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727"/>
  <workbookPr/>
  <bookViews>
    <workbookView xWindow="65428" yWindow="65428" windowWidth="23256" windowHeight="12576" activeTab="0"/>
  </bookViews>
  <sheets>
    <sheet name="Rekapitulace stavby" sheetId="1" r:id="rId1"/>
    <sheet name="SO01 - stavební část" sheetId="2" r:id="rId2"/>
    <sheet name="SO02 - silnoproudá elektr..." sheetId="3" r:id="rId3"/>
    <sheet name="SO03 - zdravotechnika" sheetId="4" r:id="rId4"/>
  </sheets>
  <definedNames>
    <definedName name="_xlnm._FilterDatabase" localSheetId="1" hidden="1">'SO01 - stavební část'!$C$131:$K$280</definedName>
    <definedName name="_xlnm._FilterDatabase" localSheetId="2" hidden="1">'SO02 - silnoproudá elektr...'!$C$128:$K$264</definedName>
    <definedName name="_xlnm._FilterDatabase" localSheetId="3" hidden="1">'SO03 - zdravotechnika'!$C$125:$K$191</definedName>
    <definedName name="_xlnm.Print_Area" localSheetId="0">'Rekapitulace stavby'!$D$4:$AO$76,'Rekapitulace stavby'!$C$82:$AQ$98</definedName>
    <definedName name="_xlnm.Print_Area" localSheetId="1">'SO01 - stavební část'!$C$4:$J$76,'SO01 - stavební část'!$C$82:$J$113,'SO01 - stavební část'!$C$119:$K$280</definedName>
    <definedName name="_xlnm.Print_Area" localSheetId="2">'SO02 - silnoproudá elektr...'!$C$4:$J$76,'SO02 - silnoproudá elektr...'!$C$82:$J$110,'SO02 - silnoproudá elektr...'!$C$116:$K$264</definedName>
    <definedName name="_xlnm.Print_Area" localSheetId="3">'SO03 - zdravotechnika'!$C$4:$J$76,'SO03 - zdravotechnika'!$C$82:$J$107,'SO03 - zdravotechnika'!$C$113:$K$191</definedName>
    <definedName name="_xlnm.Print_Titles" localSheetId="0">'Rekapitulace stavby'!$92:$92</definedName>
    <definedName name="_xlnm.Print_Titles" localSheetId="1">'SO01 - stavební část'!$131:$131</definedName>
    <definedName name="_xlnm.Print_Titles" localSheetId="2">'SO02 - silnoproudá elektr...'!$128:$128</definedName>
    <definedName name="_xlnm.Print_Titles" localSheetId="3">'SO03 - zdravotechnika'!$125:$125</definedName>
  </definedNames>
  <calcPr calcId="181029"/>
  <extLst/>
</workbook>
</file>

<file path=xl/sharedStrings.xml><?xml version="1.0" encoding="utf-8"?>
<sst xmlns="http://schemas.openxmlformats.org/spreadsheetml/2006/main" count="5052" uniqueCount="1122">
  <si>
    <t>Export Komplet</t>
  </si>
  <si>
    <t/>
  </si>
  <si>
    <t>2.0</t>
  </si>
  <si>
    <t>ZAMOK</t>
  </si>
  <si>
    <t>False</t>
  </si>
  <si>
    <t>{4350a02c-90d1-4d79-8230-13ee77aaa516}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</si>
  <si>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</si>
  <si>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</si>
  <si>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</si>
  <si>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</si>
  <si>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</si>
  <si>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</si>
  <si>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</si>
  <si>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</si>
  <si>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aa2530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</si>
  <si>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</si>
  <si>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</si>
  <si>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Zámecké nám. 46 - stavební úpravy nebytového prostoru</t>
  </si>
  <si>
    <t>KSO:</t>
  </si>
  <si>
    <t>CC-CZ:</t>
  </si>
  <si>
    <t>Místo:</t>
  </si>
  <si>
    <t>Frýdek-Místek</t>
  </si>
  <si>
    <t>Datum:</t>
  </si>
  <si>
    <t>Zadavatel:</t>
  </si>
  <si>
    <t>IČ:</t>
  </si>
  <si>
    <t>Statutární město Frýdek-Místek</t>
  </si>
  <si>
    <t>DIČ:</t>
  </si>
  <si>
    <t>Uchazeč:</t>
  </si>
  <si>
    <t>Projektant:</t>
  </si>
  <si>
    <t>24306606</t>
  </si>
  <si>
    <t>CIVIL PROJECTS s.r.o.</t>
  </si>
  <si>
    <t>True</t>
  </si>
  <si>
    <t>Zpracovatel:</t>
  </si>
  <si>
    <t>Ing. Zdeněk Loup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</si>
  <si>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</si>
  <si>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</si>
  <si>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</si>
  <si>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</si>
  <si>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</si>
  <si>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</si>
  <si>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</si>
  <si>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</si>
  <si>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</si>
  <si>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</si>
  <si>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</si>
  <si>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</si>
  <si>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</si>
  <si>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</si>
  <si>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</si>
  <si>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</si>
  <si>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</si>
  <si>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</si>
  <si>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</si>
  <si>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</si>
  <si>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</si>
  <si>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</si>
  <si>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</si>
  <si>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</si>
  <si>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</si>
  <si>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</si>
  <si>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</si>
  <si>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</si>
  <si>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</si>
  <si>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</si>
  <si>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</si>
  <si>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</si>
  <si>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</si>
  <si>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</si>
  <si>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</si>
  <si>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</si>
  <si>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</si>
  <si>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</si>
  <si>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</si>
  <si>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</si>
  <si>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</si>
  <si>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</si>
  <si>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</si>
  <si>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</si>
  <si>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</si>
  <si>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</si>
  <si>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SO01</t>
  </si>
  <si>
    <t>stavební část</t>
  </si>
  <si>
    <t>STA</t>
  </si>
  <si>
    <t>1</t>
  </si>
  <si>
    <t>{9686938f-f2a1-4f47-9719-d491a6b124de}</t>
  </si>
  <si>
    <t>2</t>
  </si>
  <si>
    <t>SO02</t>
  </si>
  <si>
    <t>silnoproudá elektrotechnika</t>
  </si>
  <si>
    <t>{8c79fb81-7c6d-4bb6-97a2-3d756b4e4f17}</t>
  </si>
  <si>
    <t>SO03</t>
  </si>
  <si>
    <t>zdravotechnika</t>
  </si>
  <si>
    <t>{f792b9ec-8a08-40f0-81a4-e91456ee58d2}</t>
  </si>
  <si>
    <t>KRYCÍ LIST SOUPISU PRACÍ</t>
  </si>
  <si>
    <t>Objekt:</t>
  </si>
  <si>
    <t>SO01 - stavební část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</si>
  <si>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</si>
  <si>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</si>
  <si>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</si>
  <si>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</si>
  <si>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</si>
  <si>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</si>
  <si>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</si>
  <si>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</si>
  <si>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</si>
  <si>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</si>
  <si>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</si>
  <si>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</si>
  <si>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</si>
  <si>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</si>
  <si>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</si>
  <si>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</si>
  <si>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</si>
  <si>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</si>
  <si>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</si>
  <si>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</si>
  <si>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</si>
  <si>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</si>
  <si>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</si>
  <si>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</si>
  <si>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</si>
  <si>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</si>
  <si>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</si>
  <si>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</si>
  <si>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</si>
  <si>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</si>
  <si>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</si>
  <si>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</si>
  <si>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</si>
  <si>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</si>
  <si>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</si>
  <si>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</si>
  <si>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</si>
  <si>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</si>
  <si>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</si>
  <si>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</si>
  <si>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342272225</t>
  </si>
  <si>
    <t>Příčka z pórobetonových hladkých tvárnic na tenkovrstvou maltu tl 100 mm</t>
  </si>
  <si>
    <t>m2</t>
  </si>
  <si>
    <t>CS ÚRS 2019 01</t>
  </si>
  <si>
    <t>4</t>
  </si>
  <si>
    <t>1676418124</t>
  </si>
  <si>
    <t>VV</t>
  </si>
  <si>
    <t>0,5*3,3+0,8*1,1</t>
  </si>
  <si>
    <t>342272245</t>
  </si>
  <si>
    <t>Příčka z pórobetonových hladkých tvárnic na tenkovrstvou maltu tl 150 mm</t>
  </si>
  <si>
    <t>66528448</t>
  </si>
  <si>
    <t>3,3*3,2</t>
  </si>
  <si>
    <t>317142422</t>
  </si>
  <si>
    <t>Překlad nenosný pórobetonový š 100 mm v do 250 mm na tenkovrstvou maltu dl do 1250 mm</t>
  </si>
  <si>
    <t>kus</t>
  </si>
  <si>
    <t>-1306941809</t>
  </si>
  <si>
    <t>317142442</t>
  </si>
  <si>
    <t>Překlad nenosný pórobetonový š 150 mm v do 250 mm na tenkovrstvou maltu dl do 1250 mm</t>
  </si>
  <si>
    <t>429033612</t>
  </si>
  <si>
    <t>Vodorovné konstrukce</t>
  </si>
  <si>
    <t>5</t>
  </si>
  <si>
    <t>430321313</t>
  </si>
  <si>
    <t>Schodišťová konstrukce a rampa ze ŽB tř. C 16/20</t>
  </si>
  <si>
    <t>m3</t>
  </si>
  <si>
    <t>-865283079</t>
  </si>
  <si>
    <t>1,35*0,35</t>
  </si>
  <si>
    <t>6</t>
  </si>
  <si>
    <t>430361121</t>
  </si>
  <si>
    <t>Výztuž schodišťové konstrukce a rampy betonářskou ocelí 10 216</t>
  </si>
  <si>
    <t>t</t>
  </si>
  <si>
    <t>736390423</t>
  </si>
  <si>
    <t>7</t>
  </si>
  <si>
    <t>434351141</t>
  </si>
  <si>
    <t>Zřízení bednění stupňů přímočarých schodišť</t>
  </si>
  <si>
    <t>512393713</t>
  </si>
  <si>
    <t>0,25*8,5</t>
  </si>
  <si>
    <t>8</t>
  </si>
  <si>
    <t>434351142</t>
  </si>
  <si>
    <t>Odstranění bednění stupňů přímočarých schodišť</t>
  </si>
  <si>
    <t>773451773</t>
  </si>
  <si>
    <t>Úpravy povrchů, podlahy a osazování výplní</t>
  </si>
  <si>
    <t>9</t>
  </si>
  <si>
    <t>612135000</t>
  </si>
  <si>
    <t>Vyrovnání podkladu vnitřních stěn maltou vápennou tl do 10 mm</t>
  </si>
  <si>
    <t>-1185747591</t>
  </si>
  <si>
    <t>(6,7+6,13+6,85+4,3)*1,0</t>
  </si>
  <si>
    <t>10</t>
  </si>
  <si>
    <t>612321111</t>
  </si>
  <si>
    <t>Vápenocementová omítka hrubá jednovrstvá zatřená vnitřních stěn nanášená ručně</t>
  </si>
  <si>
    <t>-1473826357</t>
  </si>
  <si>
    <t>7,6*3,3</t>
  </si>
  <si>
    <t>11</t>
  </si>
  <si>
    <t>612321141</t>
  </si>
  <si>
    <t>Vápenocementová omítka štuková dvouvrstvá vnitřních stěn nanášená ručně</t>
  </si>
  <si>
    <t>-611746834</t>
  </si>
  <si>
    <t>3,4*3,3+10,3*1,5</t>
  </si>
  <si>
    <t>0,5*38 "oprava po instalacích vedlejší vstup</t>
  </si>
  <si>
    <t>Součet</t>
  </si>
  <si>
    <t>12</t>
  </si>
  <si>
    <t>612325103</t>
  </si>
  <si>
    <t>Vápenocementová hrubá omítka rýh ve stěnách šířky přes 300 mm</t>
  </si>
  <si>
    <t>1844661555</t>
  </si>
  <si>
    <t>0,5*38</t>
  </si>
  <si>
    <t>13</t>
  </si>
  <si>
    <t>612325402</t>
  </si>
  <si>
    <t>Oprava vnitřní vápenocementové hrubé omítky stěn v rozsahu plochy do 30%</t>
  </si>
  <si>
    <t>-1378096937</t>
  </si>
  <si>
    <t>(6,7+6,13+6,85+4,3)*3,16</t>
  </si>
  <si>
    <t>14</t>
  </si>
  <si>
    <t>631311114</t>
  </si>
  <si>
    <t>Mazanina tl do 80 mm z betonu prostého bez zvýšených nároků na prostředí tř. C 16/20</t>
  </si>
  <si>
    <t>-1063383159</t>
  </si>
  <si>
    <t>0,05*1,35*4,5</t>
  </si>
  <si>
    <t>0,08*1,2*3,75</t>
  </si>
  <si>
    <t>0,05*1,66*1,0 "vedlejší vstup</t>
  </si>
  <si>
    <t>631319195</t>
  </si>
  <si>
    <t>Příplatek k mazanině tl do 80 mm za plochu do 5 m2</t>
  </si>
  <si>
    <t>-1744687637</t>
  </si>
  <si>
    <t>16</t>
  </si>
  <si>
    <t>631362021</t>
  </si>
  <si>
    <t>Výztuž mazanin svařovanými sítěmi Kari</t>
  </si>
  <si>
    <t>134361402</t>
  </si>
  <si>
    <t>3,03*(1,2*3,75)*1,15/1000</t>
  </si>
  <si>
    <t>17</t>
  </si>
  <si>
    <t>642942611</t>
  </si>
  <si>
    <t>Osazování zárubní nebo rámů dveřních kovových do 2,5 m2 na montážní pěnu</t>
  </si>
  <si>
    <t>1356870438</t>
  </si>
  <si>
    <t>18</t>
  </si>
  <si>
    <t>M</t>
  </si>
  <si>
    <t>55331413</t>
  </si>
  <si>
    <t>zárubeň ocelová pro pórobeton s drážkou 150 700 levá,pravá</t>
  </si>
  <si>
    <t>1022989059</t>
  </si>
  <si>
    <t>19</t>
  </si>
  <si>
    <t>55331400</t>
  </si>
  <si>
    <t>zárubeň ocelová pro pórobeton s drážkou 100 700 levá,pravá</t>
  </si>
  <si>
    <t>-1038767738</t>
  </si>
  <si>
    <t>Ostatní konstrukce a práce, bourání</t>
  </si>
  <si>
    <t>20</t>
  </si>
  <si>
    <t>949101111</t>
  </si>
  <si>
    <t>Lešení pomocné pro objekty pozemních staveb s lešeňovou podlahou v do 1,9 m zatížení do 150 kg/m2</t>
  </si>
  <si>
    <t>-1051398458</t>
  </si>
  <si>
    <t>2,4*3,6+4*1,2</t>
  </si>
  <si>
    <t>978013161</t>
  </si>
  <si>
    <t>Otlučení (osekání) vnitřní vápenné nebo vápenocementové omítky stěn v rozsahu do 50 %</t>
  </si>
  <si>
    <t>1170984880</t>
  </si>
  <si>
    <t>22</t>
  </si>
  <si>
    <t>9780R1</t>
  </si>
  <si>
    <t>Zazdívky po instalacích</t>
  </si>
  <si>
    <t>Nh</t>
  </si>
  <si>
    <t>-11794333</t>
  </si>
  <si>
    <t>23</t>
  </si>
  <si>
    <t>9780R2</t>
  </si>
  <si>
    <t>Demontáže světel</t>
  </si>
  <si>
    <t>1245491572</t>
  </si>
  <si>
    <t>75</t>
  </si>
  <si>
    <t>63465122</t>
  </si>
  <si>
    <t>zrcadlo nemontované čiré tl 3mm max. rozměr 3210x2250mm</t>
  </si>
  <si>
    <t>32</t>
  </si>
  <si>
    <t>812355134</t>
  </si>
  <si>
    <t>1*1,05 'Přepočtené koeficientem množství</t>
  </si>
  <si>
    <t>76</t>
  </si>
  <si>
    <t>55431099</t>
  </si>
  <si>
    <t>dávkovač tekutého mýdla bílý 0,35L</t>
  </si>
  <si>
    <t>-240239732</t>
  </si>
  <si>
    <t>77</t>
  </si>
  <si>
    <t>55431093</t>
  </si>
  <si>
    <t>zásobník toaletních papírů komaxit bílý D 220mm</t>
  </si>
  <si>
    <t>-252121617</t>
  </si>
  <si>
    <t>997</t>
  </si>
  <si>
    <t>Přesun sutě</t>
  </si>
  <si>
    <t>24</t>
  </si>
  <si>
    <t>997013211</t>
  </si>
  <si>
    <t>Vnitrostaveništní doprava suti a vybouraných hmot pro budovy v do 6 m ručně</t>
  </si>
  <si>
    <t>-249203430</t>
  </si>
  <si>
    <t>25</t>
  </si>
  <si>
    <t>997221561</t>
  </si>
  <si>
    <t>Vodorovná doprava suti z kusových materiálů do 1 km</t>
  </si>
  <si>
    <t>CS ÚRS 2017 01</t>
  </si>
  <si>
    <t>192921777</t>
  </si>
  <si>
    <t>26</t>
  </si>
  <si>
    <t>997221569</t>
  </si>
  <si>
    <t>Příplatek ZKD 1 km u vodorovné dopravy suti z kusových materiálů</t>
  </si>
  <si>
    <t>-1327077815</t>
  </si>
  <si>
    <t>P</t>
  </si>
  <si>
    <t>Poznámka k položce:
dalších 4 km</t>
  </si>
  <si>
    <t>1,402*4 'Přepočtené koeficientem množství</t>
  </si>
  <si>
    <t>27</t>
  </si>
  <si>
    <t>997221611</t>
  </si>
  <si>
    <t>Nakládání suti na dopravní prostředky pro vodorovnou dopravu</t>
  </si>
  <si>
    <t>-68323928</t>
  </si>
  <si>
    <t>28</t>
  </si>
  <si>
    <t>R005</t>
  </si>
  <si>
    <t>Poplatek za skladku-suť</t>
  </si>
  <si>
    <t>-783606631</t>
  </si>
  <si>
    <t>998</t>
  </si>
  <si>
    <t>Přesun hmot</t>
  </si>
  <si>
    <t>29</t>
  </si>
  <si>
    <t>998011001</t>
  </si>
  <si>
    <t>Přesun hmot pro budovy zděné v do 6 m</t>
  </si>
  <si>
    <t>1627896333</t>
  </si>
  <si>
    <t>PSV</t>
  </si>
  <si>
    <t>Práce a dodávky PSV</t>
  </si>
  <si>
    <t>713</t>
  </si>
  <si>
    <t>Izolace tepelné</t>
  </si>
  <si>
    <t>30</t>
  </si>
  <si>
    <t>713121111</t>
  </si>
  <si>
    <t>Montáž izolace tepelné podlah volně kladenými rohožemi, pásy, dílci, deskami 1 vrstva</t>
  </si>
  <si>
    <t>1478857863</t>
  </si>
  <si>
    <t>1,2*3,85</t>
  </si>
  <si>
    <t>31</t>
  </si>
  <si>
    <t>BCL.0001302.URS</t>
  </si>
  <si>
    <t>deska z pěnového polystyrenu EPS 200 S 1000 x 500 x 160 mm</t>
  </si>
  <si>
    <t>2048222326</t>
  </si>
  <si>
    <t>4,62*1,02 'Přepočtené koeficientem množství</t>
  </si>
  <si>
    <t>751</t>
  </si>
  <si>
    <t>Vzduchotechnika</t>
  </si>
  <si>
    <t>751111051</t>
  </si>
  <si>
    <t>Mtž vent ax ntl podhledového D do 100 mm</t>
  </si>
  <si>
    <t>-1082688584</t>
  </si>
  <si>
    <t>33</t>
  </si>
  <si>
    <t>42914103</t>
  </si>
  <si>
    <t>ventilátor axiální potrubní skříň z plastu průtok 200m3/h D 120-125mm 25W IP44</t>
  </si>
  <si>
    <t>1572909500</t>
  </si>
  <si>
    <t>34</t>
  </si>
  <si>
    <t>751510041</t>
  </si>
  <si>
    <t>Vzduchotechnické potrubí pozink kruhové spirálně vinuté D do 100 mm</t>
  </si>
  <si>
    <t>m</t>
  </si>
  <si>
    <t>-2011852942</t>
  </si>
  <si>
    <t>35</t>
  </si>
  <si>
    <t>751572101</t>
  </si>
  <si>
    <t>Uchycení potrubí kruhového pomocí objímky kotvenou do betonu D do 100 mm</t>
  </si>
  <si>
    <t>411827714</t>
  </si>
  <si>
    <t>763</t>
  </si>
  <si>
    <t>Konstrukce suché výstavby</t>
  </si>
  <si>
    <t>36</t>
  </si>
  <si>
    <t>763131411</t>
  </si>
  <si>
    <t>SDK podhled desky 1xA 12,5 bez TI dvouvrstvá spodní kce profil CD+UD</t>
  </si>
  <si>
    <t>-101617902</t>
  </si>
  <si>
    <t>5*0,6</t>
  </si>
  <si>
    <t>37</t>
  </si>
  <si>
    <t>763135101</t>
  </si>
  <si>
    <t>Montáž SDK kazetového podhledu z kazet 600x600 mm na zavěšenou viditelnou nosnou konstrukci</t>
  </si>
  <si>
    <t>-569706755</t>
  </si>
  <si>
    <t>38</t>
  </si>
  <si>
    <t>59030570</t>
  </si>
  <si>
    <t>podhled kazetový bez děrování viditelný rastr tl 10mm 600x600mm</t>
  </si>
  <si>
    <t>-1635468728</t>
  </si>
  <si>
    <t>13,44*1,05 'Přepočtené koeficientem množství</t>
  </si>
  <si>
    <t>766</t>
  </si>
  <si>
    <t>Konstrukce truhlářské</t>
  </si>
  <si>
    <t>39</t>
  </si>
  <si>
    <t>766660729</t>
  </si>
  <si>
    <t>Montáž dveřního interiérového kování - štítku s klikou</t>
  </si>
  <si>
    <t>-233908825</t>
  </si>
  <si>
    <t>40</t>
  </si>
  <si>
    <t>54914622</t>
  </si>
  <si>
    <t>kování dveřní vrchní klika včetně štítu a montážního materiálu BB 72 matný nikl</t>
  </si>
  <si>
    <t>-2082911325</t>
  </si>
  <si>
    <t>41</t>
  </si>
  <si>
    <t>54925015</t>
  </si>
  <si>
    <t>zámek stavební zadlabací dozický 02-03 levý Zn</t>
  </si>
  <si>
    <t>1618796385</t>
  </si>
  <si>
    <t>42</t>
  </si>
  <si>
    <t>766691914</t>
  </si>
  <si>
    <t>Vyvěšení nebo zavěšení dřevěných křídel dveří pl do 2 m2</t>
  </si>
  <si>
    <t>-591668312</t>
  </si>
  <si>
    <t>43</t>
  </si>
  <si>
    <t>61162932</t>
  </si>
  <si>
    <t>dveře vnitřní hladké laminované světlý plné 1křídlé 700x1970mm dub</t>
  </si>
  <si>
    <t>1202373623</t>
  </si>
  <si>
    <t>771</t>
  </si>
  <si>
    <t>Podlahy z dlaždic</t>
  </si>
  <si>
    <t>44</t>
  </si>
  <si>
    <t>771161022</t>
  </si>
  <si>
    <t>Montáž profilu pro schodové hrany</t>
  </si>
  <si>
    <t>-1613189959</t>
  </si>
  <si>
    <t>1,2+0,35+2*0,125+1,35*2</t>
  </si>
  <si>
    <t>45</t>
  </si>
  <si>
    <t>59054140</t>
  </si>
  <si>
    <t>profil schodový protiskluzový ušlechtilá ocel V2A R10 V6 2x1000mm</t>
  </si>
  <si>
    <t>730449167</t>
  </si>
  <si>
    <t>4,5*1,1 'Přepočtené koeficientem množství</t>
  </si>
  <si>
    <t>46</t>
  </si>
  <si>
    <t>771471810</t>
  </si>
  <si>
    <t>Demontáž soklíků z dlaždic keramických kladených do malty rovných</t>
  </si>
  <si>
    <t>1899871628</t>
  </si>
  <si>
    <t>6,7+6,13+6,85+4,3</t>
  </si>
  <si>
    <t>47</t>
  </si>
  <si>
    <t>771573810</t>
  </si>
  <si>
    <t>Demontáž podlah z dlaždic keramických lepených</t>
  </si>
  <si>
    <t>-531841172</t>
  </si>
  <si>
    <t>1,66*1,0+1,35*4,5</t>
  </si>
  <si>
    <t>48</t>
  </si>
  <si>
    <t>771151011</t>
  </si>
  <si>
    <t>Samonivelační stěrka podlah pevnosti 20 MPa tl 3 mm</t>
  </si>
  <si>
    <t>729599085</t>
  </si>
  <si>
    <t>1,2*4,4</t>
  </si>
  <si>
    <t>49</t>
  </si>
  <si>
    <t>771274231</t>
  </si>
  <si>
    <t>Montáž obkladů podstupnic z dlaždic hladkých keramických flexibilní lepidlo v do 150 mm</t>
  </si>
  <si>
    <t>-580249782</t>
  </si>
  <si>
    <t>2-1,35+0,35</t>
  </si>
  <si>
    <t>50</t>
  </si>
  <si>
    <t>771274233</t>
  </si>
  <si>
    <t>Montáž obkladů podstupnic z dlaždic hladkých keramických flexibilní lepidlo v do 250 mm</t>
  </si>
  <si>
    <t>1501401907</t>
  </si>
  <si>
    <t>1,2</t>
  </si>
  <si>
    <t>51</t>
  </si>
  <si>
    <t>771474112</t>
  </si>
  <si>
    <t>Montáž soklů z dlaždic keramických rovných flexibilní lepidlo v do 90 mm</t>
  </si>
  <si>
    <t>1805131407</t>
  </si>
  <si>
    <t>6,7+6,2+6,85+4,3</t>
  </si>
  <si>
    <t>52</t>
  </si>
  <si>
    <t>59761416</t>
  </si>
  <si>
    <t>sokl-dlažba keramická slinutá hladká do interiéru i exteriéru 300x80mm</t>
  </si>
  <si>
    <t>-1006152499</t>
  </si>
  <si>
    <t>(6,7+6,2+6,85+4,3)/0,3*1,1</t>
  </si>
  <si>
    <t>88,183*1,1 'Přepočtené koeficientem množství</t>
  </si>
  <si>
    <t>53</t>
  </si>
  <si>
    <t>771574111</t>
  </si>
  <si>
    <t>Montáž podlah keramických hladkých lepených flexibilním lepidlem do 9 ks/m2</t>
  </si>
  <si>
    <t>-878509797</t>
  </si>
  <si>
    <t>2,1+1,2+1,8</t>
  </si>
  <si>
    <t>1,66*1,0 "vedlejší vstup</t>
  </si>
  <si>
    <t>54</t>
  </si>
  <si>
    <t>59761011</t>
  </si>
  <si>
    <t>dlažba keramická slinutá hladká do interiéru i exteriéru do 9ks/m2</t>
  </si>
  <si>
    <t>259750107</t>
  </si>
  <si>
    <t>6,76*1,1 'Přepočtené koeficientem množství</t>
  </si>
  <si>
    <t>55</t>
  </si>
  <si>
    <t>771577111</t>
  </si>
  <si>
    <t>Příplatek k montáž podlah keramických za plochu do 5 m2</t>
  </si>
  <si>
    <t>-855340255</t>
  </si>
  <si>
    <t>(1+1,5)*1,2</t>
  </si>
  <si>
    <t>56</t>
  </si>
  <si>
    <t>771577112</t>
  </si>
  <si>
    <t>Příplatek k montáž podlah keramických za omezený prostor</t>
  </si>
  <si>
    <t>257552977</t>
  </si>
  <si>
    <t>57</t>
  </si>
  <si>
    <t>998771101</t>
  </si>
  <si>
    <t>Přesun hmot tonážní pro podlahy z dlaždic v objektech v do 6 m</t>
  </si>
  <si>
    <t>1755863391</t>
  </si>
  <si>
    <t>781</t>
  </si>
  <si>
    <t>Dokončovací práce - obklady</t>
  </si>
  <si>
    <t>58</t>
  </si>
  <si>
    <t>781111011</t>
  </si>
  <si>
    <t>Ometení (oprášení) stěny při přípravě podkladu</t>
  </si>
  <si>
    <t>-651662702</t>
  </si>
  <si>
    <t>5,2*1,5</t>
  </si>
  <si>
    <t>59</t>
  </si>
  <si>
    <t>781121011</t>
  </si>
  <si>
    <t>Nátěr penetrační na stěnu</t>
  </si>
  <si>
    <t>144455739</t>
  </si>
  <si>
    <t>60</t>
  </si>
  <si>
    <t>781474111</t>
  </si>
  <si>
    <t>Montáž obkladů vnitřních keramických hladkých do 9 ks/m2 lepených flexibilním lepidlem</t>
  </si>
  <si>
    <t>-928274595</t>
  </si>
  <si>
    <t>61</t>
  </si>
  <si>
    <t>59761026</t>
  </si>
  <si>
    <t>obklad keramický hladký do 12ks/m2</t>
  </si>
  <si>
    <t>-1863404716</t>
  </si>
  <si>
    <t>7,8*1,1 'Přepočtené koeficientem množství</t>
  </si>
  <si>
    <t>62</t>
  </si>
  <si>
    <t>781477111</t>
  </si>
  <si>
    <t>Příplatek k montáži obkladů vnitřních keramických hladkých za plochu do 10 m2</t>
  </si>
  <si>
    <t>-154419689</t>
  </si>
  <si>
    <t>63</t>
  </si>
  <si>
    <t>781477112</t>
  </si>
  <si>
    <t>Příplatek k montáži obkladů vnitřních keramických hladkých za omezený prostor</t>
  </si>
  <si>
    <t>-1394926839</t>
  </si>
  <si>
    <t>64</t>
  </si>
  <si>
    <t>998781101</t>
  </si>
  <si>
    <t>Přesun hmot tonážní pro obklady keramické v objektech v do 6 m</t>
  </si>
  <si>
    <t>-1344491245</t>
  </si>
  <si>
    <t>783</t>
  </si>
  <si>
    <t>Dokončovací práce - nátěry</t>
  </si>
  <si>
    <t>65</t>
  </si>
  <si>
    <t>783301313</t>
  </si>
  <si>
    <t>Odmaštění zámečnických konstrukcí ředidlovým odmašťovačem</t>
  </si>
  <si>
    <t>-946949338</t>
  </si>
  <si>
    <t>2*0,3*5</t>
  </si>
  <si>
    <t>66</t>
  </si>
  <si>
    <t>783301401</t>
  </si>
  <si>
    <t>Ometení zámečnických konstrukcí</t>
  </si>
  <si>
    <t>234421684</t>
  </si>
  <si>
    <t>67</t>
  </si>
  <si>
    <t>783314101</t>
  </si>
  <si>
    <t>Základní jednonásobný syntetický nátěr zámečnických konstrukcí</t>
  </si>
  <si>
    <t>1811526577</t>
  </si>
  <si>
    <t>68</t>
  </si>
  <si>
    <t>783317101</t>
  </si>
  <si>
    <t>Krycí jednonásobný syntetický standardní nátěr zámečnických konstrukcí</t>
  </si>
  <si>
    <t>1345257845</t>
  </si>
  <si>
    <t>Poznámka k položce:
2 nátěry</t>
  </si>
  <si>
    <t>3*2 'Přepočtené koeficientem množství</t>
  </si>
  <si>
    <t>784</t>
  </si>
  <si>
    <t>Dokončovací práce - malby a tapety</t>
  </si>
  <si>
    <t>69</t>
  </si>
  <si>
    <t>784111001</t>
  </si>
  <si>
    <t>Oprášení (ometení ) podkladu v místnostech výšky do 3,80 m</t>
  </si>
  <si>
    <t>1780937959</t>
  </si>
  <si>
    <t>(6,3+6,3+6+4,2)*3+8*1,2+4*3,5</t>
  </si>
  <si>
    <t>73</t>
  </si>
  <si>
    <t>784171111</t>
  </si>
  <si>
    <t>Zakrytí vnitřních ploch stěn v místnostech výšky do 3,80 m</t>
  </si>
  <si>
    <t>1199620267</t>
  </si>
  <si>
    <t>(3,2*2,7)*2</t>
  </si>
  <si>
    <t>74</t>
  </si>
  <si>
    <t>58124842</t>
  </si>
  <si>
    <t>fólie pro malířské potřeby zakrývací tl 7µ 4x5m</t>
  </si>
  <si>
    <t>-1833657357</t>
  </si>
  <si>
    <t>17,28*1,05 'Přepočtené koeficientem množství</t>
  </si>
  <si>
    <t>70</t>
  </si>
  <si>
    <t>784181101</t>
  </si>
  <si>
    <t>Základní akrylátová jednonásobná penetrace podkladu v místnostech výšky do 3,80m</t>
  </si>
  <si>
    <t>106462072</t>
  </si>
  <si>
    <t>72</t>
  </si>
  <si>
    <t>784191007</t>
  </si>
  <si>
    <t>Čištění vnitřních ploch podlah po provedení malířských prací</t>
  </si>
  <si>
    <t>-618956457</t>
  </si>
  <si>
    <t>71</t>
  </si>
  <si>
    <t>784221101</t>
  </si>
  <si>
    <t>Dvojnásobné bílé malby ze směsí za sucha dobře otěruvzdorných v místnostech do 3,80 m</t>
  </si>
  <si>
    <t>-2095458125</t>
  </si>
  <si>
    <t>SO02 - silnoproudá elektrotechnika</t>
  </si>
  <si>
    <t>k.ú. Frýdek</t>
  </si>
  <si>
    <t>Zdeněk HLOŽANKA</t>
  </si>
  <si>
    <t>M - Práce a dodávky M</t>
  </si>
  <si>
    <t xml:space="preserve">    HZS - Hodinová zúčtovací sazba</t>
  </si>
  <si>
    <t xml:space="preserve">    000 - Poznámka</t>
  </si>
  <si>
    <t xml:space="preserve">    9 - Ostatní konstrukce a práce-bourání</t>
  </si>
  <si>
    <t xml:space="preserve">    741 - Elektroinstalace - silnoproud</t>
  </si>
  <si>
    <t xml:space="preserve">    741-a - Demontáže - silnoproud</t>
  </si>
  <si>
    <t xml:space="preserve">    741-b - Doplnění a úprava rozvaděče RE</t>
  </si>
  <si>
    <t xml:space="preserve">    741-c - Rozvaděč RP</t>
  </si>
  <si>
    <t xml:space="preserve">    741-d - Rozvaděč RT</t>
  </si>
  <si>
    <t>Práce a dodávky M</t>
  </si>
  <si>
    <t>HZS</t>
  </si>
  <si>
    <t>Hodinová zúčtovací sazba</t>
  </si>
  <si>
    <t>HZS3131</t>
  </si>
  <si>
    <t>Hodinová zúčtovací sazba elektromontér -  koordinace s ostatními profesemi, vyhledávání stávajících tras, přepojování apod.</t>
  </si>
  <si>
    <t>hod</t>
  </si>
  <si>
    <t>1399116161</t>
  </si>
  <si>
    <t>HZS4211</t>
  </si>
  <si>
    <t>Hodinová zúčtovací sazba revizní technik</t>
  </si>
  <si>
    <t>-35096261</t>
  </si>
  <si>
    <t>HZS4212</t>
  </si>
  <si>
    <t>Oprava dokumentace dle skutečného provedení</t>
  </si>
  <si>
    <t>-644030564</t>
  </si>
  <si>
    <t>000</t>
  </si>
  <si>
    <t>Poznámka</t>
  </si>
  <si>
    <t>Cenové a technické podmínky ceníku URS jsou na adrese www.cs-urs.cz, cenová úroveň rozpočtu URS 2019</t>
  </si>
  <si>
    <t>1370267183</t>
  </si>
  <si>
    <t>0000</t>
  </si>
  <si>
    <t>V rozsahu montáže a materiálu položky zahrňte všechny pomocné práce a přidružené drobné materiály k dokončení položky včetně dopravy</t>
  </si>
  <si>
    <t>1148917744</t>
  </si>
  <si>
    <t>612325202</t>
  </si>
  <si>
    <t>Vápenocementová hrubá omítka malých ploch do 0,25 m2 na stěnách</t>
  </si>
  <si>
    <t>-188891494</t>
  </si>
  <si>
    <t>Ostatní konstrukce a práce-bourání</t>
  </si>
  <si>
    <t>971033131</t>
  </si>
  <si>
    <t>Vybourání otvorů ve zdivu cihelném D do 60 mm na MVC nebo MV tl do 150 mm</t>
  </si>
  <si>
    <t>CS ÚRS 2015 01</t>
  </si>
  <si>
    <t>222660178</t>
  </si>
  <si>
    <t>971033151</t>
  </si>
  <si>
    <t>Vybourání otvorů ve zdivu cihelném D do 60 mm na MVC nebo MV tl do 450 mm</t>
  </si>
  <si>
    <t>CS ÚRS 2018 01</t>
  </si>
  <si>
    <t>743795529</t>
  </si>
  <si>
    <t>973031334</t>
  </si>
  <si>
    <t>Vysekání kapes ve zdivu cihelném na MV nebo MVC pl do 0,16 m2 hl do 150 mm</t>
  </si>
  <si>
    <t>862982907</t>
  </si>
  <si>
    <t>973031616</t>
  </si>
  <si>
    <t>Vysekání kapes ve zdivu cihelném na MV nebo MVC pro špalíky do 100x100x50 mm</t>
  </si>
  <si>
    <t>1070005208</t>
  </si>
  <si>
    <t>974031121</t>
  </si>
  <si>
    <t>Vysekání rýh ve zdivu cihelném hl do 30 mm š do 30 mm</t>
  </si>
  <si>
    <t>-1378515085</t>
  </si>
  <si>
    <t>974031122</t>
  </si>
  <si>
    <t>Vysekání rýh ve zdivu cihelném hl do 30 mm š do 70 mm</t>
  </si>
  <si>
    <t>617114526</t>
  </si>
  <si>
    <t>974031132</t>
  </si>
  <si>
    <t>Vysekání rýh ve zdivu cihelném hl do 50 mm š do 70 mm</t>
  </si>
  <si>
    <t>16954604</t>
  </si>
  <si>
    <t>974082821</t>
  </si>
  <si>
    <t>Vysekání rýh pro vodiče v podhledu kamenných kleneb nebo betonových stropů hl do 30 mm š do 30 mm</t>
  </si>
  <si>
    <t>CS ÚRS 2013 01</t>
  </si>
  <si>
    <t>1189452178</t>
  </si>
  <si>
    <t>974082832</t>
  </si>
  <si>
    <t>Vysekání rýh pro vodiče v podhledu kamenných kleneb nebo betonových stropů hl do 50 mm š do 70 mm</t>
  </si>
  <si>
    <t>1549855273</t>
  </si>
  <si>
    <t>997013215</t>
  </si>
  <si>
    <t>Vnitrostaveništní doprava suti a vybouraných hmot pro budovy v do 18 m ručně</t>
  </si>
  <si>
    <t>1957130412</t>
  </si>
  <si>
    <t>997013219</t>
  </si>
  <si>
    <t>Příplatek k vnitrostaveništní dopravě suti a vybouraných hmot za zvětšenou dopravu suti ZKD 10 m</t>
  </si>
  <si>
    <t>-731719523</t>
  </si>
  <si>
    <t>997013501</t>
  </si>
  <si>
    <t>Odvoz suti na skládku a vybouraných hmot nebo meziskládku do 1 km se složením</t>
  </si>
  <si>
    <t>355270729</t>
  </si>
  <si>
    <t>997013509</t>
  </si>
  <si>
    <t>Příplatek k odvozu suti a vybouraných hmot na skládku ZKD 1 km přes 1 km</t>
  </si>
  <si>
    <t>-513925456</t>
  </si>
  <si>
    <t>997013831</t>
  </si>
  <si>
    <t>Poplatek za uložení stavebního směsného odpadu na skládce (skládkovné)</t>
  </si>
  <si>
    <t>-562015343</t>
  </si>
  <si>
    <t>741</t>
  </si>
  <si>
    <t>Elektroinstalace - silnoproud</t>
  </si>
  <si>
    <t>741112001</t>
  </si>
  <si>
    <t>Montáž krabice zapuštěná plastová kruhová</t>
  </si>
  <si>
    <t>-1946402314</t>
  </si>
  <si>
    <t>345715210</t>
  </si>
  <si>
    <t>krabice univerzální odbočná, včetně svorkovnice, zapuštěná do omítky</t>
  </si>
  <si>
    <t>-249872745</t>
  </si>
  <si>
    <t>741112061</t>
  </si>
  <si>
    <t>Montáž krabice přístrojová zapuštěná plastová kruhová</t>
  </si>
  <si>
    <t>1089857758</t>
  </si>
  <si>
    <t>345715120</t>
  </si>
  <si>
    <t>krabice přístrojová zapuštěná s možností spojování</t>
  </si>
  <si>
    <t>-1322044734</t>
  </si>
  <si>
    <t>741112062</t>
  </si>
  <si>
    <t>Montáž krabice přístrojová zapuštěná plastová kruhová pro sádrokartonové příčky</t>
  </si>
  <si>
    <t>210056790</t>
  </si>
  <si>
    <t>34571515</t>
  </si>
  <si>
    <t>krabice přístrojová instalační do dutých stěn</t>
  </si>
  <si>
    <t>500421391</t>
  </si>
  <si>
    <t>741120501</t>
  </si>
  <si>
    <t>Montáž šňůra Cu lehká a střední do 7 žil uložená volně (CGSG)</t>
  </si>
  <si>
    <t>1352320130</t>
  </si>
  <si>
    <t>34143276</t>
  </si>
  <si>
    <t>šňůra s Cu jádrem H05RR-F 3-Gx2,5 mm2</t>
  </si>
  <si>
    <t>760089143</t>
  </si>
  <si>
    <t>741122611</t>
  </si>
  <si>
    <t>Montáž kabel Cu plný kulatý žíla 3x1,5 až 6 mm2 uložený pevně (CYKY)</t>
  </si>
  <si>
    <t>1053236758</t>
  </si>
  <si>
    <t>341110300</t>
  </si>
  <si>
    <t>kabel silový s Cu jádrem CYKY-J 3x1,5 mm2</t>
  </si>
  <si>
    <t>1286939354</t>
  </si>
  <si>
    <t>341110310</t>
  </si>
  <si>
    <t xml:space="preserve">kabel silový s Cu jádrem CYKY-O 3x1,5 mm2 </t>
  </si>
  <si>
    <t>1162683207</t>
  </si>
  <si>
    <t>341110360</t>
  </si>
  <si>
    <t>kabel silový s Cu jádrem CYKY-J 3x2,5 mm2</t>
  </si>
  <si>
    <t>-331477368</t>
  </si>
  <si>
    <t>34111048</t>
  </si>
  <si>
    <t>kabel silový s Cu jádrem CYKY-J 3x6 mm2</t>
  </si>
  <si>
    <t>1184574929</t>
  </si>
  <si>
    <t>741122641</t>
  </si>
  <si>
    <t>Montáž kabel Cu plný kulatý žíla 5x1,5 až 2,5 mm2 uložený pevně (CYKY)</t>
  </si>
  <si>
    <t>1508417219</t>
  </si>
  <si>
    <t>34111090</t>
  </si>
  <si>
    <t>kabel silový s Cu jádrem CYKY-J 5x1,5 mm2</t>
  </si>
  <si>
    <t>582936426</t>
  </si>
  <si>
    <t>741122642</t>
  </si>
  <si>
    <t>Montáž kabel Cu plný kulatý žíla 5x4 až 6 mm2 uložený pevně (CYKY)</t>
  </si>
  <si>
    <t>-1075986221</t>
  </si>
  <si>
    <t>34111100</t>
  </si>
  <si>
    <t>kabel silový s Cu jádrem CYKY-J 5x6 mm2</t>
  </si>
  <si>
    <t>-446474813</t>
  </si>
  <si>
    <t>741128002</t>
  </si>
  <si>
    <t>Ostatní práce při montáži vodičů a kabelů - označení štítkem</t>
  </si>
  <si>
    <t>729968756</t>
  </si>
  <si>
    <t>354421110</t>
  </si>
  <si>
    <t>štítek na kabel</t>
  </si>
  <si>
    <t>-703642586</t>
  </si>
  <si>
    <t>741130001</t>
  </si>
  <si>
    <t>Ukončení vodič izolovaný do 2,5mm2 v rozváděči nebo na přístroji</t>
  </si>
  <si>
    <t>1431744149</t>
  </si>
  <si>
    <t>741130004</t>
  </si>
  <si>
    <t>Ukončení vodič izolovaný do 6 mm2 v rozváděči nebo na přístroji</t>
  </si>
  <si>
    <t>-150925952</t>
  </si>
  <si>
    <t>741130025</t>
  </si>
  <si>
    <t>Ukončení vodič izolovaný do 16 mm2 na svorkovnici</t>
  </si>
  <si>
    <t>394186864</t>
  </si>
  <si>
    <t>741132103</t>
  </si>
  <si>
    <t>Ukončení kabelů 3x1,5 až 4 mm2 smršťovací záklopkou nebo páskem bez letování</t>
  </si>
  <si>
    <t>-225919832</t>
  </si>
  <si>
    <t>741132104</t>
  </si>
  <si>
    <t>Ukončení kabelů 3x6 mm2 smršťovací záklopkou nebo páskem bez letování</t>
  </si>
  <si>
    <t>1992467047</t>
  </si>
  <si>
    <t>741132145</t>
  </si>
  <si>
    <t>Ukončení kabelů 5x1,5 až 4 mm2 smršťovací záklopkou nebo páskem bez letování</t>
  </si>
  <si>
    <t>-1450421239</t>
  </si>
  <si>
    <t>741132146</t>
  </si>
  <si>
    <t>Ukončení kabelů 5x6 mm2 smršťovací záklopkou nebo páskem bez letování</t>
  </si>
  <si>
    <t>910201607</t>
  </si>
  <si>
    <t>741210002</t>
  </si>
  <si>
    <t>Montáž rozvodnice oceloplechová nebo plastová běžná do 50 kg</t>
  </si>
  <si>
    <t>238160668</t>
  </si>
  <si>
    <t>741210002-S</t>
  </si>
  <si>
    <t>Montáž elektrického konvektoru</t>
  </si>
  <si>
    <t>-395700365</t>
  </si>
  <si>
    <t>35713118</t>
  </si>
  <si>
    <t>přímotopný elektrický konvektor s elektronickým termostatem, 1,5kW (např. ECOFLEX - TAC 15)</t>
  </si>
  <si>
    <t>-1269622360</t>
  </si>
  <si>
    <t>741310101</t>
  </si>
  <si>
    <t>Montáž vypínač (polo)zapuštěný bezšroubové připojení 1-jednopólový</t>
  </si>
  <si>
    <t>-1599636791</t>
  </si>
  <si>
    <t>345354020</t>
  </si>
  <si>
    <t xml:space="preserve">jednopól. vypínač 1, zapuštěný pod omítku + kryt, bílý, 10A, 230V, IP20 (např.TANGO) </t>
  </si>
  <si>
    <t>-738736096</t>
  </si>
  <si>
    <t>741310121</t>
  </si>
  <si>
    <t>Montáž přepínač (polo)zapuštěný bezšroubové připojení 5-seriový</t>
  </si>
  <si>
    <t>-762295928</t>
  </si>
  <si>
    <t>345354040</t>
  </si>
  <si>
    <t xml:space="preserve">sériový přepínač 5, zapuštěný pod omítku + kryt, bílý, 10A, 230V, IP20 (např.TANGO) </t>
  </si>
  <si>
    <t>25573225</t>
  </si>
  <si>
    <t>741310122</t>
  </si>
  <si>
    <t>Montáž přepínač (polo)zapuštěný bezšroubové připojení 6-střídavý</t>
  </si>
  <si>
    <t>461332640</t>
  </si>
  <si>
    <t>345355550</t>
  </si>
  <si>
    <t xml:space="preserve">střídavý přepínač 6, zapuštěný pod omítku + kryt, bílý, 10A, 230V, IP20 (např.TANGO) </t>
  </si>
  <si>
    <t>-63548148</t>
  </si>
  <si>
    <t>741310125</t>
  </si>
  <si>
    <t>Montáž přepínač (polo)zapuštěný bezšroubové připojení 6+6-dvojitý střídavý</t>
  </si>
  <si>
    <t>565862554</t>
  </si>
  <si>
    <t>ABB.0002468.URS</t>
  </si>
  <si>
    <t xml:space="preserve"> dvojtý srřídavý přepínač 6+6, zapuštěný pod omítku + kryt, bílý, 10A, 230V, IP20 (např.TANGO) </t>
  </si>
  <si>
    <t>1222322090</t>
  </si>
  <si>
    <t>741311004</t>
  </si>
  <si>
    <t>Montáž čidlo pohybu se zapojením vodičů</t>
  </si>
  <si>
    <t>-536193209</t>
  </si>
  <si>
    <t>35889831</t>
  </si>
  <si>
    <t xml:space="preserve">pohybový detektor pro montáž na strop 360°, IP20 (např.TANGO) </t>
  </si>
  <si>
    <t>1519891347</t>
  </si>
  <si>
    <t>741311013-S</t>
  </si>
  <si>
    <t>Montáž termostatu se zapojením vodičů</t>
  </si>
  <si>
    <t>-407063042</t>
  </si>
  <si>
    <t>28616337</t>
  </si>
  <si>
    <t>digitální programovatelný termostat týdenní, 16A (např. VTM 3000)</t>
  </si>
  <si>
    <t>1452727632</t>
  </si>
  <si>
    <t>741313002</t>
  </si>
  <si>
    <t>Montáž zásuvka (polo)zapuštěná bezšroubové připojení 2P+PE dvojí zapojení - průběžná</t>
  </si>
  <si>
    <t>2136436268</t>
  </si>
  <si>
    <t>345551030</t>
  </si>
  <si>
    <t xml:space="preserve">zásuvka domovní jednonásobná, 16A, 250V, bílá, zapuštěná pod omítku, IP40, s clonkami (např. TANGO) </t>
  </si>
  <si>
    <t>-849666317</t>
  </si>
  <si>
    <t>345551360</t>
  </si>
  <si>
    <t xml:space="preserve">zásuvka domovní jednonásobná, 16A, 250V, bílá, zapuštěná pod omítku, s ochranou proti přepětí, IP40, pro PC, s clonkami (např. TANGO) </t>
  </si>
  <si>
    <t>636081693</t>
  </si>
  <si>
    <t>345367000</t>
  </si>
  <si>
    <t xml:space="preserve">rámeček jednonásobný, bílý (např. TANGO) </t>
  </si>
  <si>
    <t>165402723</t>
  </si>
  <si>
    <t>345367050</t>
  </si>
  <si>
    <t xml:space="preserve">rámeček dvojnásobný, bílý (např. TANGO) </t>
  </si>
  <si>
    <t>1626135993</t>
  </si>
  <si>
    <t>345367054</t>
  </si>
  <si>
    <t xml:space="preserve">rámeček trojnásobný, bílý (např. TANGO) </t>
  </si>
  <si>
    <t>-75546386</t>
  </si>
  <si>
    <t>345367120</t>
  </si>
  <si>
    <t xml:space="preserve">rámeček čtyřnásobný, bílý (např. TANGO) </t>
  </si>
  <si>
    <t>1995352872</t>
  </si>
  <si>
    <t>741372061</t>
  </si>
  <si>
    <t>Montáž svítidlo LED do 0,09 m2</t>
  </si>
  <si>
    <t>1186136541</t>
  </si>
  <si>
    <t>34823739</t>
  </si>
  <si>
    <t>C - LED svítidlo směrové 16W, 1350lm, 4000K, IP20 (např. DEOS S135-AC.116), včetně ekologického poplatku</t>
  </si>
  <si>
    <t>-1484993436</t>
  </si>
  <si>
    <t>741372111</t>
  </si>
  <si>
    <t>Montáž svítidlo LED bytové vestavné podhledové do 0,09 m2</t>
  </si>
  <si>
    <t>-1707514911</t>
  </si>
  <si>
    <t>34821321</t>
  </si>
  <si>
    <t>B - LED svítidlo vestavné 11W, 900lm, 3000K, opálový kryt, IP40 (např. MODUS SPMT1000KO3), včetně ekologického poplatku</t>
  </si>
  <si>
    <t>-1647648035</t>
  </si>
  <si>
    <t>741372112</t>
  </si>
  <si>
    <t>Montáž svítidlo LED bytové vestavné podhledové čtvercové do 0,36 m2</t>
  </si>
  <si>
    <t>-754369920</t>
  </si>
  <si>
    <t>34821328</t>
  </si>
  <si>
    <t>A  - LED panel vestavný, mikroprizmatický kryt, 600x600mm, 1x LED, 38W, 3850lm, Ra80, 4000K, IP40 (např. MODUS US4000A_KN), včetně ekologického poplatku</t>
  </si>
  <si>
    <t>746994334</t>
  </si>
  <si>
    <t>741410072</t>
  </si>
  <si>
    <t>Montáž pospojování ochranné vodičem uloženým pevně</t>
  </si>
  <si>
    <t>-1299079898</t>
  </si>
  <si>
    <t>34142159</t>
  </si>
  <si>
    <t>vodič silový s Cu jádrem CYA H07 V-K 16 mm2 zelenožlutý</t>
  </si>
  <si>
    <t>670689837</t>
  </si>
  <si>
    <t>741810002</t>
  </si>
  <si>
    <t>Celková prohlídka elektrického rozvodu a zařízení do 500 000,- Kč</t>
  </si>
  <si>
    <t>-1376457057</t>
  </si>
  <si>
    <t>78</t>
  </si>
  <si>
    <t>741990041</t>
  </si>
  <si>
    <t xml:space="preserve">Montáž tabulka výstražná a označovací </t>
  </si>
  <si>
    <t>502297250</t>
  </si>
  <si>
    <t>79</t>
  </si>
  <si>
    <t>735345300</t>
  </si>
  <si>
    <t>tabulka bezpečnostní s tiskem 2 barvy A5 148x210 mm</t>
  </si>
  <si>
    <t>644974296</t>
  </si>
  <si>
    <t>80</t>
  </si>
  <si>
    <t>3414215-R</t>
  </si>
  <si>
    <t>drobný upevňovací materiál, kabelové úchyty nad podhledy, vruty, hmoždinky, sádra apod.</t>
  </si>
  <si>
    <t>2053689728</t>
  </si>
  <si>
    <t>741-a</t>
  </si>
  <si>
    <t>Demontáže - silnoproud</t>
  </si>
  <si>
    <t>81</t>
  </si>
  <si>
    <t>741311813</t>
  </si>
  <si>
    <t>Demontáž spínačů normálních do 10 A šroubových bez zachování funkčnosti do 2 svorek</t>
  </si>
  <si>
    <t>582610760</t>
  </si>
  <si>
    <t>82</t>
  </si>
  <si>
    <t>741315823</t>
  </si>
  <si>
    <t>Demontáž zásuvek domovních normálních do 16A zapuštěných šroubových bez zachování funkčnosti 2P+PE</t>
  </si>
  <si>
    <t>-47945749</t>
  </si>
  <si>
    <t>83</t>
  </si>
  <si>
    <t>741371823</t>
  </si>
  <si>
    <t>Demontáž osvětlovacího modulového systému zářivkového délky přes 1100 mm bez zachováním funkčnosti</t>
  </si>
  <si>
    <t>-933461162</t>
  </si>
  <si>
    <t>84</t>
  </si>
  <si>
    <t>PC-D1</t>
  </si>
  <si>
    <t>Ostatní potřebné demontáže ( kabely, krabice atd.)</t>
  </si>
  <si>
    <t>nh</t>
  </si>
  <si>
    <t>-1814799339</t>
  </si>
  <si>
    <t>741-b</t>
  </si>
  <si>
    <t>Doplnění a úprava rozvaděče RE</t>
  </si>
  <si>
    <t>85</t>
  </si>
  <si>
    <t>358221098</t>
  </si>
  <si>
    <t>jistič B25/1, 25A, 230V</t>
  </si>
  <si>
    <t>1664303048</t>
  </si>
  <si>
    <t>86</t>
  </si>
  <si>
    <t>358221110</t>
  </si>
  <si>
    <t>jistič B16/1, 16A, 230V</t>
  </si>
  <si>
    <t>440704805</t>
  </si>
  <si>
    <t>87</t>
  </si>
  <si>
    <t>358221078</t>
  </si>
  <si>
    <t>jistič B2/1, 2A, 230V</t>
  </si>
  <si>
    <t>-17095747</t>
  </si>
  <si>
    <t>88</t>
  </si>
  <si>
    <t>345629010</t>
  </si>
  <si>
    <t>svorkovnice PE</t>
  </si>
  <si>
    <t>1387203028</t>
  </si>
  <si>
    <t>89</t>
  </si>
  <si>
    <t>345629020</t>
  </si>
  <si>
    <t>svorkovnice N</t>
  </si>
  <si>
    <t>1150138542</t>
  </si>
  <si>
    <t>90</t>
  </si>
  <si>
    <t>345621480</t>
  </si>
  <si>
    <t>svorkovnice řadová 2,5mm</t>
  </si>
  <si>
    <t>-2043542820</t>
  </si>
  <si>
    <t>91</t>
  </si>
  <si>
    <t>345621488</t>
  </si>
  <si>
    <t>svorkovnice řadová 6mm</t>
  </si>
  <si>
    <t>-720257049</t>
  </si>
  <si>
    <t>92</t>
  </si>
  <si>
    <t>357002R1</t>
  </si>
  <si>
    <t>vnitřní spojovací materiál, dráty, kříže pro elektroměry a HDO apod.</t>
  </si>
  <si>
    <t>-909019907</t>
  </si>
  <si>
    <t>93</t>
  </si>
  <si>
    <t>741331031</t>
  </si>
  <si>
    <t>Montáž elektroměru jednofázového bez zapojení vodičů</t>
  </si>
  <si>
    <t>1913876196</t>
  </si>
  <si>
    <t>94</t>
  </si>
  <si>
    <t>741331051</t>
  </si>
  <si>
    <t>Montáž spínače časového bez zapojení vodičů</t>
  </si>
  <si>
    <t>128584203</t>
  </si>
  <si>
    <t>95</t>
  </si>
  <si>
    <t>PC1</t>
  </si>
  <si>
    <t>Vnitřní zapojení rozvaděče</t>
  </si>
  <si>
    <t>-1437533725</t>
  </si>
  <si>
    <t>96</t>
  </si>
  <si>
    <t>PC2</t>
  </si>
  <si>
    <t>Montáž jednoho modulu</t>
  </si>
  <si>
    <t>-220867122</t>
  </si>
  <si>
    <t>97</t>
  </si>
  <si>
    <t>PC3</t>
  </si>
  <si>
    <t>Úprava krycího plechu a přístrojového roštu včetně materiálu, demontáž a montáž krycího plechu apod.</t>
  </si>
  <si>
    <t>-20292875</t>
  </si>
  <si>
    <t>741-c</t>
  </si>
  <si>
    <t>Rozvaděč RP</t>
  </si>
  <si>
    <t>98</t>
  </si>
  <si>
    <t>42088155</t>
  </si>
  <si>
    <t>rozvaděč typový plastový, 24 modulů, zapuštěný pod omítku, rozměr: šířka 303, výška 406, hloubka 63, bílý, krytí IP30/IP20</t>
  </si>
  <si>
    <t>-1114767790</t>
  </si>
  <si>
    <t>99</t>
  </si>
  <si>
    <t>358254589</t>
  </si>
  <si>
    <t>vypínač 40/1,40A, 230V</t>
  </si>
  <si>
    <t>258863880</t>
  </si>
  <si>
    <t>100</t>
  </si>
  <si>
    <t>358895430</t>
  </si>
  <si>
    <t>svodič přepětí typ 1+2, TN-S, na DIN lištu (např. FLP-B+C MAXI V/2)</t>
  </si>
  <si>
    <t>504696785</t>
  </si>
  <si>
    <t>101</t>
  </si>
  <si>
    <t>1784491060</t>
  </si>
  <si>
    <t>102</t>
  </si>
  <si>
    <t>358221090</t>
  </si>
  <si>
    <t>jistič C10/1, 10A, 230V</t>
  </si>
  <si>
    <t>-953333177</t>
  </si>
  <si>
    <t>103</t>
  </si>
  <si>
    <t>358892380</t>
  </si>
  <si>
    <t>chránič proudový 16/1N/B/003, 16A, 230V</t>
  </si>
  <si>
    <t>-1661176302</t>
  </si>
  <si>
    <t>104</t>
  </si>
  <si>
    <t>-1376123331</t>
  </si>
  <si>
    <t>105</t>
  </si>
  <si>
    <t>-1203898985</t>
  </si>
  <si>
    <t>106</t>
  </si>
  <si>
    <t>-652708729</t>
  </si>
  <si>
    <t>107</t>
  </si>
  <si>
    <t>345621485</t>
  </si>
  <si>
    <t>svorkovnice řadová 2,5mm modrá</t>
  </si>
  <si>
    <t>-93823955</t>
  </si>
  <si>
    <t>108</t>
  </si>
  <si>
    <t>489970485</t>
  </si>
  <si>
    <t>109</t>
  </si>
  <si>
    <t>345629050</t>
  </si>
  <si>
    <t>svorkovnice ekvipotenciální na din lištu</t>
  </si>
  <si>
    <t>-1615201513</t>
  </si>
  <si>
    <t>110</t>
  </si>
  <si>
    <t>357002R2</t>
  </si>
  <si>
    <t>vnitřní spojovací materiál, dráty, hřebeny apod.</t>
  </si>
  <si>
    <t>-1649510452</t>
  </si>
  <si>
    <t>111</t>
  </si>
  <si>
    <t>-1826142927</t>
  </si>
  <si>
    <t>112</t>
  </si>
  <si>
    <t>-170187556</t>
  </si>
  <si>
    <t>741-d</t>
  </si>
  <si>
    <t>Rozvaděč RT</t>
  </si>
  <si>
    <t>113</t>
  </si>
  <si>
    <t>357176840</t>
  </si>
  <si>
    <t>rozvaděč typový plastový, 12 modulů, zapuštěný pod omítku, rozměr: šířka 303, výška 212, hloubka 63, bílý, krytí IP30/IP20</t>
  </si>
  <si>
    <t>1443018836</t>
  </si>
  <si>
    <t>114</t>
  </si>
  <si>
    <t>358254959</t>
  </si>
  <si>
    <t>vypínač 20/1,20A, 230V</t>
  </si>
  <si>
    <t>-463941135</t>
  </si>
  <si>
    <t>115</t>
  </si>
  <si>
    <t>358221114</t>
  </si>
  <si>
    <t>jistič B10/1, 10A, 230V</t>
  </si>
  <si>
    <t>558172558</t>
  </si>
  <si>
    <t>116</t>
  </si>
  <si>
    <t>358221070</t>
  </si>
  <si>
    <t>jistič B6/1, 6A, 230V</t>
  </si>
  <si>
    <t>548088427</t>
  </si>
  <si>
    <t>117</t>
  </si>
  <si>
    <t>358892553</t>
  </si>
  <si>
    <t>stykač S20-20</t>
  </si>
  <si>
    <t>801907761</t>
  </si>
  <si>
    <t>118</t>
  </si>
  <si>
    <t>-34526165</t>
  </si>
  <si>
    <t>119</t>
  </si>
  <si>
    <t>-14294879</t>
  </si>
  <si>
    <t>120</t>
  </si>
  <si>
    <t>357002R3</t>
  </si>
  <si>
    <t>1348613900</t>
  </si>
  <si>
    <t>121</t>
  </si>
  <si>
    <t>-1998211183</t>
  </si>
  <si>
    <t>122</t>
  </si>
  <si>
    <t>-765215432</t>
  </si>
  <si>
    <t>SO03 - zdravotechnika</t>
  </si>
  <si>
    <t>Zámecké náměstí 46, Frýdek</t>
  </si>
  <si>
    <t>Stat. město Frýdek Místek, Radniční 1148,73822,FM</t>
  </si>
  <si>
    <t>18980406</t>
  </si>
  <si>
    <t>Petr Gnida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</si>
  <si>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</si>
  <si>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</si>
  <si>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</si>
  <si>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</si>
  <si>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735 - Ústřední vytápění - otopná tělesa</t>
  </si>
  <si>
    <t>HZS - Hodinové zúčtovací sazby</t>
  </si>
  <si>
    <t>014411235220</t>
  </si>
  <si>
    <t xml:space="preserve">Zazdívka otvorů </t>
  </si>
  <si>
    <t>ks</t>
  </si>
  <si>
    <t>-1177623744</t>
  </si>
  <si>
    <t>969021111</t>
  </si>
  <si>
    <t>Vybourání kanalizačního potrubí DN do 100</t>
  </si>
  <si>
    <t>-47494841</t>
  </si>
  <si>
    <t>971033151.1</t>
  </si>
  <si>
    <t>Vybourání otvorů ve zdivu cihelném D do110 mm na MVC nebo MV tl do 450 mm</t>
  </si>
  <si>
    <t>-931456326</t>
  </si>
  <si>
    <t>974031164</t>
  </si>
  <si>
    <t>Vysekání rýh ve zdivu cihelném hl do 150 mm š do 150 mm</t>
  </si>
  <si>
    <t>-598990756</t>
  </si>
  <si>
    <t>2050007986</t>
  </si>
  <si>
    <t>Odvoz suti a vybouraných hmot na skládku nebo meziskládku do 1 km se složením</t>
  </si>
  <si>
    <t>CS ÚRS 2016 02</t>
  </si>
  <si>
    <t>-1456008209</t>
  </si>
  <si>
    <t>-1310151627</t>
  </si>
  <si>
    <t>0,163*4 'Přepočtené koeficientem množství</t>
  </si>
  <si>
    <t>997013803</t>
  </si>
  <si>
    <t>Poplatek za uložení stavebního odpadu z keramických materiálů na skládce (skládkovné)</t>
  </si>
  <si>
    <t>559271569</t>
  </si>
  <si>
    <t>721</t>
  </si>
  <si>
    <t>Zdravotechnika - vnitřní kanalizace</t>
  </si>
  <si>
    <t>721170975</t>
  </si>
  <si>
    <t>Potrubí z PVC krácení trub DN 100</t>
  </si>
  <si>
    <t>451902251</t>
  </si>
  <si>
    <t>721171808</t>
  </si>
  <si>
    <t>Demontáž potrubí z PVC do D 114</t>
  </si>
  <si>
    <t>-1177698845</t>
  </si>
  <si>
    <t>721171905</t>
  </si>
  <si>
    <t>Potrubí z PP vsazení odbočky do hrdla DN 110</t>
  </si>
  <si>
    <t>1165052588</t>
  </si>
  <si>
    <t>721171915</t>
  </si>
  <si>
    <t>Potrubí z PP propojení potrubí DN 110</t>
  </si>
  <si>
    <t>353729974</t>
  </si>
  <si>
    <t>721174042</t>
  </si>
  <si>
    <t>Potrubí kanalizační z PP připojovací systém  DN 40</t>
  </si>
  <si>
    <t>-1002546329</t>
  </si>
  <si>
    <t>721174043</t>
  </si>
  <si>
    <t>Potrubí kanalizační z PP připojovací systém  DN 50</t>
  </si>
  <si>
    <t>1278025853</t>
  </si>
  <si>
    <t>721174045</t>
  </si>
  <si>
    <t>Potrubí kanalizační z PP připojovací DN 110</t>
  </si>
  <si>
    <t>-1770751223</t>
  </si>
  <si>
    <t>721194104</t>
  </si>
  <si>
    <t>Vyvedení a upevnění odpadních výpustek DN 40</t>
  </si>
  <si>
    <t>-669158515</t>
  </si>
  <si>
    <t>721194109</t>
  </si>
  <si>
    <t>Vyvedení a upevnění odpadních výpustek DN 100</t>
  </si>
  <si>
    <t>2079951487</t>
  </si>
  <si>
    <t>28615601</t>
  </si>
  <si>
    <t>čistící tvarovka odpadní PP DN 50</t>
  </si>
  <si>
    <t>1526241379</t>
  </si>
  <si>
    <t>HLE.HL905</t>
  </si>
  <si>
    <t>Přivzdušňovací ventil - podomítková verze</t>
  </si>
  <si>
    <t>1090326816</t>
  </si>
  <si>
    <t>721290123</t>
  </si>
  <si>
    <t>Zkouška těsnosti potrubí kanalizace kouřem do DN 300</t>
  </si>
  <si>
    <t>-1297156732</t>
  </si>
  <si>
    <t>998721102</t>
  </si>
  <si>
    <t>Přesun hmot tonážní pro vnitřní kanalizace v objektech v do 12 m</t>
  </si>
  <si>
    <t>637736106</t>
  </si>
  <si>
    <t>722</t>
  </si>
  <si>
    <t>Zdravotechnika - vnitřní vodovod</t>
  </si>
  <si>
    <t>722171932</t>
  </si>
  <si>
    <t>Potrubí plastové výměna trub nebo tvarovek D do 20 mm</t>
  </si>
  <si>
    <t>1547724114</t>
  </si>
  <si>
    <t>722181211</t>
  </si>
  <si>
    <t>Ochrana vodovodního potrubí přilepenými tepelně izolačními trubicemi z PE tl do 6 mm DN do 22 mm</t>
  </si>
  <si>
    <t>1989943200</t>
  </si>
  <si>
    <t>722190401</t>
  </si>
  <si>
    <t>Vyvedení a upevnění výpustku do DN 25</t>
  </si>
  <si>
    <t>-1139511260</t>
  </si>
  <si>
    <t>722190901</t>
  </si>
  <si>
    <t>Uzavření nebo otevření vodovodního potrubí při opravách</t>
  </si>
  <si>
    <t>944631191</t>
  </si>
  <si>
    <t>722212440</t>
  </si>
  <si>
    <t>Orientační štítky na zeď (vodoměr)</t>
  </si>
  <si>
    <t>soubor</t>
  </si>
  <si>
    <t>-616842562</t>
  </si>
  <si>
    <t>722220152</t>
  </si>
  <si>
    <t>Nástěnka závitová plastová PPR PN 20 DN 20 x G 1/2-U,WC</t>
  </si>
  <si>
    <t>-549673128</t>
  </si>
  <si>
    <t>722224115</t>
  </si>
  <si>
    <t>Kohout plnicí nebo vypouštěcí G 1/2 PN 10 s jedním závitem</t>
  </si>
  <si>
    <t>891146610</t>
  </si>
  <si>
    <t>722231072</t>
  </si>
  <si>
    <t>Ventil zpětný mosazný G 1/2 PN 10 do 110°C se dvěma závity</t>
  </si>
  <si>
    <t>557834078</t>
  </si>
  <si>
    <t>722232122</t>
  </si>
  <si>
    <t>Kohout kulový přímý G 1/2 PN 42 do 185°C plnoprůtokový s koulí vnitřní závit</t>
  </si>
  <si>
    <t>499524250</t>
  </si>
  <si>
    <t>722262211</t>
  </si>
  <si>
    <t>Vodoměr závitový jednovtokový suchoběžný do 40°C G 1/2 x 80 mm Qn 1,5 m3/h horizontální</t>
  </si>
  <si>
    <t>247510110</t>
  </si>
  <si>
    <t>722290226</t>
  </si>
  <si>
    <t>Zkouška těsnosti vodovodního potrubí do DN 50</t>
  </si>
  <si>
    <t>-1462547927</t>
  </si>
  <si>
    <t>733321212</t>
  </si>
  <si>
    <t>Potrubí plastové z PP-RCT spojované svařováním D 20x2,8</t>
  </si>
  <si>
    <t>-1717878221</t>
  </si>
  <si>
    <t>998722102</t>
  </si>
  <si>
    <t>Přesun hmot tonážní pro vnitřní vodovod v objektech v do 12 m</t>
  </si>
  <si>
    <t>-120484960</t>
  </si>
  <si>
    <t>725</t>
  </si>
  <si>
    <t>Zdravotechnika - zařizovací předměty</t>
  </si>
  <si>
    <t>725112022</t>
  </si>
  <si>
    <t>Klozet keramický závěsný na nosné stěny s hlubokým splachováním odpad vodorovný  WC</t>
  </si>
  <si>
    <t>-919046421</t>
  </si>
  <si>
    <t>725211701</t>
  </si>
  <si>
    <t>Umývátko keramické stěnové 400 mm     U</t>
  </si>
  <si>
    <t>536725748</t>
  </si>
  <si>
    <t>725291511</t>
  </si>
  <si>
    <t>Doplňky zařízení koupelen plastové dávkovač tekutého mýdla na 350 ml - U</t>
  </si>
  <si>
    <t>573222089</t>
  </si>
  <si>
    <t>725291521</t>
  </si>
  <si>
    <t>Doplňky zařízení koupelen a záchodů plastové zásobník toaletních papírů  WC</t>
  </si>
  <si>
    <t>-898893</t>
  </si>
  <si>
    <t>725330911</t>
  </si>
  <si>
    <t>Odmontování výlevky bez nádrže a bez armatur Vls</t>
  </si>
  <si>
    <t>1710633791</t>
  </si>
  <si>
    <t>725330912</t>
  </si>
  <si>
    <t>Zpětná montáž výlevky bez nádrže a bez armatur  Vls</t>
  </si>
  <si>
    <t>1925035608</t>
  </si>
  <si>
    <t>725531101</t>
  </si>
  <si>
    <t>Elektrický ohřívač zásobníkový přepadový beztlakový 5 l / 2 kW</t>
  </si>
  <si>
    <t>-708054078</t>
  </si>
  <si>
    <t>55144006.1</t>
  </si>
  <si>
    <t>baterie umyvadlová stojánková páková nízkotlaká výsuvné  ústí</t>
  </si>
  <si>
    <t>-1775091992</t>
  </si>
  <si>
    <t>725813111</t>
  </si>
  <si>
    <t>Ventil rohový RKK 1/2"x3/8"  -U,WC</t>
  </si>
  <si>
    <t>1002604715</t>
  </si>
  <si>
    <t>725829131</t>
  </si>
  <si>
    <t>Montáž baterie umyvadlové stojánkové G 1/2 ostatní typ</t>
  </si>
  <si>
    <t>-1915505716</t>
  </si>
  <si>
    <t>725861101</t>
  </si>
  <si>
    <t>Zápachová uzávěrka pro umyvadla DN 32   U</t>
  </si>
  <si>
    <t>-519788400</t>
  </si>
  <si>
    <t>725980122</t>
  </si>
  <si>
    <t>Dvířka 15/20 č.kus</t>
  </si>
  <si>
    <t>1472530162</t>
  </si>
  <si>
    <t>725980123</t>
  </si>
  <si>
    <t>Dvířka 30/30, vodoměr</t>
  </si>
  <si>
    <t>1188388423</t>
  </si>
  <si>
    <t>998725102</t>
  </si>
  <si>
    <t>Přesun hmot tonážní pro zařizovací předměty v objektech v do 12 m</t>
  </si>
  <si>
    <t>368016360</t>
  </si>
  <si>
    <t>726</t>
  </si>
  <si>
    <t>Zdravotechnika - předstěnové instalace</t>
  </si>
  <si>
    <t>726111031</t>
  </si>
  <si>
    <t>Instalační předstěna - klozet s ovládáním zepředu v 1080 mm závěsný do masivní zděné kce, vč.tlačítka</t>
  </si>
  <si>
    <t>-537677858</t>
  </si>
  <si>
    <t>998726112</t>
  </si>
  <si>
    <t>Přesun hmot tonážní pro instalační prefabrikáty v objektech v do 12 m</t>
  </si>
  <si>
    <t>836638541</t>
  </si>
  <si>
    <t>735</t>
  </si>
  <si>
    <t>Ústřední vytápění - otopná tělesa</t>
  </si>
  <si>
    <t>Hodinové zúčtovací sazby</t>
  </si>
  <si>
    <t>HZS2211</t>
  </si>
  <si>
    <t>Hodinová zúčtovací sazba instalatér</t>
  </si>
  <si>
    <t>512</t>
  </si>
  <si>
    <t>-129743105</t>
  </si>
  <si>
    <t>HZS2491</t>
  </si>
  <si>
    <t>Hodinová zúčtovací sazba dělník zednických výpomocí</t>
  </si>
  <si>
    <t>796211522</t>
  </si>
  <si>
    <t>Poznámka k položce:
Včetně opravy podlahy při napojení kanalizace (VL)</t>
  </si>
  <si>
    <t>-617254323</t>
  </si>
  <si>
    <t>BESKYDGROUP s.r o</t>
  </si>
  <si>
    <t>28614321</t>
  </si>
  <si>
    <t>CZ28614321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</si>
</sst>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 wrapText="1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7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7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19" xfId="0" applyNumberFormat="1" applyFont="1" applyBorder="1" applyAlignment="1" applyProtection="1">
      <alignment vertical="center"/>
      <protection/>
    </xf>
    <xf numFmtId="166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3" xfId="0" applyFont="1" applyFill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 locked="0"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7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7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3" fillId="0" borderId="19" xfId="0" applyNumberFormat="1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0" fillId="0" borderId="0" xfId="0"/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7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21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14" fontId="3" fillId="2" borderId="0" xfId="0" applyNumberFormat="1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9"/>
  <sheetViews>
    <sheetView showGridLines="0" tabSelected="1" workbookViewId="0" topLeftCell="A1">
      <selection activeCell="AN18" sqref="AN18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ht="36.9" customHeight="1">
      <c r="AR2" s="254"/>
      <c r="AS2" s="254"/>
      <c r="AT2" s="254"/>
      <c r="AU2" s="254"/>
      <c r="AV2" s="254"/>
      <c r="AW2" s="254"/>
      <c r="AX2" s="254"/>
      <c r="AY2" s="254"/>
      <c r="AZ2" s="254"/>
      <c r="BA2" s="254"/>
      <c r="BB2" s="254"/>
      <c r="BC2" s="254"/>
      <c r="BD2" s="254"/>
      <c r="BE2" s="254"/>
      <c r="BS2" s="15" t="s">
        <v>6</v>
      </c>
      <c r="BT2" s="15" t="s">
        <v>7</v>
      </c>
    </row>
    <row r="3" spans="2:72" ht="6.9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ht="24.9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66" t="s">
        <v>14</v>
      </c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0"/>
      <c r="AQ5" s="20"/>
      <c r="AR5" s="18"/>
      <c r="BE5" s="245" t="s">
        <v>15</v>
      </c>
      <c r="BS5" s="15" t="s">
        <v>6</v>
      </c>
    </row>
    <row r="6" spans="2:71" ht="36.9" customHeight="1">
      <c r="B6" s="19"/>
      <c r="C6" s="20"/>
      <c r="D6" s="26" t="s">
        <v>16</v>
      </c>
      <c r="E6" s="20"/>
      <c r="F6" s="20"/>
      <c r="G6" s="20"/>
      <c r="H6" s="20"/>
      <c r="I6" s="20"/>
      <c r="J6" s="20"/>
      <c r="K6" s="268" t="s">
        <v>17</v>
      </c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67"/>
      <c r="AI6" s="267"/>
      <c r="AJ6" s="267"/>
      <c r="AK6" s="267"/>
      <c r="AL6" s="267"/>
      <c r="AM6" s="267"/>
      <c r="AN6" s="267"/>
      <c r="AO6" s="267"/>
      <c r="AP6" s="20"/>
      <c r="AQ6" s="20"/>
      <c r="AR6" s="18"/>
      <c r="BE6" s="246"/>
      <c r="BS6" s="15" t="s">
        <v>6</v>
      </c>
    </row>
    <row r="7" spans="2:71" ht="12" customHeight="1">
      <c r="B7" s="19"/>
      <c r="C7" s="20"/>
      <c r="D7" s="27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7" t="s">
        <v>19</v>
      </c>
      <c r="AL7" s="20"/>
      <c r="AM7" s="20"/>
      <c r="AN7" s="25" t="s">
        <v>1</v>
      </c>
      <c r="AO7" s="20"/>
      <c r="AP7" s="20"/>
      <c r="AQ7" s="20"/>
      <c r="AR7" s="18"/>
      <c r="BE7" s="246"/>
      <c r="BS7" s="15" t="s">
        <v>6</v>
      </c>
    </row>
    <row r="8" spans="2:71" ht="12" customHeight="1">
      <c r="B8" s="19"/>
      <c r="C8" s="20"/>
      <c r="D8" s="27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7" t="s">
        <v>22</v>
      </c>
      <c r="AL8" s="20"/>
      <c r="AM8" s="20"/>
      <c r="AN8" s="294">
        <v>43651</v>
      </c>
      <c r="AO8" s="20"/>
      <c r="AP8" s="20"/>
      <c r="AQ8" s="20"/>
      <c r="AR8" s="18"/>
      <c r="BE8" s="246"/>
      <c r="BS8" s="15" t="s">
        <v>6</v>
      </c>
    </row>
    <row r="9" spans="2:7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46"/>
      <c r="BS9" s="15" t="s">
        <v>6</v>
      </c>
    </row>
    <row r="10" spans="2:71" ht="12" customHeight="1">
      <c r="B10" s="19"/>
      <c r="C10" s="20"/>
      <c r="D10" s="27" t="s">
        <v>23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7" t="s">
        <v>24</v>
      </c>
      <c r="AL10" s="20"/>
      <c r="AM10" s="20"/>
      <c r="AN10" s="25" t="s">
        <v>1</v>
      </c>
      <c r="AO10" s="20"/>
      <c r="AP10" s="20"/>
      <c r="AQ10" s="20"/>
      <c r="AR10" s="18"/>
      <c r="BE10" s="246"/>
      <c r="BS10" s="15" t="s">
        <v>6</v>
      </c>
    </row>
    <row r="11" spans="2:71" ht="18.45" customHeight="1">
      <c r="B11" s="19"/>
      <c r="C11" s="20"/>
      <c r="D11" s="20"/>
      <c r="E11" s="25" t="s">
        <v>25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7" t="s">
        <v>26</v>
      </c>
      <c r="AL11" s="20"/>
      <c r="AM11" s="20"/>
      <c r="AN11" s="25" t="s">
        <v>1</v>
      </c>
      <c r="AO11" s="20"/>
      <c r="AP11" s="20"/>
      <c r="AQ11" s="20"/>
      <c r="AR11" s="18"/>
      <c r="BE11" s="246"/>
      <c r="BS11" s="15" t="s">
        <v>6</v>
      </c>
    </row>
    <row r="12" spans="2:71" ht="6.9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46"/>
      <c r="BS12" s="15" t="s">
        <v>6</v>
      </c>
    </row>
    <row r="13" spans="2:71" ht="12" customHeight="1">
      <c r="B13" s="19"/>
      <c r="C13" s="20"/>
      <c r="D13" s="27" t="s">
        <v>27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7" t="s">
        <v>24</v>
      </c>
      <c r="AL13" s="20"/>
      <c r="AM13" s="20"/>
      <c r="AN13" s="29" t="s">
        <v>1120</v>
      </c>
      <c r="AO13" s="20"/>
      <c r="AP13" s="20"/>
      <c r="AQ13" s="20"/>
      <c r="AR13" s="18"/>
      <c r="BE13" s="246"/>
      <c r="BS13" s="15" t="s">
        <v>6</v>
      </c>
    </row>
    <row r="14" spans="2:71" ht="13.2">
      <c r="B14" s="19"/>
      <c r="C14" s="20"/>
      <c r="D14" s="20"/>
      <c r="E14" s="269" t="s">
        <v>1119</v>
      </c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7" t="s">
        <v>26</v>
      </c>
      <c r="AL14" s="20"/>
      <c r="AM14" s="20"/>
      <c r="AN14" s="29" t="s">
        <v>1121</v>
      </c>
      <c r="AO14" s="20"/>
      <c r="AP14" s="20"/>
      <c r="AQ14" s="20"/>
      <c r="AR14" s="18"/>
      <c r="BE14" s="246"/>
      <c r="BS14" s="15" t="s">
        <v>6</v>
      </c>
    </row>
    <row r="15" spans="2:71" ht="6.9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46"/>
      <c r="BS15" s="15" t="s">
        <v>4</v>
      </c>
    </row>
    <row r="16" spans="2:71" ht="12" customHeight="1">
      <c r="B16" s="19"/>
      <c r="C16" s="20"/>
      <c r="D16" s="27" t="s">
        <v>28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7" t="s">
        <v>24</v>
      </c>
      <c r="AL16" s="20"/>
      <c r="AM16" s="20"/>
      <c r="AN16" s="25" t="s">
        <v>29</v>
      </c>
      <c r="AO16" s="20"/>
      <c r="AP16" s="20"/>
      <c r="AQ16" s="20"/>
      <c r="AR16" s="18"/>
      <c r="BE16" s="246"/>
      <c r="BS16" s="15" t="s">
        <v>4</v>
      </c>
    </row>
    <row r="17" spans="2:71" ht="18.45" customHeight="1">
      <c r="B17" s="19"/>
      <c r="C17" s="20"/>
      <c r="D17" s="20"/>
      <c r="E17" s="25" t="s">
        <v>30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7" t="s">
        <v>26</v>
      </c>
      <c r="AL17" s="20"/>
      <c r="AM17" s="20"/>
      <c r="AN17" s="25" t="s">
        <v>1</v>
      </c>
      <c r="AO17" s="20"/>
      <c r="AP17" s="20"/>
      <c r="AQ17" s="20"/>
      <c r="AR17" s="18"/>
      <c r="BE17" s="246"/>
      <c r="BS17" s="15" t="s">
        <v>31</v>
      </c>
    </row>
    <row r="18" spans="2:71" ht="6.9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46"/>
      <c r="BS18" s="15" t="s">
        <v>6</v>
      </c>
    </row>
    <row r="19" spans="2:71" ht="12" customHeight="1">
      <c r="B19" s="19"/>
      <c r="C19" s="20"/>
      <c r="D19" s="27" t="s">
        <v>32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7" t="s">
        <v>24</v>
      </c>
      <c r="AL19" s="20"/>
      <c r="AM19" s="20"/>
      <c r="AN19" s="25" t="s">
        <v>1</v>
      </c>
      <c r="AO19" s="20"/>
      <c r="AP19" s="20"/>
      <c r="AQ19" s="20"/>
      <c r="AR19" s="18"/>
      <c r="BE19" s="246"/>
      <c r="BS19" s="15" t="s">
        <v>6</v>
      </c>
    </row>
    <row r="20" spans="2:71" ht="18.45" customHeight="1">
      <c r="B20" s="19"/>
      <c r="C20" s="20"/>
      <c r="D20" s="20"/>
      <c r="E20" s="25" t="s">
        <v>33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7" t="s">
        <v>26</v>
      </c>
      <c r="AL20" s="20"/>
      <c r="AM20" s="20"/>
      <c r="AN20" s="25" t="s">
        <v>1</v>
      </c>
      <c r="AO20" s="20"/>
      <c r="AP20" s="20"/>
      <c r="AQ20" s="20"/>
      <c r="AR20" s="18"/>
      <c r="BE20" s="246"/>
      <c r="BS20" s="15" t="s">
        <v>31</v>
      </c>
    </row>
    <row r="21" spans="2:57" ht="6.9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46"/>
    </row>
    <row r="22" spans="2:57" ht="12" customHeight="1">
      <c r="B22" s="19"/>
      <c r="C22" s="20"/>
      <c r="D22" s="27" t="s">
        <v>34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46"/>
    </row>
    <row r="23" spans="2:57" ht="16.5" customHeight="1">
      <c r="B23" s="19"/>
      <c r="C23" s="20"/>
      <c r="D23" s="20"/>
      <c r="E23" s="271" t="s">
        <v>1</v>
      </c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271"/>
      <c r="AA23" s="271"/>
      <c r="AB23" s="271"/>
      <c r="AC23" s="271"/>
      <c r="AD23" s="271"/>
      <c r="AE23" s="271"/>
      <c r="AF23" s="271"/>
      <c r="AG23" s="271"/>
      <c r="AH23" s="271"/>
      <c r="AI23" s="271"/>
      <c r="AJ23" s="271"/>
      <c r="AK23" s="271"/>
      <c r="AL23" s="271"/>
      <c r="AM23" s="271"/>
      <c r="AN23" s="271"/>
      <c r="AO23" s="20"/>
      <c r="AP23" s="20"/>
      <c r="AQ23" s="20"/>
      <c r="AR23" s="18"/>
      <c r="BE23" s="246"/>
    </row>
    <row r="24" spans="2:57" ht="6.9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46"/>
    </row>
    <row r="25" spans="2:57" ht="6.9" customHeight="1">
      <c r="B25" s="19"/>
      <c r="C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0"/>
      <c r="AQ25" s="20"/>
      <c r="AR25" s="18"/>
      <c r="BE25" s="246"/>
    </row>
    <row r="26" spans="2:57" s="1" customFormat="1" ht="25.95" customHeight="1">
      <c r="B26" s="32"/>
      <c r="C26" s="33"/>
      <c r="D26" s="34" t="s">
        <v>35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48">
        <f>ROUND(AG94,2)</f>
        <v>338718.37</v>
      </c>
      <c r="AL26" s="249"/>
      <c r="AM26" s="249"/>
      <c r="AN26" s="249"/>
      <c r="AO26" s="249"/>
      <c r="AP26" s="33"/>
      <c r="AQ26" s="33"/>
      <c r="AR26" s="36"/>
      <c r="BE26" s="246"/>
    </row>
    <row r="27" spans="2:57" s="1" customFormat="1" ht="6.9" customHeight="1"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46"/>
    </row>
    <row r="28" spans="2:57" s="1" customFormat="1" ht="13.2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72" t="s">
        <v>36</v>
      </c>
      <c r="M28" s="272"/>
      <c r="N28" s="272"/>
      <c r="O28" s="272"/>
      <c r="P28" s="272"/>
      <c r="Q28" s="33"/>
      <c r="R28" s="33"/>
      <c r="S28" s="33"/>
      <c r="T28" s="33"/>
      <c r="U28" s="33"/>
      <c r="V28" s="33"/>
      <c r="W28" s="272" t="s">
        <v>37</v>
      </c>
      <c r="X28" s="272"/>
      <c r="Y28" s="272"/>
      <c r="Z28" s="272"/>
      <c r="AA28" s="272"/>
      <c r="AB28" s="272"/>
      <c r="AC28" s="272"/>
      <c r="AD28" s="272"/>
      <c r="AE28" s="272"/>
      <c r="AF28" s="33"/>
      <c r="AG28" s="33"/>
      <c r="AH28" s="33"/>
      <c r="AI28" s="33"/>
      <c r="AJ28" s="33"/>
      <c r="AK28" s="272" t="s">
        <v>38</v>
      </c>
      <c r="AL28" s="272"/>
      <c r="AM28" s="272"/>
      <c r="AN28" s="272"/>
      <c r="AO28" s="272"/>
      <c r="AP28" s="33"/>
      <c r="AQ28" s="33"/>
      <c r="AR28" s="36"/>
      <c r="BE28" s="246"/>
    </row>
    <row r="29" spans="2:57" s="2" customFormat="1" ht="14.4" customHeight="1">
      <c r="B29" s="37"/>
      <c r="C29" s="38"/>
      <c r="D29" s="27" t="s">
        <v>39</v>
      </c>
      <c r="E29" s="38"/>
      <c r="F29" s="27" t="s">
        <v>40</v>
      </c>
      <c r="G29" s="38"/>
      <c r="H29" s="38"/>
      <c r="I29" s="38"/>
      <c r="J29" s="38"/>
      <c r="K29" s="38"/>
      <c r="L29" s="273">
        <v>0.21</v>
      </c>
      <c r="M29" s="244"/>
      <c r="N29" s="244"/>
      <c r="O29" s="244"/>
      <c r="P29" s="244"/>
      <c r="Q29" s="38"/>
      <c r="R29" s="38"/>
      <c r="S29" s="38"/>
      <c r="T29" s="38"/>
      <c r="U29" s="38"/>
      <c r="V29" s="38"/>
      <c r="W29" s="243">
        <f>ROUND(AZ94,2)</f>
        <v>338718.37</v>
      </c>
      <c r="X29" s="244"/>
      <c r="Y29" s="244"/>
      <c r="Z29" s="244"/>
      <c r="AA29" s="244"/>
      <c r="AB29" s="244"/>
      <c r="AC29" s="244"/>
      <c r="AD29" s="244"/>
      <c r="AE29" s="244"/>
      <c r="AF29" s="38"/>
      <c r="AG29" s="38"/>
      <c r="AH29" s="38"/>
      <c r="AI29" s="38"/>
      <c r="AJ29" s="38"/>
      <c r="AK29" s="243">
        <f>ROUND(AV94,2)</f>
        <v>71130.86</v>
      </c>
      <c r="AL29" s="244"/>
      <c r="AM29" s="244"/>
      <c r="AN29" s="244"/>
      <c r="AO29" s="244"/>
      <c r="AP29" s="38"/>
      <c r="AQ29" s="38"/>
      <c r="AR29" s="39"/>
      <c r="BE29" s="247"/>
    </row>
    <row r="30" spans="2:57" s="2" customFormat="1" ht="14.4" customHeight="1">
      <c r="B30" s="37"/>
      <c r="C30" s="38"/>
      <c r="D30" s="38"/>
      <c r="E30" s="38"/>
      <c r="F30" s="27" t="s">
        <v>41</v>
      </c>
      <c r="G30" s="38"/>
      <c r="H30" s="38"/>
      <c r="I30" s="38"/>
      <c r="J30" s="38"/>
      <c r="K30" s="38"/>
      <c r="L30" s="273">
        <v>0.15</v>
      </c>
      <c r="M30" s="244"/>
      <c r="N30" s="244"/>
      <c r="O30" s="244"/>
      <c r="P30" s="244"/>
      <c r="Q30" s="38"/>
      <c r="R30" s="38"/>
      <c r="S30" s="38"/>
      <c r="T30" s="38"/>
      <c r="U30" s="38"/>
      <c r="V30" s="38"/>
      <c r="W30" s="243">
        <f>ROUND(BA94,2)</f>
        <v>0</v>
      </c>
      <c r="X30" s="244"/>
      <c r="Y30" s="244"/>
      <c r="Z30" s="244"/>
      <c r="AA30" s="244"/>
      <c r="AB30" s="244"/>
      <c r="AC30" s="244"/>
      <c r="AD30" s="244"/>
      <c r="AE30" s="244"/>
      <c r="AF30" s="38"/>
      <c r="AG30" s="38"/>
      <c r="AH30" s="38"/>
      <c r="AI30" s="38"/>
      <c r="AJ30" s="38"/>
      <c r="AK30" s="243">
        <f>ROUND(AW94,2)</f>
        <v>0</v>
      </c>
      <c r="AL30" s="244"/>
      <c r="AM30" s="244"/>
      <c r="AN30" s="244"/>
      <c r="AO30" s="244"/>
      <c r="AP30" s="38"/>
      <c r="AQ30" s="38"/>
      <c r="AR30" s="39"/>
      <c r="BE30" s="247"/>
    </row>
    <row r="31" spans="2:57" s="2" customFormat="1" ht="14.4" customHeight="1" hidden="1">
      <c r="B31" s="37"/>
      <c r="C31" s="38"/>
      <c r="D31" s="38"/>
      <c r="E31" s="38"/>
      <c r="F31" s="27" t="s">
        <v>42</v>
      </c>
      <c r="G31" s="38"/>
      <c r="H31" s="38"/>
      <c r="I31" s="38"/>
      <c r="J31" s="38"/>
      <c r="K31" s="38"/>
      <c r="L31" s="273">
        <v>0.21</v>
      </c>
      <c r="M31" s="244"/>
      <c r="N31" s="244"/>
      <c r="O31" s="244"/>
      <c r="P31" s="244"/>
      <c r="Q31" s="38"/>
      <c r="R31" s="38"/>
      <c r="S31" s="38"/>
      <c r="T31" s="38"/>
      <c r="U31" s="38"/>
      <c r="V31" s="38"/>
      <c r="W31" s="243">
        <f>ROUND(BB94,2)</f>
        <v>0</v>
      </c>
      <c r="X31" s="244"/>
      <c r="Y31" s="244"/>
      <c r="Z31" s="244"/>
      <c r="AA31" s="244"/>
      <c r="AB31" s="244"/>
      <c r="AC31" s="244"/>
      <c r="AD31" s="244"/>
      <c r="AE31" s="244"/>
      <c r="AF31" s="38"/>
      <c r="AG31" s="38"/>
      <c r="AH31" s="38"/>
      <c r="AI31" s="38"/>
      <c r="AJ31" s="38"/>
      <c r="AK31" s="243">
        <v>0</v>
      </c>
      <c r="AL31" s="244"/>
      <c r="AM31" s="244"/>
      <c r="AN31" s="244"/>
      <c r="AO31" s="244"/>
      <c r="AP31" s="38"/>
      <c r="AQ31" s="38"/>
      <c r="AR31" s="39"/>
      <c r="BE31" s="247"/>
    </row>
    <row r="32" spans="2:57" s="2" customFormat="1" ht="14.4" customHeight="1" hidden="1">
      <c r="B32" s="37"/>
      <c r="C32" s="38"/>
      <c r="D32" s="38"/>
      <c r="E32" s="38"/>
      <c r="F32" s="27" t="s">
        <v>43</v>
      </c>
      <c r="G32" s="38"/>
      <c r="H32" s="38"/>
      <c r="I32" s="38"/>
      <c r="J32" s="38"/>
      <c r="K32" s="38"/>
      <c r="L32" s="273">
        <v>0.15</v>
      </c>
      <c r="M32" s="244"/>
      <c r="N32" s="244"/>
      <c r="O32" s="244"/>
      <c r="P32" s="244"/>
      <c r="Q32" s="38"/>
      <c r="R32" s="38"/>
      <c r="S32" s="38"/>
      <c r="T32" s="38"/>
      <c r="U32" s="38"/>
      <c r="V32" s="38"/>
      <c r="W32" s="243">
        <f>ROUND(BC94,2)</f>
        <v>0</v>
      </c>
      <c r="X32" s="244"/>
      <c r="Y32" s="244"/>
      <c r="Z32" s="244"/>
      <c r="AA32" s="244"/>
      <c r="AB32" s="244"/>
      <c r="AC32" s="244"/>
      <c r="AD32" s="244"/>
      <c r="AE32" s="244"/>
      <c r="AF32" s="38"/>
      <c r="AG32" s="38"/>
      <c r="AH32" s="38"/>
      <c r="AI32" s="38"/>
      <c r="AJ32" s="38"/>
      <c r="AK32" s="243">
        <v>0</v>
      </c>
      <c r="AL32" s="244"/>
      <c r="AM32" s="244"/>
      <c r="AN32" s="244"/>
      <c r="AO32" s="244"/>
      <c r="AP32" s="38"/>
      <c r="AQ32" s="38"/>
      <c r="AR32" s="39"/>
      <c r="BE32" s="247"/>
    </row>
    <row r="33" spans="2:57" s="2" customFormat="1" ht="14.4" customHeight="1" hidden="1">
      <c r="B33" s="37"/>
      <c r="C33" s="38"/>
      <c r="D33" s="38"/>
      <c r="E33" s="38"/>
      <c r="F33" s="27" t="s">
        <v>44</v>
      </c>
      <c r="G33" s="38"/>
      <c r="H33" s="38"/>
      <c r="I33" s="38"/>
      <c r="J33" s="38"/>
      <c r="K33" s="38"/>
      <c r="L33" s="273">
        <v>0</v>
      </c>
      <c r="M33" s="244"/>
      <c r="N33" s="244"/>
      <c r="O33" s="244"/>
      <c r="P33" s="244"/>
      <c r="Q33" s="38"/>
      <c r="R33" s="38"/>
      <c r="S33" s="38"/>
      <c r="T33" s="38"/>
      <c r="U33" s="38"/>
      <c r="V33" s="38"/>
      <c r="W33" s="243">
        <f>ROUND(BD94,2)</f>
        <v>0</v>
      </c>
      <c r="X33" s="244"/>
      <c r="Y33" s="244"/>
      <c r="Z33" s="244"/>
      <c r="AA33" s="244"/>
      <c r="AB33" s="244"/>
      <c r="AC33" s="244"/>
      <c r="AD33" s="244"/>
      <c r="AE33" s="244"/>
      <c r="AF33" s="38"/>
      <c r="AG33" s="38"/>
      <c r="AH33" s="38"/>
      <c r="AI33" s="38"/>
      <c r="AJ33" s="38"/>
      <c r="AK33" s="243">
        <v>0</v>
      </c>
      <c r="AL33" s="244"/>
      <c r="AM33" s="244"/>
      <c r="AN33" s="244"/>
      <c r="AO33" s="244"/>
      <c r="AP33" s="38"/>
      <c r="AQ33" s="38"/>
      <c r="AR33" s="39"/>
      <c r="BE33" s="247"/>
    </row>
    <row r="34" spans="2:57" s="1" customFormat="1" ht="6.9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46"/>
    </row>
    <row r="35" spans="2:44" s="1" customFormat="1" ht="25.95" customHeight="1">
      <c r="B35" s="32"/>
      <c r="C35" s="40"/>
      <c r="D35" s="41" t="s">
        <v>45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46</v>
      </c>
      <c r="U35" s="42"/>
      <c r="V35" s="42"/>
      <c r="W35" s="42"/>
      <c r="X35" s="250" t="s">
        <v>47</v>
      </c>
      <c r="Y35" s="251"/>
      <c r="Z35" s="251"/>
      <c r="AA35" s="251"/>
      <c r="AB35" s="251"/>
      <c r="AC35" s="42"/>
      <c r="AD35" s="42"/>
      <c r="AE35" s="42"/>
      <c r="AF35" s="42"/>
      <c r="AG35" s="42"/>
      <c r="AH35" s="42"/>
      <c r="AI35" s="42"/>
      <c r="AJ35" s="42"/>
      <c r="AK35" s="252">
        <f>SUM(AK26:AK33)</f>
        <v>409849.23</v>
      </c>
      <c r="AL35" s="251"/>
      <c r="AM35" s="251"/>
      <c r="AN35" s="251"/>
      <c r="AO35" s="253"/>
      <c r="AP35" s="40"/>
      <c r="AQ35" s="40"/>
      <c r="AR35" s="36"/>
    </row>
    <row r="36" spans="2:44" s="1" customFormat="1" ht="6.9" customHeight="1"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</row>
    <row r="37" spans="2:44" s="1" customFormat="1" ht="14.4" customHeight="1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</row>
    <row r="38" spans="2:44" ht="14.4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2:44" ht="14.4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2:44" ht="14.4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2:44" ht="14.4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2:44" ht="14.4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2:44" ht="14.4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2:44" ht="14.4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2:44" ht="14.4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2:44" ht="14.4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2:44" ht="14.4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2:44" ht="14.4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2:44" s="1" customFormat="1" ht="14.4" customHeight="1">
      <c r="B49" s="32"/>
      <c r="C49" s="33"/>
      <c r="D49" s="44" t="s">
        <v>48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49</v>
      </c>
      <c r="AI49" s="45"/>
      <c r="AJ49" s="45"/>
      <c r="AK49" s="45"/>
      <c r="AL49" s="45"/>
      <c r="AM49" s="45"/>
      <c r="AN49" s="45"/>
      <c r="AO49" s="45"/>
      <c r="AP49" s="33"/>
      <c r="AQ49" s="33"/>
      <c r="AR49" s="36"/>
    </row>
    <row r="50" spans="2:44" ht="10.2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2:44" ht="10.2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2:44" ht="10.2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2:44" ht="10.2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2:44" ht="10.2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2:44" ht="10.2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2:44" ht="10.2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2:44" ht="10.2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2:44" ht="10.2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2:44" ht="10.2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2:44" s="1" customFormat="1" ht="13.2">
      <c r="B60" s="32"/>
      <c r="C60" s="33"/>
      <c r="D60" s="46" t="s">
        <v>50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6" t="s">
        <v>51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6" t="s">
        <v>50</v>
      </c>
      <c r="AI60" s="35"/>
      <c r="AJ60" s="35"/>
      <c r="AK60" s="35"/>
      <c r="AL60" s="35"/>
      <c r="AM60" s="46" t="s">
        <v>51</v>
      </c>
      <c r="AN60" s="35"/>
      <c r="AO60" s="35"/>
      <c r="AP60" s="33"/>
      <c r="AQ60" s="33"/>
      <c r="AR60" s="36"/>
    </row>
    <row r="61" spans="2:44" ht="10.2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2:44" ht="10.2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4" ht="10.2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2:44" s="1" customFormat="1" ht="13.2">
      <c r="B64" s="32"/>
      <c r="C64" s="33"/>
      <c r="D64" s="44" t="s">
        <v>52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4" t="s">
        <v>53</v>
      </c>
      <c r="AI64" s="45"/>
      <c r="AJ64" s="45"/>
      <c r="AK64" s="45"/>
      <c r="AL64" s="45"/>
      <c r="AM64" s="45"/>
      <c r="AN64" s="45"/>
      <c r="AO64" s="45"/>
      <c r="AP64" s="33"/>
      <c r="AQ64" s="33"/>
      <c r="AR64" s="36"/>
    </row>
    <row r="65" spans="2:44" ht="10.2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2:44" ht="10.2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2:44" ht="10.2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2:44" ht="10.2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2:44" ht="10.2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2:44" ht="10.2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2:44" ht="10.2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2:44" ht="10.2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2:44" ht="10.2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2:44" ht="10.2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2:44" s="1" customFormat="1" ht="13.2">
      <c r="B75" s="32"/>
      <c r="C75" s="33"/>
      <c r="D75" s="46" t="s">
        <v>50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6" t="s">
        <v>51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6" t="s">
        <v>50</v>
      </c>
      <c r="AI75" s="35"/>
      <c r="AJ75" s="35"/>
      <c r="AK75" s="35"/>
      <c r="AL75" s="35"/>
      <c r="AM75" s="46" t="s">
        <v>51</v>
      </c>
      <c r="AN75" s="35"/>
      <c r="AO75" s="35"/>
      <c r="AP75" s="33"/>
      <c r="AQ75" s="33"/>
      <c r="AR75" s="36"/>
    </row>
    <row r="76" spans="2:44" s="1" customFormat="1" ht="10.2"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</row>
    <row r="77" spans="2:44" s="1" customFormat="1" ht="6.9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6"/>
    </row>
    <row r="81" spans="2:44" s="1" customFormat="1" ht="6.9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6"/>
    </row>
    <row r="82" spans="2:44" s="1" customFormat="1" ht="24.9" customHeight="1">
      <c r="B82" s="32"/>
      <c r="C82" s="21" t="s">
        <v>54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</row>
    <row r="83" spans="2:44" s="1" customFormat="1" ht="6.9" customHeight="1"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</row>
    <row r="84" spans="2:44" s="3" customFormat="1" ht="12" customHeight="1">
      <c r="B84" s="51"/>
      <c r="C84" s="27" t="s">
        <v>13</v>
      </c>
      <c r="D84" s="52"/>
      <c r="E84" s="52"/>
      <c r="F84" s="52"/>
      <c r="G84" s="52"/>
      <c r="H84" s="52"/>
      <c r="I84" s="52"/>
      <c r="J84" s="52"/>
      <c r="K84" s="52"/>
      <c r="L84" s="52" t="str">
        <f>K5</f>
        <v>aa2530</v>
      </c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3"/>
    </row>
    <row r="85" spans="2:44" s="4" customFormat="1" ht="36.9" customHeight="1">
      <c r="B85" s="54"/>
      <c r="C85" s="55" t="s">
        <v>16</v>
      </c>
      <c r="D85" s="56"/>
      <c r="E85" s="56"/>
      <c r="F85" s="56"/>
      <c r="G85" s="56"/>
      <c r="H85" s="56"/>
      <c r="I85" s="56"/>
      <c r="J85" s="56"/>
      <c r="K85" s="56"/>
      <c r="L85" s="263" t="str">
        <f>K6</f>
        <v>Zámecké nám. 46 - stavební úpravy nebytového prostoru</v>
      </c>
      <c r="M85" s="264"/>
      <c r="N85" s="264"/>
      <c r="O85" s="264"/>
      <c r="P85" s="264"/>
      <c r="Q85" s="264"/>
      <c r="R85" s="264"/>
      <c r="S85" s="264"/>
      <c r="T85" s="264"/>
      <c r="U85" s="264"/>
      <c r="V85" s="264"/>
      <c r="W85" s="264"/>
      <c r="X85" s="264"/>
      <c r="Y85" s="264"/>
      <c r="Z85" s="264"/>
      <c r="AA85" s="264"/>
      <c r="AB85" s="264"/>
      <c r="AC85" s="264"/>
      <c r="AD85" s="264"/>
      <c r="AE85" s="264"/>
      <c r="AF85" s="264"/>
      <c r="AG85" s="264"/>
      <c r="AH85" s="264"/>
      <c r="AI85" s="264"/>
      <c r="AJ85" s="264"/>
      <c r="AK85" s="264"/>
      <c r="AL85" s="264"/>
      <c r="AM85" s="264"/>
      <c r="AN85" s="264"/>
      <c r="AO85" s="264"/>
      <c r="AP85" s="56"/>
      <c r="AQ85" s="56"/>
      <c r="AR85" s="57"/>
    </row>
    <row r="86" spans="2:44" s="1" customFormat="1" ht="6.9" customHeight="1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</row>
    <row r="87" spans="2:44" s="1" customFormat="1" ht="12" customHeight="1">
      <c r="B87" s="32"/>
      <c r="C87" s="27" t="s">
        <v>20</v>
      </c>
      <c r="D87" s="33"/>
      <c r="E87" s="33"/>
      <c r="F87" s="33"/>
      <c r="G87" s="33"/>
      <c r="H87" s="33"/>
      <c r="I87" s="33"/>
      <c r="J87" s="33"/>
      <c r="K87" s="33"/>
      <c r="L87" s="58" t="str">
        <f>IF(K8="","",K8)</f>
        <v>Frýdek-Místek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7" t="s">
        <v>22</v>
      </c>
      <c r="AJ87" s="33"/>
      <c r="AK87" s="33"/>
      <c r="AL87" s="33"/>
      <c r="AM87" s="265">
        <f>IF(AN8="","",AN8)</f>
        <v>43651</v>
      </c>
      <c r="AN87" s="265"/>
      <c r="AO87" s="33"/>
      <c r="AP87" s="33"/>
      <c r="AQ87" s="33"/>
      <c r="AR87" s="36"/>
    </row>
    <row r="88" spans="2:44" s="1" customFormat="1" ht="6.9" customHeight="1"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</row>
    <row r="89" spans="2:56" s="1" customFormat="1" ht="15.15" customHeight="1">
      <c r="B89" s="32"/>
      <c r="C89" s="27" t="s">
        <v>23</v>
      </c>
      <c r="D89" s="33"/>
      <c r="E89" s="33"/>
      <c r="F89" s="33"/>
      <c r="G89" s="33"/>
      <c r="H89" s="33"/>
      <c r="I89" s="33"/>
      <c r="J89" s="33"/>
      <c r="K89" s="33"/>
      <c r="L89" s="52" t="str">
        <f>IF(E11="","",E11)</f>
        <v>Statutární město Frýdek-Místek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7" t="s">
        <v>28</v>
      </c>
      <c r="AJ89" s="33"/>
      <c r="AK89" s="33"/>
      <c r="AL89" s="33"/>
      <c r="AM89" s="261" t="str">
        <f>IF(E17="","",E17)</f>
        <v>CIVIL PROJECTS s.r.o.</v>
      </c>
      <c r="AN89" s="262"/>
      <c r="AO89" s="262"/>
      <c r="AP89" s="262"/>
      <c r="AQ89" s="33"/>
      <c r="AR89" s="36"/>
      <c r="AS89" s="255" t="s">
        <v>55</v>
      </c>
      <c r="AT89" s="256"/>
      <c r="AU89" s="60"/>
      <c r="AV89" s="60"/>
      <c r="AW89" s="60"/>
      <c r="AX89" s="60"/>
      <c r="AY89" s="60"/>
      <c r="AZ89" s="60"/>
      <c r="BA89" s="60"/>
      <c r="BB89" s="60"/>
      <c r="BC89" s="60"/>
      <c r="BD89" s="61"/>
    </row>
    <row r="90" spans="2:56" s="1" customFormat="1" ht="15.15" customHeight="1">
      <c r="B90" s="32"/>
      <c r="C90" s="27" t="s">
        <v>27</v>
      </c>
      <c r="D90" s="33"/>
      <c r="E90" s="33"/>
      <c r="F90" s="33"/>
      <c r="G90" s="33"/>
      <c r="H90" s="33"/>
      <c r="I90" s="33"/>
      <c r="J90" s="33"/>
      <c r="K90" s="33"/>
      <c r="L90" s="52" t="str">
        <f>IF(E14="Vyplň údaj","",E14)</f>
        <v>BESKYDGROUP s.r o</v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7" t="s">
        <v>32</v>
      </c>
      <c r="AJ90" s="33"/>
      <c r="AK90" s="33"/>
      <c r="AL90" s="33"/>
      <c r="AM90" s="261" t="str">
        <f>IF(E20="","",E20)</f>
        <v>Ing. Zdeněk Loup</v>
      </c>
      <c r="AN90" s="262"/>
      <c r="AO90" s="262"/>
      <c r="AP90" s="262"/>
      <c r="AQ90" s="33"/>
      <c r="AR90" s="36"/>
      <c r="AS90" s="257"/>
      <c r="AT90" s="258"/>
      <c r="AU90" s="62"/>
      <c r="AV90" s="62"/>
      <c r="AW90" s="62"/>
      <c r="AX90" s="62"/>
      <c r="AY90" s="62"/>
      <c r="AZ90" s="62"/>
      <c r="BA90" s="62"/>
      <c r="BB90" s="62"/>
      <c r="BC90" s="62"/>
      <c r="BD90" s="63"/>
    </row>
    <row r="91" spans="2:56" s="1" customFormat="1" ht="10.8" customHeight="1"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59"/>
      <c r="AT91" s="260"/>
      <c r="AU91" s="64"/>
      <c r="AV91" s="64"/>
      <c r="AW91" s="64"/>
      <c r="AX91" s="64"/>
      <c r="AY91" s="64"/>
      <c r="AZ91" s="64"/>
      <c r="BA91" s="64"/>
      <c r="BB91" s="64"/>
      <c r="BC91" s="64"/>
      <c r="BD91" s="65"/>
    </row>
    <row r="92" spans="2:56" s="1" customFormat="1" ht="29.25" customHeight="1">
      <c r="B92" s="32"/>
      <c r="C92" s="282" t="s">
        <v>56</v>
      </c>
      <c r="D92" s="275"/>
      <c r="E92" s="275"/>
      <c r="F92" s="275"/>
      <c r="G92" s="275"/>
      <c r="H92" s="66"/>
      <c r="I92" s="274" t="s">
        <v>57</v>
      </c>
      <c r="J92" s="275"/>
      <c r="K92" s="275"/>
      <c r="L92" s="275"/>
      <c r="M92" s="275"/>
      <c r="N92" s="275"/>
      <c r="O92" s="275"/>
      <c r="P92" s="275"/>
      <c r="Q92" s="275"/>
      <c r="R92" s="275"/>
      <c r="S92" s="275"/>
      <c r="T92" s="275"/>
      <c r="U92" s="275"/>
      <c r="V92" s="275"/>
      <c r="W92" s="275"/>
      <c r="X92" s="275"/>
      <c r="Y92" s="275"/>
      <c r="Z92" s="275"/>
      <c r="AA92" s="275"/>
      <c r="AB92" s="275"/>
      <c r="AC92" s="275"/>
      <c r="AD92" s="275"/>
      <c r="AE92" s="275"/>
      <c r="AF92" s="275"/>
      <c r="AG92" s="277" t="s">
        <v>58</v>
      </c>
      <c r="AH92" s="275"/>
      <c r="AI92" s="275"/>
      <c r="AJ92" s="275"/>
      <c r="AK92" s="275"/>
      <c r="AL92" s="275"/>
      <c r="AM92" s="275"/>
      <c r="AN92" s="274" t="s">
        <v>59</v>
      </c>
      <c r="AO92" s="275"/>
      <c r="AP92" s="276"/>
      <c r="AQ92" s="67" t="s">
        <v>60</v>
      </c>
      <c r="AR92" s="36"/>
      <c r="AS92" s="68" t="s">
        <v>61</v>
      </c>
      <c r="AT92" s="69" t="s">
        <v>62</v>
      </c>
      <c r="AU92" s="69" t="s">
        <v>63</v>
      </c>
      <c r="AV92" s="69" t="s">
        <v>64</v>
      </c>
      <c r="AW92" s="69" t="s">
        <v>65</v>
      </c>
      <c r="AX92" s="69" t="s">
        <v>66</v>
      </c>
      <c r="AY92" s="69" t="s">
        <v>67</v>
      </c>
      <c r="AZ92" s="69" t="s">
        <v>68</v>
      </c>
      <c r="BA92" s="69" t="s">
        <v>69</v>
      </c>
      <c r="BB92" s="69" t="s">
        <v>70</v>
      </c>
      <c r="BC92" s="69" t="s">
        <v>71</v>
      </c>
      <c r="BD92" s="70" t="s">
        <v>72</v>
      </c>
    </row>
    <row r="93" spans="2:56" s="1" customFormat="1" ht="10.8" customHeight="1"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1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3"/>
    </row>
    <row r="94" spans="2:90" s="5" customFormat="1" ht="32.4" customHeight="1">
      <c r="B94" s="74"/>
      <c r="C94" s="75" t="s">
        <v>73</v>
      </c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280">
        <f>ROUND(SUM(AG95:AG97),2)</f>
        <v>338718.37</v>
      </c>
      <c r="AH94" s="280"/>
      <c r="AI94" s="280"/>
      <c r="AJ94" s="280"/>
      <c r="AK94" s="280"/>
      <c r="AL94" s="280"/>
      <c r="AM94" s="280"/>
      <c r="AN94" s="281">
        <f>SUM(AG94,AT94)</f>
        <v>409849.23</v>
      </c>
      <c r="AO94" s="281"/>
      <c r="AP94" s="281"/>
      <c r="AQ94" s="78" t="s">
        <v>1</v>
      </c>
      <c r="AR94" s="79"/>
      <c r="AS94" s="80">
        <f>ROUND(SUM(AS95:AS97),2)</f>
        <v>0</v>
      </c>
      <c r="AT94" s="81">
        <f>ROUND(SUM(AV94:AW94),2)</f>
        <v>71130.86</v>
      </c>
      <c r="AU94" s="82">
        <f>ROUND(SUM(AU95:AU97),5)</f>
        <v>0</v>
      </c>
      <c r="AV94" s="81">
        <f>ROUND(AZ94*L29,2)</f>
        <v>71130.86</v>
      </c>
      <c r="AW94" s="81">
        <f>ROUND(BA94*L30,2)</f>
        <v>0</v>
      </c>
      <c r="AX94" s="81">
        <f>ROUND(BB94*L29,2)</f>
        <v>0</v>
      </c>
      <c r="AY94" s="81">
        <f>ROUND(BC94*L30,2)</f>
        <v>0</v>
      </c>
      <c r="AZ94" s="81">
        <f>ROUND(SUM(AZ95:AZ97),2)</f>
        <v>338718.37</v>
      </c>
      <c r="BA94" s="81">
        <f>ROUND(SUM(BA95:BA97),2)</f>
        <v>0</v>
      </c>
      <c r="BB94" s="81">
        <f>ROUND(SUM(BB95:BB97),2)</f>
        <v>0</v>
      </c>
      <c r="BC94" s="81">
        <f>ROUND(SUM(BC95:BC97),2)</f>
        <v>0</v>
      </c>
      <c r="BD94" s="83">
        <f>ROUND(SUM(BD95:BD97),2)</f>
        <v>0</v>
      </c>
      <c r="BS94" s="84" t="s">
        <v>74</v>
      </c>
      <c r="BT94" s="84" t="s">
        <v>75</v>
      </c>
      <c r="BU94" s="85" t="s">
        <v>76</v>
      </c>
      <c r="BV94" s="84" t="s">
        <v>77</v>
      </c>
      <c r="BW94" s="84" t="s">
        <v>5</v>
      </c>
      <c r="BX94" s="84" t="s">
        <v>78</v>
      </c>
      <c r="CL94" s="84" t="s">
        <v>1</v>
      </c>
    </row>
    <row r="95" spans="1:91" s="6" customFormat="1" ht="16.5" customHeight="1">
      <c r="A95" s="86" t="s">
        <v>79</v>
      </c>
      <c r="B95" s="87"/>
      <c r="C95" s="88"/>
      <c r="D95" s="283" t="s">
        <v>80</v>
      </c>
      <c r="E95" s="283"/>
      <c r="F95" s="283"/>
      <c r="G95" s="283"/>
      <c r="H95" s="283"/>
      <c r="I95" s="89"/>
      <c r="J95" s="283" t="s">
        <v>81</v>
      </c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78">
        <f>'SO01 - stavební část'!J30</f>
        <v>148239.57</v>
      </c>
      <c r="AH95" s="279"/>
      <c r="AI95" s="279"/>
      <c r="AJ95" s="279"/>
      <c r="AK95" s="279"/>
      <c r="AL95" s="279"/>
      <c r="AM95" s="279"/>
      <c r="AN95" s="278">
        <f>SUM(AG95,AT95)</f>
        <v>179369.88</v>
      </c>
      <c r="AO95" s="279"/>
      <c r="AP95" s="279"/>
      <c r="AQ95" s="90" t="s">
        <v>82</v>
      </c>
      <c r="AR95" s="91"/>
      <c r="AS95" s="92">
        <v>0</v>
      </c>
      <c r="AT95" s="93">
        <f>ROUND(SUM(AV95:AW95),2)</f>
        <v>31130.31</v>
      </c>
      <c r="AU95" s="94">
        <f>'SO01 - stavební část'!P132</f>
        <v>0</v>
      </c>
      <c r="AV95" s="93">
        <f>'SO01 - stavební část'!J33</f>
        <v>31130.31</v>
      </c>
      <c r="AW95" s="93">
        <f>'SO01 - stavební část'!J34</f>
        <v>0</v>
      </c>
      <c r="AX95" s="93">
        <f>'SO01 - stavební část'!J35</f>
        <v>0</v>
      </c>
      <c r="AY95" s="93">
        <f>'SO01 - stavební část'!J36</f>
        <v>0</v>
      </c>
      <c r="AZ95" s="93">
        <f>'SO01 - stavební část'!F33</f>
        <v>148239.57</v>
      </c>
      <c r="BA95" s="93">
        <f>'SO01 - stavební část'!F34</f>
        <v>0</v>
      </c>
      <c r="BB95" s="93">
        <f>'SO01 - stavební část'!F35</f>
        <v>0</v>
      </c>
      <c r="BC95" s="93">
        <f>'SO01 - stavební část'!F36</f>
        <v>0</v>
      </c>
      <c r="BD95" s="95">
        <f>'SO01 - stavební část'!F37</f>
        <v>0</v>
      </c>
      <c r="BT95" s="96" t="s">
        <v>83</v>
      </c>
      <c r="BV95" s="96" t="s">
        <v>77</v>
      </c>
      <c r="BW95" s="96" t="s">
        <v>84</v>
      </c>
      <c r="BX95" s="96" t="s">
        <v>5</v>
      </c>
      <c r="CL95" s="96" t="s">
        <v>1</v>
      </c>
      <c r="CM95" s="96" t="s">
        <v>85</v>
      </c>
    </row>
    <row r="96" spans="1:91" s="6" customFormat="1" ht="16.5" customHeight="1">
      <c r="A96" s="86" t="s">
        <v>79</v>
      </c>
      <c r="B96" s="87"/>
      <c r="C96" s="88"/>
      <c r="D96" s="283" t="s">
        <v>86</v>
      </c>
      <c r="E96" s="283"/>
      <c r="F96" s="283"/>
      <c r="G96" s="283"/>
      <c r="H96" s="283"/>
      <c r="I96" s="89"/>
      <c r="J96" s="283" t="s">
        <v>87</v>
      </c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78">
        <f>'SO02 - silnoproudá elektr...'!J30</f>
        <v>147679.44</v>
      </c>
      <c r="AH96" s="279"/>
      <c r="AI96" s="279"/>
      <c r="AJ96" s="279"/>
      <c r="AK96" s="279"/>
      <c r="AL96" s="279"/>
      <c r="AM96" s="279"/>
      <c r="AN96" s="278">
        <f>SUM(AG96,AT96)</f>
        <v>178692.12</v>
      </c>
      <c r="AO96" s="279"/>
      <c r="AP96" s="279"/>
      <c r="AQ96" s="90" t="s">
        <v>82</v>
      </c>
      <c r="AR96" s="91"/>
      <c r="AS96" s="92">
        <v>0</v>
      </c>
      <c r="AT96" s="93">
        <f>ROUND(SUM(AV96:AW96),2)</f>
        <v>31012.68</v>
      </c>
      <c r="AU96" s="94">
        <f>'SO02 - silnoproudá elektr...'!P129</f>
        <v>0</v>
      </c>
      <c r="AV96" s="93">
        <f>'SO02 - silnoproudá elektr...'!J33</f>
        <v>31012.68</v>
      </c>
      <c r="AW96" s="93">
        <f>'SO02 - silnoproudá elektr...'!J34</f>
        <v>0</v>
      </c>
      <c r="AX96" s="93">
        <f>'SO02 - silnoproudá elektr...'!J35</f>
        <v>0</v>
      </c>
      <c r="AY96" s="93">
        <f>'SO02 - silnoproudá elektr...'!J36</f>
        <v>0</v>
      </c>
      <c r="AZ96" s="93">
        <f>'SO02 - silnoproudá elektr...'!F33</f>
        <v>147679.44</v>
      </c>
      <c r="BA96" s="93">
        <f>'SO02 - silnoproudá elektr...'!F34</f>
        <v>0</v>
      </c>
      <c r="BB96" s="93">
        <f>'SO02 - silnoproudá elektr...'!F35</f>
        <v>0</v>
      </c>
      <c r="BC96" s="93">
        <f>'SO02 - silnoproudá elektr...'!F36</f>
        <v>0</v>
      </c>
      <c r="BD96" s="95">
        <f>'SO02 - silnoproudá elektr...'!F37</f>
        <v>0</v>
      </c>
      <c r="BT96" s="96" t="s">
        <v>83</v>
      </c>
      <c r="BV96" s="96" t="s">
        <v>77</v>
      </c>
      <c r="BW96" s="96" t="s">
        <v>88</v>
      </c>
      <c r="BX96" s="96" t="s">
        <v>5</v>
      </c>
      <c r="CL96" s="96" t="s">
        <v>1</v>
      </c>
      <c r="CM96" s="96" t="s">
        <v>85</v>
      </c>
    </row>
    <row r="97" spans="1:91" s="6" customFormat="1" ht="16.5" customHeight="1">
      <c r="A97" s="86" t="s">
        <v>79</v>
      </c>
      <c r="B97" s="87"/>
      <c r="C97" s="88"/>
      <c r="D97" s="283" t="s">
        <v>89</v>
      </c>
      <c r="E97" s="283"/>
      <c r="F97" s="283"/>
      <c r="G97" s="283"/>
      <c r="H97" s="283"/>
      <c r="I97" s="89"/>
      <c r="J97" s="283" t="s">
        <v>90</v>
      </c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78">
        <f>'SO03 - zdravotechnika'!J30</f>
        <v>42799.36</v>
      </c>
      <c r="AH97" s="279"/>
      <c r="AI97" s="279"/>
      <c r="AJ97" s="279"/>
      <c r="AK97" s="279"/>
      <c r="AL97" s="279"/>
      <c r="AM97" s="279"/>
      <c r="AN97" s="278">
        <f>SUM(AG97,AT97)</f>
        <v>51787.23</v>
      </c>
      <c r="AO97" s="279"/>
      <c r="AP97" s="279"/>
      <c r="AQ97" s="90" t="s">
        <v>82</v>
      </c>
      <c r="AR97" s="91"/>
      <c r="AS97" s="97">
        <v>0</v>
      </c>
      <c r="AT97" s="98">
        <f>ROUND(SUM(AV97:AW97),2)</f>
        <v>8987.87</v>
      </c>
      <c r="AU97" s="99">
        <f>'SO03 - zdravotechnika'!P126</f>
        <v>0</v>
      </c>
      <c r="AV97" s="98">
        <f>'SO03 - zdravotechnika'!J33</f>
        <v>8987.87</v>
      </c>
      <c r="AW97" s="98">
        <f>'SO03 - zdravotechnika'!J34</f>
        <v>0</v>
      </c>
      <c r="AX97" s="98">
        <f>'SO03 - zdravotechnika'!J35</f>
        <v>0</v>
      </c>
      <c r="AY97" s="98">
        <f>'SO03 - zdravotechnika'!J36</f>
        <v>0</v>
      </c>
      <c r="AZ97" s="98">
        <f>'SO03 - zdravotechnika'!F33</f>
        <v>42799.36</v>
      </c>
      <c r="BA97" s="98">
        <f>'SO03 - zdravotechnika'!F34</f>
        <v>0</v>
      </c>
      <c r="BB97" s="98">
        <f>'SO03 - zdravotechnika'!F35</f>
        <v>0</v>
      </c>
      <c r="BC97" s="98">
        <f>'SO03 - zdravotechnika'!F36</f>
        <v>0</v>
      </c>
      <c r="BD97" s="100">
        <f>'SO03 - zdravotechnika'!F37</f>
        <v>0</v>
      </c>
      <c r="BT97" s="96" t="s">
        <v>83</v>
      </c>
      <c r="BV97" s="96" t="s">
        <v>77</v>
      </c>
      <c r="BW97" s="96" t="s">
        <v>91</v>
      </c>
      <c r="BX97" s="96" t="s">
        <v>5</v>
      </c>
      <c r="CL97" s="96" t="s">
        <v>1</v>
      </c>
      <c r="CM97" s="96" t="s">
        <v>85</v>
      </c>
    </row>
    <row r="98" spans="2:44" s="1" customFormat="1" ht="30" customHeight="1">
      <c r="B98" s="32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6"/>
    </row>
    <row r="99" spans="2:44" s="1" customFormat="1" ht="6.9" customHeight="1">
      <c r="B99" s="47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36"/>
    </row>
  </sheetData>
  <sheetProtection algorithmName="SHA-512" hashValue="oLJvwcS7r115oK36qN8cew1MAagKWPU51KQrEZVbnBTu+OcmOj02RVso2+nm4wrEy4Tb8w7ux7m2c4Fq4PCOug==" saltValue="VCqZlLD6/f3Aj40ux7HDpgno4ubZISn1abXgU0IKet0q0un8aT1tRumpZlMm0ArUci634GDrG4N3OtAZZDePkw==" spinCount="100000" sheet="1" objects="1" scenarios="1" formatColumns="0" formatRows="0"/>
  <mergeCells count="50">
    <mergeCell ref="D96:H96"/>
    <mergeCell ref="J96:AF96"/>
    <mergeCell ref="D97:H97"/>
    <mergeCell ref="J97:AF97"/>
    <mergeCell ref="AG94:AM94"/>
    <mergeCell ref="AN94:AP94"/>
    <mergeCell ref="C92:G92"/>
    <mergeCell ref="I92:AF92"/>
    <mergeCell ref="D95:H95"/>
    <mergeCell ref="J95:AF95"/>
    <mergeCell ref="AN95:AP95"/>
    <mergeCell ref="AG95:AM95"/>
    <mergeCell ref="AN96:AP96"/>
    <mergeCell ref="AG96:AM96"/>
    <mergeCell ref="AN97:AP97"/>
    <mergeCell ref="AG97:AM97"/>
    <mergeCell ref="L30:P30"/>
    <mergeCell ref="L31:P31"/>
    <mergeCell ref="L32:P32"/>
    <mergeCell ref="L33:P33"/>
    <mergeCell ref="AN92:AP92"/>
    <mergeCell ref="AG92:AM92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SO01 - stavební část'!C2" display="/"/>
    <hyperlink ref="A96" location="'SO02 - silnoproudá elektr...'!C2" display="/"/>
    <hyperlink ref="A97" location="'SO03 - zdravotechnika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81"/>
  <sheetViews>
    <sheetView showGridLines="0" workbookViewId="0" topLeftCell="A190">
      <selection activeCell="I182" sqref="I182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" customHeight="1"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AT2" s="15" t="s">
        <v>84</v>
      </c>
    </row>
    <row r="3" spans="2:46" ht="6.9" customHeight="1">
      <c r="B3" s="102"/>
      <c r="C3" s="103"/>
      <c r="D3" s="103"/>
      <c r="E3" s="103"/>
      <c r="F3" s="103"/>
      <c r="G3" s="103"/>
      <c r="H3" s="103"/>
      <c r="I3" s="104"/>
      <c r="J3" s="103"/>
      <c r="K3" s="103"/>
      <c r="L3" s="18"/>
      <c r="AT3" s="15" t="s">
        <v>85</v>
      </c>
    </row>
    <row r="4" spans="2:46" ht="24.9" customHeight="1">
      <c r="B4" s="18"/>
      <c r="D4" s="105" t="s">
        <v>92</v>
      </c>
      <c r="L4" s="18"/>
      <c r="M4" s="106" t="s">
        <v>10</v>
      </c>
      <c r="AT4" s="15" t="s">
        <v>4</v>
      </c>
    </row>
    <row r="5" spans="2:12" ht="6.9" customHeight="1">
      <c r="B5" s="18"/>
      <c r="L5" s="18"/>
    </row>
    <row r="6" spans="2:12" ht="12" customHeight="1">
      <c r="B6" s="18"/>
      <c r="D6" s="107" t="s">
        <v>16</v>
      </c>
      <c r="L6" s="18"/>
    </row>
    <row r="7" spans="2:12" ht="16.5" customHeight="1">
      <c r="B7" s="18"/>
      <c r="E7" s="284" t="str">
        <f>'Rekapitulace stavby'!K6</f>
        <v>Zámecké nám. 46 - stavební úpravy nebytového prostoru</v>
      </c>
      <c r="F7" s="285"/>
      <c r="G7" s="285"/>
      <c r="H7" s="285"/>
      <c r="L7" s="18"/>
    </row>
    <row r="8" spans="2:12" s="1" customFormat="1" ht="12" customHeight="1">
      <c r="B8" s="36"/>
      <c r="D8" s="107" t="s">
        <v>93</v>
      </c>
      <c r="I8" s="108"/>
      <c r="L8" s="36"/>
    </row>
    <row r="9" spans="2:12" s="1" customFormat="1" ht="36.9" customHeight="1">
      <c r="B9" s="36"/>
      <c r="E9" s="286" t="s">
        <v>94</v>
      </c>
      <c r="F9" s="287"/>
      <c r="G9" s="287"/>
      <c r="H9" s="287"/>
      <c r="I9" s="108"/>
      <c r="L9" s="36"/>
    </row>
    <row r="10" spans="2:12" s="1" customFormat="1" ht="10.2">
      <c r="B10" s="36"/>
      <c r="I10" s="108"/>
      <c r="L10" s="36"/>
    </row>
    <row r="11" spans="2:12" s="1" customFormat="1" ht="12" customHeight="1">
      <c r="B11" s="36"/>
      <c r="D11" s="107" t="s">
        <v>18</v>
      </c>
      <c r="F11" s="109" t="s">
        <v>1</v>
      </c>
      <c r="I11" s="110" t="s">
        <v>19</v>
      </c>
      <c r="J11" s="109" t="s">
        <v>1</v>
      </c>
      <c r="L11" s="36"/>
    </row>
    <row r="12" spans="2:12" s="1" customFormat="1" ht="12" customHeight="1">
      <c r="B12" s="36"/>
      <c r="D12" s="107" t="s">
        <v>20</v>
      </c>
      <c r="F12" s="109" t="s">
        <v>21</v>
      </c>
      <c r="I12" s="110" t="s">
        <v>22</v>
      </c>
      <c r="J12" s="111">
        <f>'Rekapitulace stavby'!AN8</f>
        <v>43651</v>
      </c>
      <c r="L12" s="36"/>
    </row>
    <row r="13" spans="2:12" s="1" customFormat="1" ht="10.8" customHeight="1">
      <c r="B13" s="36"/>
      <c r="I13" s="108"/>
      <c r="L13" s="36"/>
    </row>
    <row r="14" spans="2:12" s="1" customFormat="1" ht="12" customHeight="1">
      <c r="B14" s="36"/>
      <c r="D14" s="107" t="s">
        <v>23</v>
      </c>
      <c r="I14" s="110" t="s">
        <v>24</v>
      </c>
      <c r="J14" s="109" t="s">
        <v>1</v>
      </c>
      <c r="L14" s="36"/>
    </row>
    <row r="15" spans="2:12" s="1" customFormat="1" ht="18" customHeight="1">
      <c r="B15" s="36"/>
      <c r="E15" s="109" t="s">
        <v>25</v>
      </c>
      <c r="I15" s="110" t="s">
        <v>26</v>
      </c>
      <c r="J15" s="109" t="s">
        <v>1</v>
      </c>
      <c r="L15" s="36"/>
    </row>
    <row r="16" spans="2:12" s="1" customFormat="1" ht="6.9" customHeight="1">
      <c r="B16" s="36"/>
      <c r="I16" s="108"/>
      <c r="L16" s="36"/>
    </row>
    <row r="17" spans="2:12" s="1" customFormat="1" ht="12" customHeight="1">
      <c r="B17" s="36"/>
      <c r="D17" s="107" t="s">
        <v>27</v>
      </c>
      <c r="I17" s="110" t="s">
        <v>24</v>
      </c>
      <c r="J17" s="28" t="str">
        <f>'Rekapitulace stavby'!AN13</f>
        <v>28614321</v>
      </c>
      <c r="L17" s="36"/>
    </row>
    <row r="18" spans="2:12" s="1" customFormat="1" ht="18" customHeight="1">
      <c r="B18" s="36"/>
      <c r="E18" s="288" t="str">
        <f>'Rekapitulace stavby'!E14</f>
        <v>BESKYDGROUP s.r o</v>
      </c>
      <c r="F18" s="289"/>
      <c r="G18" s="289"/>
      <c r="H18" s="289"/>
      <c r="I18" s="110" t="s">
        <v>26</v>
      </c>
      <c r="J18" s="28" t="str">
        <f>'Rekapitulace stavby'!AN14</f>
        <v>CZ28614321</v>
      </c>
      <c r="L18" s="36"/>
    </row>
    <row r="19" spans="2:12" s="1" customFormat="1" ht="6.9" customHeight="1">
      <c r="B19" s="36"/>
      <c r="I19" s="108"/>
      <c r="L19" s="36"/>
    </row>
    <row r="20" spans="2:12" s="1" customFormat="1" ht="12" customHeight="1">
      <c r="B20" s="36"/>
      <c r="D20" s="107" t="s">
        <v>28</v>
      </c>
      <c r="I20" s="110" t="s">
        <v>24</v>
      </c>
      <c r="J20" s="109" t="s">
        <v>29</v>
      </c>
      <c r="L20" s="36"/>
    </row>
    <row r="21" spans="2:12" s="1" customFormat="1" ht="18" customHeight="1">
      <c r="B21" s="36"/>
      <c r="E21" s="109" t="s">
        <v>30</v>
      </c>
      <c r="I21" s="110" t="s">
        <v>26</v>
      </c>
      <c r="J21" s="109" t="s">
        <v>1</v>
      </c>
      <c r="L21" s="36"/>
    </row>
    <row r="22" spans="2:12" s="1" customFormat="1" ht="6.9" customHeight="1">
      <c r="B22" s="36"/>
      <c r="I22" s="108"/>
      <c r="L22" s="36"/>
    </row>
    <row r="23" spans="2:12" s="1" customFormat="1" ht="12" customHeight="1">
      <c r="B23" s="36"/>
      <c r="D23" s="107" t="s">
        <v>32</v>
      </c>
      <c r="I23" s="110" t="s">
        <v>24</v>
      </c>
      <c r="J23" s="109" t="s">
        <v>1</v>
      </c>
      <c r="L23" s="36"/>
    </row>
    <row r="24" spans="2:12" s="1" customFormat="1" ht="18" customHeight="1">
      <c r="B24" s="36"/>
      <c r="E24" s="109" t="s">
        <v>33</v>
      </c>
      <c r="I24" s="110" t="s">
        <v>26</v>
      </c>
      <c r="J24" s="109" t="s">
        <v>1</v>
      </c>
      <c r="L24" s="36"/>
    </row>
    <row r="25" spans="2:12" s="1" customFormat="1" ht="6.9" customHeight="1">
      <c r="B25" s="36"/>
      <c r="I25" s="108"/>
      <c r="L25" s="36"/>
    </row>
    <row r="26" spans="2:12" s="1" customFormat="1" ht="12" customHeight="1">
      <c r="B26" s="36"/>
      <c r="D26" s="107" t="s">
        <v>34</v>
      </c>
      <c r="I26" s="108"/>
      <c r="L26" s="36"/>
    </row>
    <row r="27" spans="2:12" s="7" customFormat="1" ht="16.5" customHeight="1">
      <c r="B27" s="112"/>
      <c r="E27" s="290" t="s">
        <v>1</v>
      </c>
      <c r="F27" s="290"/>
      <c r="G27" s="290"/>
      <c r="H27" s="290"/>
      <c r="I27" s="113"/>
      <c r="L27" s="112"/>
    </row>
    <row r="28" spans="2:12" s="1" customFormat="1" ht="6.9" customHeight="1">
      <c r="B28" s="36"/>
      <c r="I28" s="108"/>
      <c r="L28" s="36"/>
    </row>
    <row r="29" spans="2:12" s="1" customFormat="1" ht="6.9" customHeight="1">
      <c r="B29" s="36"/>
      <c r="D29" s="60"/>
      <c r="E29" s="60"/>
      <c r="F29" s="60"/>
      <c r="G29" s="60"/>
      <c r="H29" s="60"/>
      <c r="I29" s="114"/>
      <c r="J29" s="60"/>
      <c r="K29" s="60"/>
      <c r="L29" s="36"/>
    </row>
    <row r="30" spans="2:12" s="1" customFormat="1" ht="25.35" customHeight="1">
      <c r="B30" s="36"/>
      <c r="D30" s="115" t="s">
        <v>35</v>
      </c>
      <c r="I30" s="108"/>
      <c r="J30" s="116">
        <f>ROUND(J132,2)</f>
        <v>148239.57</v>
      </c>
      <c r="L30" s="36"/>
    </row>
    <row r="31" spans="2:12" s="1" customFormat="1" ht="6.9" customHeight="1">
      <c r="B31" s="36"/>
      <c r="D31" s="60"/>
      <c r="E31" s="60"/>
      <c r="F31" s="60"/>
      <c r="G31" s="60"/>
      <c r="H31" s="60"/>
      <c r="I31" s="114"/>
      <c r="J31" s="60"/>
      <c r="K31" s="60"/>
      <c r="L31" s="36"/>
    </row>
    <row r="32" spans="2:12" s="1" customFormat="1" ht="14.4" customHeight="1">
      <c r="B32" s="36"/>
      <c r="F32" s="117" t="s">
        <v>37</v>
      </c>
      <c r="I32" s="118" t="s">
        <v>36</v>
      </c>
      <c r="J32" s="117" t="s">
        <v>38</v>
      </c>
      <c r="L32" s="36"/>
    </row>
    <row r="33" spans="2:12" s="1" customFormat="1" ht="14.4" customHeight="1">
      <c r="B33" s="36"/>
      <c r="D33" s="119" t="s">
        <v>39</v>
      </c>
      <c r="E33" s="107" t="s">
        <v>40</v>
      </c>
      <c r="F33" s="120">
        <f>ROUND((SUM(BE132:BE280)),2)</f>
        <v>148239.57</v>
      </c>
      <c r="I33" s="121">
        <v>0.21</v>
      </c>
      <c r="J33" s="120">
        <f>ROUND(((SUM(BE132:BE280))*I33),2)</f>
        <v>31130.31</v>
      </c>
      <c r="L33" s="36"/>
    </row>
    <row r="34" spans="2:12" s="1" customFormat="1" ht="14.4" customHeight="1">
      <c r="B34" s="36"/>
      <c r="E34" s="107" t="s">
        <v>41</v>
      </c>
      <c r="F34" s="120">
        <f>ROUND((SUM(BF132:BF280)),2)</f>
        <v>0</v>
      </c>
      <c r="I34" s="121">
        <v>0.15</v>
      </c>
      <c r="J34" s="120">
        <f>ROUND(((SUM(BF132:BF280))*I34),2)</f>
        <v>0</v>
      </c>
      <c r="L34" s="36"/>
    </row>
    <row r="35" spans="2:12" s="1" customFormat="1" ht="14.4" customHeight="1" hidden="1">
      <c r="B35" s="36"/>
      <c r="E35" s="107" t="s">
        <v>42</v>
      </c>
      <c r="F35" s="120">
        <f>ROUND((SUM(BG132:BG280)),2)</f>
        <v>0</v>
      </c>
      <c r="I35" s="121">
        <v>0.21</v>
      </c>
      <c r="J35" s="120">
        <f>0</f>
        <v>0</v>
      </c>
      <c r="L35" s="36"/>
    </row>
    <row r="36" spans="2:12" s="1" customFormat="1" ht="14.4" customHeight="1" hidden="1">
      <c r="B36" s="36"/>
      <c r="E36" s="107" t="s">
        <v>43</v>
      </c>
      <c r="F36" s="120">
        <f>ROUND((SUM(BH132:BH280)),2)</f>
        <v>0</v>
      </c>
      <c r="I36" s="121">
        <v>0.15</v>
      </c>
      <c r="J36" s="120">
        <f>0</f>
        <v>0</v>
      </c>
      <c r="L36" s="36"/>
    </row>
    <row r="37" spans="2:12" s="1" customFormat="1" ht="14.4" customHeight="1" hidden="1">
      <c r="B37" s="36"/>
      <c r="E37" s="107" t="s">
        <v>44</v>
      </c>
      <c r="F37" s="120">
        <f>ROUND((SUM(BI132:BI280)),2)</f>
        <v>0</v>
      </c>
      <c r="I37" s="121">
        <v>0</v>
      </c>
      <c r="J37" s="120">
        <f>0</f>
        <v>0</v>
      </c>
      <c r="L37" s="36"/>
    </row>
    <row r="38" spans="2:12" s="1" customFormat="1" ht="6.9" customHeight="1">
      <c r="B38" s="36"/>
      <c r="I38" s="108"/>
      <c r="L38" s="36"/>
    </row>
    <row r="39" spans="2:12" s="1" customFormat="1" ht="25.35" customHeight="1">
      <c r="B39" s="36"/>
      <c r="C39" s="122"/>
      <c r="D39" s="123" t="s">
        <v>45</v>
      </c>
      <c r="E39" s="124"/>
      <c r="F39" s="124"/>
      <c r="G39" s="125" t="s">
        <v>46</v>
      </c>
      <c r="H39" s="126" t="s">
        <v>47</v>
      </c>
      <c r="I39" s="127"/>
      <c r="J39" s="128">
        <f>SUM(J30:J37)</f>
        <v>179369.88</v>
      </c>
      <c r="K39" s="129"/>
      <c r="L39" s="36"/>
    </row>
    <row r="40" spans="2:12" s="1" customFormat="1" ht="14.4" customHeight="1">
      <c r="B40" s="36"/>
      <c r="I40" s="108"/>
      <c r="L40" s="36"/>
    </row>
    <row r="41" spans="2:12" ht="14.4" customHeight="1">
      <c r="B41" s="18"/>
      <c r="L41" s="18"/>
    </row>
    <row r="42" spans="2:12" ht="14.4" customHeight="1">
      <c r="B42" s="18"/>
      <c r="L42" s="18"/>
    </row>
    <row r="43" spans="2:12" ht="14.4" customHeight="1">
      <c r="B43" s="18"/>
      <c r="L43" s="18"/>
    </row>
    <row r="44" spans="2:12" ht="14.4" customHeight="1">
      <c r="B44" s="18"/>
      <c r="L44" s="18"/>
    </row>
    <row r="45" spans="2:12" ht="14.4" customHeight="1">
      <c r="B45" s="18"/>
      <c r="L45" s="18"/>
    </row>
    <row r="46" spans="2:12" ht="14.4" customHeight="1">
      <c r="B46" s="18"/>
      <c r="L46" s="18"/>
    </row>
    <row r="47" spans="2:12" ht="14.4" customHeight="1">
      <c r="B47" s="18"/>
      <c r="L47" s="18"/>
    </row>
    <row r="48" spans="2:12" ht="14.4" customHeight="1">
      <c r="B48" s="18"/>
      <c r="L48" s="18"/>
    </row>
    <row r="49" spans="2:12" ht="14.4" customHeight="1">
      <c r="B49" s="18"/>
      <c r="L49" s="18"/>
    </row>
    <row r="50" spans="2:12" s="1" customFormat="1" ht="14.4" customHeight="1">
      <c r="B50" s="36"/>
      <c r="D50" s="130" t="s">
        <v>48</v>
      </c>
      <c r="E50" s="131"/>
      <c r="F50" s="131"/>
      <c r="G50" s="130" t="s">
        <v>49</v>
      </c>
      <c r="H50" s="131"/>
      <c r="I50" s="132"/>
      <c r="J50" s="131"/>
      <c r="K50" s="131"/>
      <c r="L50" s="36"/>
    </row>
    <row r="51" spans="2:12" ht="10.2">
      <c r="B51" s="18"/>
      <c r="L51" s="18"/>
    </row>
    <row r="52" spans="2:12" ht="10.2">
      <c r="B52" s="18"/>
      <c r="L52" s="18"/>
    </row>
    <row r="53" spans="2:12" ht="10.2">
      <c r="B53" s="18"/>
      <c r="L53" s="18"/>
    </row>
    <row r="54" spans="2:12" ht="10.2">
      <c r="B54" s="18"/>
      <c r="L54" s="18"/>
    </row>
    <row r="55" spans="2:12" ht="10.2">
      <c r="B55" s="18"/>
      <c r="L55" s="18"/>
    </row>
    <row r="56" spans="2:12" ht="10.2">
      <c r="B56" s="18"/>
      <c r="L56" s="18"/>
    </row>
    <row r="57" spans="2:12" ht="10.2">
      <c r="B57" s="18"/>
      <c r="L57" s="18"/>
    </row>
    <row r="58" spans="2:12" ht="10.2">
      <c r="B58" s="18"/>
      <c r="L58" s="18"/>
    </row>
    <row r="59" spans="2:12" ht="10.2">
      <c r="B59" s="18"/>
      <c r="L59" s="18"/>
    </row>
    <row r="60" spans="2:12" ht="10.2">
      <c r="B60" s="18"/>
      <c r="L60" s="18"/>
    </row>
    <row r="61" spans="2:12" s="1" customFormat="1" ht="13.2">
      <c r="B61" s="36"/>
      <c r="D61" s="133" t="s">
        <v>50</v>
      </c>
      <c r="E61" s="134"/>
      <c r="F61" s="135" t="s">
        <v>51</v>
      </c>
      <c r="G61" s="133" t="s">
        <v>50</v>
      </c>
      <c r="H61" s="134"/>
      <c r="I61" s="136"/>
      <c r="J61" s="137" t="s">
        <v>51</v>
      </c>
      <c r="K61" s="134"/>
      <c r="L61" s="36"/>
    </row>
    <row r="62" spans="2:12" ht="10.2">
      <c r="B62" s="18"/>
      <c r="L62" s="18"/>
    </row>
    <row r="63" spans="2:12" ht="10.2">
      <c r="B63" s="18"/>
      <c r="L63" s="18"/>
    </row>
    <row r="64" spans="2:12" ht="10.2">
      <c r="B64" s="18"/>
      <c r="L64" s="18"/>
    </row>
    <row r="65" spans="2:12" s="1" customFormat="1" ht="13.2">
      <c r="B65" s="36"/>
      <c r="D65" s="130" t="s">
        <v>52</v>
      </c>
      <c r="E65" s="131"/>
      <c r="F65" s="131"/>
      <c r="G65" s="130" t="s">
        <v>53</v>
      </c>
      <c r="H65" s="131"/>
      <c r="I65" s="132"/>
      <c r="J65" s="131"/>
      <c r="K65" s="131"/>
      <c r="L65" s="36"/>
    </row>
    <row r="66" spans="2:12" ht="10.2">
      <c r="B66" s="18"/>
      <c r="L66" s="18"/>
    </row>
    <row r="67" spans="2:12" ht="10.2">
      <c r="B67" s="18"/>
      <c r="L67" s="18"/>
    </row>
    <row r="68" spans="2:12" ht="10.2">
      <c r="B68" s="18"/>
      <c r="L68" s="18"/>
    </row>
    <row r="69" spans="2:12" ht="10.2">
      <c r="B69" s="18"/>
      <c r="L69" s="18"/>
    </row>
    <row r="70" spans="2:12" ht="10.2">
      <c r="B70" s="18"/>
      <c r="L70" s="18"/>
    </row>
    <row r="71" spans="2:12" ht="10.2">
      <c r="B71" s="18"/>
      <c r="L71" s="18"/>
    </row>
    <row r="72" spans="2:12" ht="10.2">
      <c r="B72" s="18"/>
      <c r="L72" s="18"/>
    </row>
    <row r="73" spans="2:12" ht="10.2">
      <c r="B73" s="18"/>
      <c r="L73" s="18"/>
    </row>
    <row r="74" spans="2:12" ht="10.2">
      <c r="B74" s="18"/>
      <c r="L74" s="18"/>
    </row>
    <row r="75" spans="2:12" ht="10.2">
      <c r="B75" s="18"/>
      <c r="L75" s="18"/>
    </row>
    <row r="76" spans="2:12" s="1" customFormat="1" ht="13.2">
      <c r="B76" s="36"/>
      <c r="D76" s="133" t="s">
        <v>50</v>
      </c>
      <c r="E76" s="134"/>
      <c r="F76" s="135" t="s">
        <v>51</v>
      </c>
      <c r="G76" s="133" t="s">
        <v>50</v>
      </c>
      <c r="H76" s="134"/>
      <c r="I76" s="136"/>
      <c r="J76" s="137" t="s">
        <v>51</v>
      </c>
      <c r="K76" s="134"/>
      <c r="L76" s="36"/>
    </row>
    <row r="77" spans="2:12" s="1" customFormat="1" ht="14.4" customHeight="1">
      <c r="B77" s="138"/>
      <c r="C77" s="139"/>
      <c r="D77" s="139"/>
      <c r="E77" s="139"/>
      <c r="F77" s="139"/>
      <c r="G77" s="139"/>
      <c r="H77" s="139"/>
      <c r="I77" s="140"/>
      <c r="J77" s="139"/>
      <c r="K77" s="139"/>
      <c r="L77" s="36"/>
    </row>
    <row r="81" spans="2:12" s="1" customFormat="1" ht="6.9" customHeight="1">
      <c r="B81" s="141"/>
      <c r="C81" s="142"/>
      <c r="D81" s="142"/>
      <c r="E81" s="142"/>
      <c r="F81" s="142"/>
      <c r="G81" s="142"/>
      <c r="H81" s="142"/>
      <c r="I81" s="143"/>
      <c r="J81" s="142"/>
      <c r="K81" s="142"/>
      <c r="L81" s="36"/>
    </row>
    <row r="82" spans="2:12" s="1" customFormat="1" ht="24.9" customHeight="1">
      <c r="B82" s="32"/>
      <c r="C82" s="21" t="s">
        <v>95</v>
      </c>
      <c r="D82" s="33"/>
      <c r="E82" s="33"/>
      <c r="F82" s="33"/>
      <c r="G82" s="33"/>
      <c r="H82" s="33"/>
      <c r="I82" s="108"/>
      <c r="J82" s="33"/>
      <c r="K82" s="33"/>
      <c r="L82" s="36"/>
    </row>
    <row r="83" spans="2:12" s="1" customFormat="1" ht="6.9" customHeight="1">
      <c r="B83" s="32"/>
      <c r="C83" s="33"/>
      <c r="D83" s="33"/>
      <c r="E83" s="33"/>
      <c r="F83" s="33"/>
      <c r="G83" s="33"/>
      <c r="H83" s="33"/>
      <c r="I83" s="108"/>
      <c r="J83" s="33"/>
      <c r="K83" s="33"/>
      <c r="L83" s="36"/>
    </row>
    <row r="84" spans="2:12" s="1" customFormat="1" ht="12" customHeight="1">
      <c r="B84" s="32"/>
      <c r="C84" s="27" t="s">
        <v>16</v>
      </c>
      <c r="D84" s="33"/>
      <c r="E84" s="33"/>
      <c r="F84" s="33"/>
      <c r="G84" s="33"/>
      <c r="H84" s="33"/>
      <c r="I84" s="108"/>
      <c r="J84" s="33"/>
      <c r="K84" s="33"/>
      <c r="L84" s="36"/>
    </row>
    <row r="85" spans="2:12" s="1" customFormat="1" ht="16.5" customHeight="1">
      <c r="B85" s="32"/>
      <c r="C85" s="33"/>
      <c r="D85" s="33"/>
      <c r="E85" s="291" t="str">
        <f>E7</f>
        <v>Zámecké nám. 46 - stavební úpravy nebytového prostoru</v>
      </c>
      <c r="F85" s="292"/>
      <c r="G85" s="292"/>
      <c r="H85" s="292"/>
      <c r="I85" s="108"/>
      <c r="J85" s="33"/>
      <c r="K85" s="33"/>
      <c r="L85" s="36"/>
    </row>
    <row r="86" spans="2:12" s="1" customFormat="1" ht="12" customHeight="1">
      <c r="B86" s="32"/>
      <c r="C86" s="27" t="s">
        <v>93</v>
      </c>
      <c r="D86" s="33"/>
      <c r="E86" s="33"/>
      <c r="F86" s="33"/>
      <c r="G86" s="33"/>
      <c r="H86" s="33"/>
      <c r="I86" s="108"/>
      <c r="J86" s="33"/>
      <c r="K86" s="33"/>
      <c r="L86" s="36"/>
    </row>
    <row r="87" spans="2:12" s="1" customFormat="1" ht="16.5" customHeight="1">
      <c r="B87" s="32"/>
      <c r="C87" s="33"/>
      <c r="D87" s="33"/>
      <c r="E87" s="263" t="str">
        <f>E9</f>
        <v>SO01 - stavební část</v>
      </c>
      <c r="F87" s="293"/>
      <c r="G87" s="293"/>
      <c r="H87" s="293"/>
      <c r="I87" s="108"/>
      <c r="J87" s="33"/>
      <c r="K87" s="33"/>
      <c r="L87" s="36"/>
    </row>
    <row r="88" spans="2:12" s="1" customFormat="1" ht="6.9" customHeight="1">
      <c r="B88" s="32"/>
      <c r="C88" s="33"/>
      <c r="D88" s="33"/>
      <c r="E88" s="33"/>
      <c r="F88" s="33"/>
      <c r="G88" s="33"/>
      <c r="H88" s="33"/>
      <c r="I88" s="108"/>
      <c r="J88" s="33"/>
      <c r="K88" s="33"/>
      <c r="L88" s="36"/>
    </row>
    <row r="89" spans="2:12" s="1" customFormat="1" ht="12" customHeight="1">
      <c r="B89" s="32"/>
      <c r="C89" s="27" t="s">
        <v>20</v>
      </c>
      <c r="D89" s="33"/>
      <c r="E89" s="33"/>
      <c r="F89" s="25" t="str">
        <f>F12</f>
        <v>Frýdek-Místek</v>
      </c>
      <c r="G89" s="33"/>
      <c r="H89" s="33"/>
      <c r="I89" s="110" t="s">
        <v>22</v>
      </c>
      <c r="J89" s="59">
        <f>IF(J12="","",J12)</f>
        <v>43651</v>
      </c>
      <c r="K89" s="33"/>
      <c r="L89" s="36"/>
    </row>
    <row r="90" spans="2:12" s="1" customFormat="1" ht="6.9" customHeight="1">
      <c r="B90" s="32"/>
      <c r="C90" s="33"/>
      <c r="D90" s="33"/>
      <c r="E90" s="33"/>
      <c r="F90" s="33"/>
      <c r="G90" s="33"/>
      <c r="H90" s="33"/>
      <c r="I90" s="108"/>
      <c r="J90" s="33"/>
      <c r="K90" s="33"/>
      <c r="L90" s="36"/>
    </row>
    <row r="91" spans="2:12" s="1" customFormat="1" ht="27.9" customHeight="1">
      <c r="B91" s="32"/>
      <c r="C91" s="27" t="s">
        <v>23</v>
      </c>
      <c r="D91" s="33"/>
      <c r="E91" s="33"/>
      <c r="F91" s="25" t="str">
        <f>E15</f>
        <v>Statutární město Frýdek-Místek</v>
      </c>
      <c r="G91" s="33"/>
      <c r="H91" s="33"/>
      <c r="I91" s="110" t="s">
        <v>28</v>
      </c>
      <c r="J91" s="30" t="str">
        <f>E21</f>
        <v>CIVIL PROJECTS s.r.o.</v>
      </c>
      <c r="K91" s="33"/>
      <c r="L91" s="36"/>
    </row>
    <row r="92" spans="2:12" s="1" customFormat="1" ht="15.15" customHeight="1">
      <c r="B92" s="32"/>
      <c r="C92" s="27" t="s">
        <v>27</v>
      </c>
      <c r="D92" s="33"/>
      <c r="E92" s="33"/>
      <c r="F92" s="25" t="str">
        <f>IF(E18="","",E18)</f>
        <v>BESKYDGROUP s.r o</v>
      </c>
      <c r="G92" s="33"/>
      <c r="H92" s="33"/>
      <c r="I92" s="110" t="s">
        <v>32</v>
      </c>
      <c r="J92" s="30" t="str">
        <f>E24</f>
        <v>Ing. Zdeněk Loup</v>
      </c>
      <c r="K92" s="33"/>
      <c r="L92" s="36"/>
    </row>
    <row r="93" spans="2:12" s="1" customFormat="1" ht="10.35" customHeight="1">
      <c r="B93" s="32"/>
      <c r="C93" s="33"/>
      <c r="D93" s="33"/>
      <c r="E93" s="33"/>
      <c r="F93" s="33"/>
      <c r="G93" s="33"/>
      <c r="H93" s="33"/>
      <c r="I93" s="108"/>
      <c r="J93" s="33"/>
      <c r="K93" s="33"/>
      <c r="L93" s="36"/>
    </row>
    <row r="94" spans="2:12" s="1" customFormat="1" ht="29.25" customHeight="1">
      <c r="B94" s="32"/>
      <c r="C94" s="144" t="s">
        <v>96</v>
      </c>
      <c r="D94" s="145"/>
      <c r="E94" s="145"/>
      <c r="F94" s="145"/>
      <c r="G94" s="145"/>
      <c r="H94" s="145"/>
      <c r="I94" s="146"/>
      <c r="J94" s="147" t="s">
        <v>97</v>
      </c>
      <c r="K94" s="145"/>
      <c r="L94" s="36"/>
    </row>
    <row r="95" spans="2:12" s="1" customFormat="1" ht="10.35" customHeight="1">
      <c r="B95" s="32"/>
      <c r="C95" s="33"/>
      <c r="D95" s="33"/>
      <c r="E95" s="33"/>
      <c r="F95" s="33"/>
      <c r="G95" s="33"/>
      <c r="H95" s="33"/>
      <c r="I95" s="108"/>
      <c r="J95" s="33"/>
      <c r="K95" s="33"/>
      <c r="L95" s="36"/>
    </row>
    <row r="96" spans="2:47" s="1" customFormat="1" ht="22.8" customHeight="1">
      <c r="B96" s="32"/>
      <c r="C96" s="148" t="s">
        <v>98</v>
      </c>
      <c r="D96" s="33"/>
      <c r="E96" s="33"/>
      <c r="F96" s="33"/>
      <c r="G96" s="33"/>
      <c r="H96" s="33"/>
      <c r="I96" s="108"/>
      <c r="J96" s="77">
        <f>J132</f>
        <v>148239.57</v>
      </c>
      <c r="K96" s="33"/>
      <c r="L96" s="36"/>
      <c r="AU96" s="15" t="s">
        <v>99</v>
      </c>
    </row>
    <row r="97" spans="2:12" s="8" customFormat="1" ht="24.9" customHeight="1">
      <c r="B97" s="149"/>
      <c r="C97" s="150"/>
      <c r="D97" s="151" t="s">
        <v>100</v>
      </c>
      <c r="E97" s="152"/>
      <c r="F97" s="152"/>
      <c r="G97" s="152"/>
      <c r="H97" s="152"/>
      <c r="I97" s="153"/>
      <c r="J97" s="154">
        <f>J133</f>
        <v>82201.37999999999</v>
      </c>
      <c r="K97" s="150"/>
      <c r="L97" s="155"/>
    </row>
    <row r="98" spans="2:12" s="9" customFormat="1" ht="19.95" customHeight="1">
      <c r="B98" s="156"/>
      <c r="C98" s="157"/>
      <c r="D98" s="158" t="s">
        <v>101</v>
      </c>
      <c r="E98" s="159"/>
      <c r="F98" s="159"/>
      <c r="G98" s="159"/>
      <c r="H98" s="159"/>
      <c r="I98" s="160"/>
      <c r="J98" s="161">
        <f>J134</f>
        <v>13322.19</v>
      </c>
      <c r="K98" s="157"/>
      <c r="L98" s="162"/>
    </row>
    <row r="99" spans="2:12" s="9" customFormat="1" ht="19.95" customHeight="1">
      <c r="B99" s="156"/>
      <c r="C99" s="157"/>
      <c r="D99" s="158" t="s">
        <v>102</v>
      </c>
      <c r="E99" s="159"/>
      <c r="F99" s="159"/>
      <c r="G99" s="159"/>
      <c r="H99" s="159"/>
      <c r="I99" s="160"/>
      <c r="J99" s="161">
        <f>J141</f>
        <v>5199.6</v>
      </c>
      <c r="K99" s="157"/>
      <c r="L99" s="162"/>
    </row>
    <row r="100" spans="2:12" s="9" customFormat="1" ht="19.95" customHeight="1">
      <c r="B100" s="156"/>
      <c r="C100" s="157"/>
      <c r="D100" s="158" t="s">
        <v>103</v>
      </c>
      <c r="E100" s="159"/>
      <c r="F100" s="159"/>
      <c r="G100" s="159"/>
      <c r="H100" s="159"/>
      <c r="I100" s="160"/>
      <c r="J100" s="161">
        <f>J148</f>
        <v>49742.39</v>
      </c>
      <c r="K100" s="157"/>
      <c r="L100" s="162"/>
    </row>
    <row r="101" spans="2:12" s="9" customFormat="1" ht="19.95" customHeight="1">
      <c r="B101" s="156"/>
      <c r="C101" s="157"/>
      <c r="D101" s="158" t="s">
        <v>104</v>
      </c>
      <c r="E101" s="159"/>
      <c r="F101" s="159"/>
      <c r="G101" s="159"/>
      <c r="H101" s="159"/>
      <c r="I101" s="160"/>
      <c r="J101" s="161">
        <f>J172</f>
        <v>8758.92</v>
      </c>
      <c r="K101" s="157"/>
      <c r="L101" s="162"/>
    </row>
    <row r="102" spans="2:12" s="9" customFormat="1" ht="19.95" customHeight="1">
      <c r="B102" s="156"/>
      <c r="C102" s="157"/>
      <c r="D102" s="158" t="s">
        <v>105</v>
      </c>
      <c r="E102" s="159"/>
      <c r="F102" s="159"/>
      <c r="G102" s="159"/>
      <c r="H102" s="159"/>
      <c r="I102" s="160"/>
      <c r="J102" s="161">
        <f>J185</f>
        <v>2471.7299999999996</v>
      </c>
      <c r="K102" s="157"/>
      <c r="L102" s="162"/>
    </row>
    <row r="103" spans="2:12" s="9" customFormat="1" ht="19.95" customHeight="1">
      <c r="B103" s="156"/>
      <c r="C103" s="157"/>
      <c r="D103" s="158" t="s">
        <v>106</v>
      </c>
      <c r="E103" s="159"/>
      <c r="F103" s="159"/>
      <c r="G103" s="159"/>
      <c r="H103" s="159"/>
      <c r="I103" s="160"/>
      <c r="J103" s="161">
        <f>J193</f>
        <v>2706.55</v>
      </c>
      <c r="K103" s="157"/>
      <c r="L103" s="162"/>
    </row>
    <row r="104" spans="2:12" s="8" customFormat="1" ht="24.9" customHeight="1">
      <c r="B104" s="149"/>
      <c r="C104" s="150"/>
      <c r="D104" s="151" t="s">
        <v>107</v>
      </c>
      <c r="E104" s="152"/>
      <c r="F104" s="152"/>
      <c r="G104" s="152"/>
      <c r="H104" s="152"/>
      <c r="I104" s="153"/>
      <c r="J104" s="154">
        <f>J195</f>
        <v>66038.19</v>
      </c>
      <c r="K104" s="150"/>
      <c r="L104" s="155"/>
    </row>
    <row r="105" spans="2:12" s="9" customFormat="1" ht="19.95" customHeight="1">
      <c r="B105" s="156"/>
      <c r="C105" s="157"/>
      <c r="D105" s="158" t="s">
        <v>108</v>
      </c>
      <c r="E105" s="159"/>
      <c r="F105" s="159"/>
      <c r="G105" s="159"/>
      <c r="H105" s="159"/>
      <c r="I105" s="160"/>
      <c r="J105" s="161">
        <f>J196</f>
        <v>1777.92</v>
      </c>
      <c r="K105" s="157"/>
      <c r="L105" s="162"/>
    </row>
    <row r="106" spans="2:12" s="9" customFormat="1" ht="19.95" customHeight="1">
      <c r="B106" s="156"/>
      <c r="C106" s="157"/>
      <c r="D106" s="158" t="s">
        <v>109</v>
      </c>
      <c r="E106" s="159"/>
      <c r="F106" s="159"/>
      <c r="G106" s="159"/>
      <c r="H106" s="159"/>
      <c r="I106" s="160"/>
      <c r="J106" s="161">
        <f>J201</f>
        <v>4450</v>
      </c>
      <c r="K106" s="157"/>
      <c r="L106" s="162"/>
    </row>
    <row r="107" spans="2:12" s="9" customFormat="1" ht="19.95" customHeight="1">
      <c r="B107" s="156"/>
      <c r="C107" s="157"/>
      <c r="D107" s="158" t="s">
        <v>110</v>
      </c>
      <c r="E107" s="159"/>
      <c r="F107" s="159"/>
      <c r="G107" s="159"/>
      <c r="H107" s="159"/>
      <c r="I107" s="160"/>
      <c r="J107" s="161">
        <f>J206</f>
        <v>15711.89</v>
      </c>
      <c r="K107" s="157"/>
      <c r="L107" s="162"/>
    </row>
    <row r="108" spans="2:12" s="9" customFormat="1" ht="19.95" customHeight="1">
      <c r="B108" s="156"/>
      <c r="C108" s="157"/>
      <c r="D108" s="158" t="s">
        <v>111</v>
      </c>
      <c r="E108" s="159"/>
      <c r="F108" s="159"/>
      <c r="G108" s="159"/>
      <c r="H108" s="159"/>
      <c r="I108" s="160"/>
      <c r="J108" s="161">
        <f>J213</f>
        <v>8722</v>
      </c>
      <c r="K108" s="157"/>
      <c r="L108" s="162"/>
    </row>
    <row r="109" spans="2:12" s="9" customFormat="1" ht="19.95" customHeight="1">
      <c r="B109" s="156"/>
      <c r="C109" s="157"/>
      <c r="D109" s="158" t="s">
        <v>112</v>
      </c>
      <c r="E109" s="159"/>
      <c r="F109" s="159"/>
      <c r="G109" s="159"/>
      <c r="H109" s="159"/>
      <c r="I109" s="160"/>
      <c r="J109" s="161">
        <f>J219</f>
        <v>15195.010000000002</v>
      </c>
      <c r="K109" s="157"/>
      <c r="L109" s="162"/>
    </row>
    <row r="110" spans="2:12" s="9" customFormat="1" ht="19.95" customHeight="1">
      <c r="B110" s="156"/>
      <c r="C110" s="157"/>
      <c r="D110" s="158" t="s">
        <v>113</v>
      </c>
      <c r="E110" s="159"/>
      <c r="F110" s="159"/>
      <c r="G110" s="159"/>
      <c r="H110" s="159"/>
      <c r="I110" s="160"/>
      <c r="J110" s="161">
        <f>J250</f>
        <v>6285.47</v>
      </c>
      <c r="K110" s="157"/>
      <c r="L110" s="162"/>
    </row>
    <row r="111" spans="2:12" s="9" customFormat="1" ht="19.95" customHeight="1">
      <c r="B111" s="156"/>
      <c r="C111" s="157"/>
      <c r="D111" s="158" t="s">
        <v>114</v>
      </c>
      <c r="E111" s="159"/>
      <c r="F111" s="159"/>
      <c r="G111" s="159"/>
      <c r="H111" s="159"/>
      <c r="I111" s="160"/>
      <c r="J111" s="161">
        <f>J262</f>
        <v>1233</v>
      </c>
      <c r="K111" s="157"/>
      <c r="L111" s="162"/>
    </row>
    <row r="112" spans="2:12" s="9" customFormat="1" ht="19.95" customHeight="1">
      <c r="B112" s="156"/>
      <c r="C112" s="157"/>
      <c r="D112" s="158" t="s">
        <v>115</v>
      </c>
      <c r="E112" s="159"/>
      <c r="F112" s="159"/>
      <c r="G112" s="159"/>
      <c r="H112" s="159"/>
      <c r="I112" s="160"/>
      <c r="J112" s="161">
        <f>J270</f>
        <v>12662.9</v>
      </c>
      <c r="K112" s="157"/>
      <c r="L112" s="162"/>
    </row>
    <row r="113" spans="2:12" s="1" customFormat="1" ht="21.75" customHeight="1">
      <c r="B113" s="32"/>
      <c r="C113" s="33"/>
      <c r="D113" s="33"/>
      <c r="E113" s="33"/>
      <c r="F113" s="33"/>
      <c r="G113" s="33"/>
      <c r="H113" s="33"/>
      <c r="I113" s="108"/>
      <c r="J113" s="33"/>
      <c r="K113" s="33"/>
      <c r="L113" s="36"/>
    </row>
    <row r="114" spans="2:12" s="1" customFormat="1" ht="6.9" customHeight="1">
      <c r="B114" s="47"/>
      <c r="C114" s="48"/>
      <c r="D114" s="48"/>
      <c r="E114" s="48"/>
      <c r="F114" s="48"/>
      <c r="G114" s="48"/>
      <c r="H114" s="48"/>
      <c r="I114" s="140"/>
      <c r="J114" s="48"/>
      <c r="K114" s="48"/>
      <c r="L114" s="36"/>
    </row>
    <row r="118" spans="2:12" s="1" customFormat="1" ht="6.9" customHeight="1">
      <c r="B118" s="49"/>
      <c r="C118" s="50"/>
      <c r="D118" s="50"/>
      <c r="E118" s="50"/>
      <c r="F118" s="50"/>
      <c r="G118" s="50"/>
      <c r="H118" s="50"/>
      <c r="I118" s="143"/>
      <c r="J118" s="50"/>
      <c r="K118" s="50"/>
      <c r="L118" s="36"/>
    </row>
    <row r="119" spans="2:12" s="1" customFormat="1" ht="24.9" customHeight="1">
      <c r="B119" s="32"/>
      <c r="C119" s="21" t="s">
        <v>116</v>
      </c>
      <c r="D119" s="33"/>
      <c r="E119" s="33"/>
      <c r="F119" s="33"/>
      <c r="G119" s="33"/>
      <c r="H119" s="33"/>
      <c r="I119" s="108"/>
      <c r="J119" s="33"/>
      <c r="K119" s="33"/>
      <c r="L119" s="36"/>
    </row>
    <row r="120" spans="2:12" s="1" customFormat="1" ht="6.9" customHeight="1">
      <c r="B120" s="32"/>
      <c r="C120" s="33"/>
      <c r="D120" s="33"/>
      <c r="E120" s="33"/>
      <c r="F120" s="33"/>
      <c r="G120" s="33"/>
      <c r="H120" s="33"/>
      <c r="I120" s="108"/>
      <c r="J120" s="33"/>
      <c r="K120" s="33"/>
      <c r="L120" s="36"/>
    </row>
    <row r="121" spans="2:12" s="1" customFormat="1" ht="12" customHeight="1">
      <c r="B121" s="32"/>
      <c r="C121" s="27" t="s">
        <v>16</v>
      </c>
      <c r="D121" s="33"/>
      <c r="E121" s="33"/>
      <c r="F121" s="33"/>
      <c r="G121" s="33"/>
      <c r="H121" s="33"/>
      <c r="I121" s="108"/>
      <c r="J121" s="33"/>
      <c r="K121" s="33"/>
      <c r="L121" s="36"/>
    </row>
    <row r="122" spans="2:12" s="1" customFormat="1" ht="16.5" customHeight="1">
      <c r="B122" s="32"/>
      <c r="C122" s="33"/>
      <c r="D122" s="33"/>
      <c r="E122" s="291" t="str">
        <f>E7</f>
        <v>Zámecké nám. 46 - stavební úpravy nebytového prostoru</v>
      </c>
      <c r="F122" s="292"/>
      <c r="G122" s="292"/>
      <c r="H122" s="292"/>
      <c r="I122" s="108"/>
      <c r="J122" s="33"/>
      <c r="K122" s="33"/>
      <c r="L122" s="36"/>
    </row>
    <row r="123" spans="2:12" s="1" customFormat="1" ht="12" customHeight="1">
      <c r="B123" s="32"/>
      <c r="C123" s="27" t="s">
        <v>93</v>
      </c>
      <c r="D123" s="33"/>
      <c r="E123" s="33"/>
      <c r="F123" s="33"/>
      <c r="G123" s="33"/>
      <c r="H123" s="33"/>
      <c r="I123" s="108"/>
      <c r="J123" s="33"/>
      <c r="K123" s="33"/>
      <c r="L123" s="36"/>
    </row>
    <row r="124" spans="2:12" s="1" customFormat="1" ht="16.5" customHeight="1">
      <c r="B124" s="32"/>
      <c r="C124" s="33"/>
      <c r="D124" s="33"/>
      <c r="E124" s="263" t="str">
        <f>E9</f>
        <v>SO01 - stavební část</v>
      </c>
      <c r="F124" s="293"/>
      <c r="G124" s="293"/>
      <c r="H124" s="293"/>
      <c r="I124" s="108"/>
      <c r="J124" s="33"/>
      <c r="K124" s="33"/>
      <c r="L124" s="36"/>
    </row>
    <row r="125" spans="2:12" s="1" customFormat="1" ht="6.9" customHeight="1">
      <c r="B125" s="32"/>
      <c r="C125" s="33"/>
      <c r="D125" s="33"/>
      <c r="E125" s="33"/>
      <c r="F125" s="33"/>
      <c r="G125" s="33"/>
      <c r="H125" s="33"/>
      <c r="I125" s="108"/>
      <c r="J125" s="33"/>
      <c r="K125" s="33"/>
      <c r="L125" s="36"/>
    </row>
    <row r="126" spans="2:12" s="1" customFormat="1" ht="12" customHeight="1">
      <c r="B126" s="32"/>
      <c r="C126" s="27" t="s">
        <v>20</v>
      </c>
      <c r="D126" s="33"/>
      <c r="E126" s="33"/>
      <c r="F126" s="25" t="str">
        <f>F12</f>
        <v>Frýdek-Místek</v>
      </c>
      <c r="G126" s="33"/>
      <c r="H126" s="33"/>
      <c r="I126" s="110" t="s">
        <v>22</v>
      </c>
      <c r="J126" s="59">
        <f>IF(J12="","",J12)</f>
        <v>43651</v>
      </c>
      <c r="K126" s="33"/>
      <c r="L126" s="36"/>
    </row>
    <row r="127" spans="2:12" s="1" customFormat="1" ht="6.9" customHeight="1">
      <c r="B127" s="32"/>
      <c r="C127" s="33"/>
      <c r="D127" s="33"/>
      <c r="E127" s="33"/>
      <c r="F127" s="33"/>
      <c r="G127" s="33"/>
      <c r="H127" s="33"/>
      <c r="I127" s="108"/>
      <c r="J127" s="33"/>
      <c r="K127" s="33"/>
      <c r="L127" s="36"/>
    </row>
    <row r="128" spans="2:12" s="1" customFormat="1" ht="27.9" customHeight="1">
      <c r="B128" s="32"/>
      <c r="C128" s="27" t="s">
        <v>23</v>
      </c>
      <c r="D128" s="33"/>
      <c r="E128" s="33"/>
      <c r="F128" s="25" t="str">
        <f>E15</f>
        <v>Statutární město Frýdek-Místek</v>
      </c>
      <c r="G128" s="33"/>
      <c r="H128" s="33"/>
      <c r="I128" s="110" t="s">
        <v>28</v>
      </c>
      <c r="J128" s="30" t="str">
        <f>E21</f>
        <v>CIVIL PROJECTS s.r.o.</v>
      </c>
      <c r="K128" s="33"/>
      <c r="L128" s="36"/>
    </row>
    <row r="129" spans="2:12" s="1" customFormat="1" ht="15.15" customHeight="1">
      <c r="B129" s="32"/>
      <c r="C129" s="27" t="s">
        <v>27</v>
      </c>
      <c r="D129" s="33"/>
      <c r="E129" s="33"/>
      <c r="F129" s="25" t="str">
        <f>IF(E18="","",E18)</f>
        <v>BESKYDGROUP s.r o</v>
      </c>
      <c r="G129" s="33"/>
      <c r="H129" s="33"/>
      <c r="I129" s="110" t="s">
        <v>32</v>
      </c>
      <c r="J129" s="30" t="str">
        <f>E24</f>
        <v>Ing. Zdeněk Loup</v>
      </c>
      <c r="K129" s="33"/>
      <c r="L129" s="36"/>
    </row>
    <row r="130" spans="2:12" s="1" customFormat="1" ht="10.35" customHeight="1">
      <c r="B130" s="32"/>
      <c r="C130" s="33"/>
      <c r="D130" s="33"/>
      <c r="E130" s="33"/>
      <c r="F130" s="33"/>
      <c r="G130" s="33"/>
      <c r="H130" s="33"/>
      <c r="I130" s="108"/>
      <c r="J130" s="33"/>
      <c r="K130" s="33"/>
      <c r="L130" s="36"/>
    </row>
    <row r="131" spans="2:20" s="10" customFormat="1" ht="29.25" customHeight="1">
      <c r="B131" s="163"/>
      <c r="C131" s="164" t="s">
        <v>117</v>
      </c>
      <c r="D131" s="165" t="s">
        <v>60</v>
      </c>
      <c r="E131" s="165" t="s">
        <v>56</v>
      </c>
      <c r="F131" s="165" t="s">
        <v>57</v>
      </c>
      <c r="G131" s="165" t="s">
        <v>118</v>
      </c>
      <c r="H131" s="165" t="s">
        <v>119</v>
      </c>
      <c r="I131" s="166" t="s">
        <v>120</v>
      </c>
      <c r="J131" s="167" t="s">
        <v>97</v>
      </c>
      <c r="K131" s="168" t="s">
        <v>121</v>
      </c>
      <c r="L131" s="169"/>
      <c r="M131" s="68" t="s">
        <v>1</v>
      </c>
      <c r="N131" s="69" t="s">
        <v>39</v>
      </c>
      <c r="O131" s="69" t="s">
        <v>122</v>
      </c>
      <c r="P131" s="69" t="s">
        <v>123</v>
      </c>
      <c r="Q131" s="69" t="s">
        <v>124</v>
      </c>
      <c r="R131" s="69" t="s">
        <v>125</v>
      </c>
      <c r="S131" s="69" t="s">
        <v>126</v>
      </c>
      <c r="T131" s="70" t="s">
        <v>127</v>
      </c>
    </row>
    <row r="132" spans="2:63" s="1" customFormat="1" ht="22.8" customHeight="1">
      <c r="B132" s="32"/>
      <c r="C132" s="75" t="s">
        <v>128</v>
      </c>
      <c r="D132" s="33"/>
      <c r="E132" s="33"/>
      <c r="F132" s="33"/>
      <c r="G132" s="33"/>
      <c r="H132" s="33"/>
      <c r="I132" s="108"/>
      <c r="J132" s="170">
        <f>BK132</f>
        <v>148239.57</v>
      </c>
      <c r="K132" s="33"/>
      <c r="L132" s="36"/>
      <c r="M132" s="71"/>
      <c r="N132" s="72"/>
      <c r="O132" s="72"/>
      <c r="P132" s="171">
        <f>P133+P195</f>
        <v>0</v>
      </c>
      <c r="Q132" s="72"/>
      <c r="R132" s="171">
        <f>R133+R195</f>
        <v>8.45729641</v>
      </c>
      <c r="S132" s="72"/>
      <c r="T132" s="172">
        <f>T133+T195</f>
        <v>1.4021707</v>
      </c>
      <c r="AT132" s="15" t="s">
        <v>74</v>
      </c>
      <c r="AU132" s="15" t="s">
        <v>99</v>
      </c>
      <c r="BK132" s="173">
        <f>BK133+BK195</f>
        <v>148239.57</v>
      </c>
    </row>
    <row r="133" spans="2:63" s="11" customFormat="1" ht="25.95" customHeight="1">
      <c r="B133" s="174"/>
      <c r="C133" s="175"/>
      <c r="D133" s="176" t="s">
        <v>74</v>
      </c>
      <c r="E133" s="177" t="s">
        <v>129</v>
      </c>
      <c r="F133" s="177" t="s">
        <v>130</v>
      </c>
      <c r="G133" s="175"/>
      <c r="H133" s="175"/>
      <c r="I133" s="178"/>
      <c r="J133" s="179">
        <f>BK133</f>
        <v>82201.37999999999</v>
      </c>
      <c r="K133" s="175"/>
      <c r="L133" s="180"/>
      <c r="M133" s="181"/>
      <c r="N133" s="182"/>
      <c r="O133" s="182"/>
      <c r="P133" s="183">
        <f>P134+P141+P148+P172+P185+P193</f>
        <v>0</v>
      </c>
      <c r="Q133" s="182"/>
      <c r="R133" s="183">
        <f>R134+R141+R148+R172+R185+R193</f>
        <v>7.74203996</v>
      </c>
      <c r="S133" s="182"/>
      <c r="T133" s="184">
        <f>T134+T141+T148+T172+T185+T193</f>
        <v>0.7996000000000001</v>
      </c>
      <c r="AR133" s="185" t="s">
        <v>83</v>
      </c>
      <c r="AT133" s="186" t="s">
        <v>74</v>
      </c>
      <c r="AU133" s="186" t="s">
        <v>75</v>
      </c>
      <c r="AY133" s="185" t="s">
        <v>131</v>
      </c>
      <c r="BK133" s="187">
        <f>BK134+BK141+BK148+BK172+BK185+BK193</f>
        <v>82201.37999999999</v>
      </c>
    </row>
    <row r="134" spans="2:63" s="11" customFormat="1" ht="22.8" customHeight="1">
      <c r="B134" s="174"/>
      <c r="C134" s="175"/>
      <c r="D134" s="176" t="s">
        <v>74</v>
      </c>
      <c r="E134" s="188" t="s">
        <v>132</v>
      </c>
      <c r="F134" s="188" t="s">
        <v>133</v>
      </c>
      <c r="G134" s="175"/>
      <c r="H134" s="175"/>
      <c r="I134" s="178"/>
      <c r="J134" s="189">
        <f>BK134</f>
        <v>13322.19</v>
      </c>
      <c r="K134" s="175"/>
      <c r="L134" s="180"/>
      <c r="M134" s="181"/>
      <c r="N134" s="182"/>
      <c r="O134" s="182"/>
      <c r="P134" s="183">
        <f>SUM(P135:P140)</f>
        <v>0</v>
      </c>
      <c r="Q134" s="182"/>
      <c r="R134" s="183">
        <f>SUM(R135:R140)</f>
        <v>1.3312301</v>
      </c>
      <c r="S134" s="182"/>
      <c r="T134" s="184">
        <f>SUM(T135:T140)</f>
        <v>0</v>
      </c>
      <c r="AR134" s="185" t="s">
        <v>83</v>
      </c>
      <c r="AT134" s="186" t="s">
        <v>74</v>
      </c>
      <c r="AU134" s="186" t="s">
        <v>83</v>
      </c>
      <c r="AY134" s="185" t="s">
        <v>131</v>
      </c>
      <c r="BK134" s="187">
        <f>SUM(BK135:BK140)</f>
        <v>13322.19</v>
      </c>
    </row>
    <row r="135" spans="2:65" s="1" customFormat="1" ht="24" customHeight="1">
      <c r="B135" s="32"/>
      <c r="C135" s="190" t="s">
        <v>83</v>
      </c>
      <c r="D135" s="190" t="s">
        <v>134</v>
      </c>
      <c r="E135" s="191" t="s">
        <v>135</v>
      </c>
      <c r="F135" s="192" t="s">
        <v>136</v>
      </c>
      <c r="G135" s="193" t="s">
        <v>137</v>
      </c>
      <c r="H135" s="194">
        <v>2.53</v>
      </c>
      <c r="I135" s="195">
        <v>639</v>
      </c>
      <c r="J135" s="196">
        <f>ROUND(I135*H135,2)</f>
        <v>1616.67</v>
      </c>
      <c r="K135" s="192" t="s">
        <v>138</v>
      </c>
      <c r="L135" s="36"/>
      <c r="M135" s="197" t="s">
        <v>1</v>
      </c>
      <c r="N135" s="198" t="s">
        <v>40</v>
      </c>
      <c r="O135" s="64"/>
      <c r="P135" s="199">
        <f>O135*H135</f>
        <v>0</v>
      </c>
      <c r="Q135" s="199">
        <v>0.06917</v>
      </c>
      <c r="R135" s="199">
        <f>Q135*H135</f>
        <v>0.17500009999999996</v>
      </c>
      <c r="S135" s="199">
        <v>0</v>
      </c>
      <c r="T135" s="200">
        <f>S135*H135</f>
        <v>0</v>
      </c>
      <c r="AR135" s="201" t="s">
        <v>139</v>
      </c>
      <c r="AT135" s="201" t="s">
        <v>134</v>
      </c>
      <c r="AU135" s="201" t="s">
        <v>85</v>
      </c>
      <c r="AY135" s="15" t="s">
        <v>131</v>
      </c>
      <c r="BE135" s="202">
        <f>IF(N135="základní",J135,0)</f>
        <v>1616.67</v>
      </c>
      <c r="BF135" s="202">
        <f>IF(N135="snížená",J135,0)</f>
        <v>0</v>
      </c>
      <c r="BG135" s="202">
        <f>IF(N135="zákl. přenesená",J135,0)</f>
        <v>0</v>
      </c>
      <c r="BH135" s="202">
        <f>IF(N135="sníž. přenesená",J135,0)</f>
        <v>0</v>
      </c>
      <c r="BI135" s="202">
        <f>IF(N135="nulová",J135,0)</f>
        <v>0</v>
      </c>
      <c r="BJ135" s="15" t="s">
        <v>83</v>
      </c>
      <c r="BK135" s="202">
        <f>ROUND(I135*H135,2)</f>
        <v>1616.67</v>
      </c>
      <c r="BL135" s="15" t="s">
        <v>139</v>
      </c>
      <c r="BM135" s="201" t="s">
        <v>140</v>
      </c>
    </row>
    <row r="136" spans="2:51" s="12" customFormat="1" ht="10.2">
      <c r="B136" s="203"/>
      <c r="C136" s="204"/>
      <c r="D136" s="205" t="s">
        <v>141</v>
      </c>
      <c r="E136" s="206" t="s">
        <v>1</v>
      </c>
      <c r="F136" s="207" t="s">
        <v>142</v>
      </c>
      <c r="G136" s="204"/>
      <c r="H136" s="208">
        <v>2.53</v>
      </c>
      <c r="I136" s="209"/>
      <c r="J136" s="204"/>
      <c r="K136" s="204"/>
      <c r="L136" s="210"/>
      <c r="M136" s="211"/>
      <c r="N136" s="212"/>
      <c r="O136" s="212"/>
      <c r="P136" s="212"/>
      <c r="Q136" s="212"/>
      <c r="R136" s="212"/>
      <c r="S136" s="212"/>
      <c r="T136" s="213"/>
      <c r="AT136" s="214" t="s">
        <v>141</v>
      </c>
      <c r="AU136" s="214" t="s">
        <v>85</v>
      </c>
      <c r="AV136" s="12" t="s">
        <v>85</v>
      </c>
      <c r="AW136" s="12" t="s">
        <v>31</v>
      </c>
      <c r="AX136" s="12" t="s">
        <v>83</v>
      </c>
      <c r="AY136" s="214" t="s">
        <v>131</v>
      </c>
    </row>
    <row r="137" spans="2:65" s="1" customFormat="1" ht="24" customHeight="1">
      <c r="B137" s="32"/>
      <c r="C137" s="190" t="s">
        <v>85</v>
      </c>
      <c r="D137" s="190" t="s">
        <v>134</v>
      </c>
      <c r="E137" s="191" t="s">
        <v>143</v>
      </c>
      <c r="F137" s="192" t="s">
        <v>144</v>
      </c>
      <c r="G137" s="193" t="s">
        <v>137</v>
      </c>
      <c r="H137" s="194">
        <v>10.56</v>
      </c>
      <c r="I137" s="195">
        <v>867</v>
      </c>
      <c r="J137" s="196">
        <f>ROUND(I137*H137,2)</f>
        <v>9155.52</v>
      </c>
      <c r="K137" s="192" t="s">
        <v>138</v>
      </c>
      <c r="L137" s="36"/>
      <c r="M137" s="197" t="s">
        <v>1</v>
      </c>
      <c r="N137" s="198" t="s">
        <v>40</v>
      </c>
      <c r="O137" s="64"/>
      <c r="P137" s="199">
        <f>O137*H137</f>
        <v>0</v>
      </c>
      <c r="Q137" s="199">
        <v>0.10325</v>
      </c>
      <c r="R137" s="199">
        <f>Q137*H137</f>
        <v>1.09032</v>
      </c>
      <c r="S137" s="199">
        <v>0</v>
      </c>
      <c r="T137" s="200">
        <f>S137*H137</f>
        <v>0</v>
      </c>
      <c r="AR137" s="201" t="s">
        <v>139</v>
      </c>
      <c r="AT137" s="201" t="s">
        <v>134</v>
      </c>
      <c r="AU137" s="201" t="s">
        <v>85</v>
      </c>
      <c r="AY137" s="15" t="s">
        <v>131</v>
      </c>
      <c r="BE137" s="202">
        <f>IF(N137="základní",J137,0)</f>
        <v>9155.52</v>
      </c>
      <c r="BF137" s="202">
        <f>IF(N137="snížená",J137,0)</f>
        <v>0</v>
      </c>
      <c r="BG137" s="202">
        <f>IF(N137="zákl. přenesená",J137,0)</f>
        <v>0</v>
      </c>
      <c r="BH137" s="202">
        <f>IF(N137="sníž. přenesená",J137,0)</f>
        <v>0</v>
      </c>
      <c r="BI137" s="202">
        <f>IF(N137="nulová",J137,0)</f>
        <v>0</v>
      </c>
      <c r="BJ137" s="15" t="s">
        <v>83</v>
      </c>
      <c r="BK137" s="202">
        <f>ROUND(I137*H137,2)</f>
        <v>9155.52</v>
      </c>
      <c r="BL137" s="15" t="s">
        <v>139</v>
      </c>
      <c r="BM137" s="201" t="s">
        <v>145</v>
      </c>
    </row>
    <row r="138" spans="2:51" s="12" customFormat="1" ht="10.2">
      <c r="B138" s="203"/>
      <c r="C138" s="204"/>
      <c r="D138" s="205" t="s">
        <v>141</v>
      </c>
      <c r="E138" s="206" t="s">
        <v>1</v>
      </c>
      <c r="F138" s="207" t="s">
        <v>146</v>
      </c>
      <c r="G138" s="204"/>
      <c r="H138" s="208">
        <v>10.56</v>
      </c>
      <c r="I138" s="209"/>
      <c r="J138" s="204"/>
      <c r="K138" s="204"/>
      <c r="L138" s="210"/>
      <c r="M138" s="211"/>
      <c r="N138" s="212"/>
      <c r="O138" s="212"/>
      <c r="P138" s="212"/>
      <c r="Q138" s="212"/>
      <c r="R138" s="212"/>
      <c r="S138" s="212"/>
      <c r="T138" s="213"/>
      <c r="AT138" s="214" t="s">
        <v>141</v>
      </c>
      <c r="AU138" s="214" t="s">
        <v>85</v>
      </c>
      <c r="AV138" s="12" t="s">
        <v>85</v>
      </c>
      <c r="AW138" s="12" t="s">
        <v>31</v>
      </c>
      <c r="AX138" s="12" t="s">
        <v>83</v>
      </c>
      <c r="AY138" s="214" t="s">
        <v>131</v>
      </c>
    </row>
    <row r="139" spans="2:65" s="1" customFormat="1" ht="24" customHeight="1">
      <c r="B139" s="32"/>
      <c r="C139" s="190" t="s">
        <v>132</v>
      </c>
      <c r="D139" s="190" t="s">
        <v>134</v>
      </c>
      <c r="E139" s="191" t="s">
        <v>147</v>
      </c>
      <c r="F139" s="192" t="s">
        <v>148</v>
      </c>
      <c r="G139" s="193" t="s">
        <v>149</v>
      </c>
      <c r="H139" s="194">
        <v>1</v>
      </c>
      <c r="I139" s="195">
        <v>1200</v>
      </c>
      <c r="J139" s="196">
        <f>ROUND(I139*H139,2)</f>
        <v>1200</v>
      </c>
      <c r="K139" s="192" t="s">
        <v>138</v>
      </c>
      <c r="L139" s="36"/>
      <c r="M139" s="197" t="s">
        <v>1</v>
      </c>
      <c r="N139" s="198" t="s">
        <v>40</v>
      </c>
      <c r="O139" s="64"/>
      <c r="P139" s="199">
        <f>O139*H139</f>
        <v>0</v>
      </c>
      <c r="Q139" s="199">
        <v>0.02628</v>
      </c>
      <c r="R139" s="199">
        <f>Q139*H139</f>
        <v>0.02628</v>
      </c>
      <c r="S139" s="199">
        <v>0</v>
      </c>
      <c r="T139" s="200">
        <f>S139*H139</f>
        <v>0</v>
      </c>
      <c r="AR139" s="201" t="s">
        <v>139</v>
      </c>
      <c r="AT139" s="201" t="s">
        <v>134</v>
      </c>
      <c r="AU139" s="201" t="s">
        <v>85</v>
      </c>
      <c r="AY139" s="15" t="s">
        <v>131</v>
      </c>
      <c r="BE139" s="202">
        <f>IF(N139="základní",J139,0)</f>
        <v>1200</v>
      </c>
      <c r="BF139" s="202">
        <f>IF(N139="snížená",J139,0)</f>
        <v>0</v>
      </c>
      <c r="BG139" s="202">
        <f>IF(N139="zákl. přenesená",J139,0)</f>
        <v>0</v>
      </c>
      <c r="BH139" s="202">
        <f>IF(N139="sníž. přenesená",J139,0)</f>
        <v>0</v>
      </c>
      <c r="BI139" s="202">
        <f>IF(N139="nulová",J139,0)</f>
        <v>0</v>
      </c>
      <c r="BJ139" s="15" t="s">
        <v>83</v>
      </c>
      <c r="BK139" s="202">
        <f>ROUND(I139*H139,2)</f>
        <v>1200</v>
      </c>
      <c r="BL139" s="15" t="s">
        <v>139</v>
      </c>
      <c r="BM139" s="201" t="s">
        <v>150</v>
      </c>
    </row>
    <row r="140" spans="2:65" s="1" customFormat="1" ht="24" customHeight="1">
      <c r="B140" s="32"/>
      <c r="C140" s="190" t="s">
        <v>139</v>
      </c>
      <c r="D140" s="190" t="s">
        <v>134</v>
      </c>
      <c r="E140" s="191" t="s">
        <v>151</v>
      </c>
      <c r="F140" s="192" t="s">
        <v>152</v>
      </c>
      <c r="G140" s="193" t="s">
        <v>149</v>
      </c>
      <c r="H140" s="194">
        <v>1</v>
      </c>
      <c r="I140" s="195">
        <v>1350</v>
      </c>
      <c r="J140" s="196">
        <f>ROUND(I140*H140,2)</f>
        <v>1350</v>
      </c>
      <c r="K140" s="192" t="s">
        <v>138</v>
      </c>
      <c r="L140" s="36"/>
      <c r="M140" s="197" t="s">
        <v>1</v>
      </c>
      <c r="N140" s="198" t="s">
        <v>40</v>
      </c>
      <c r="O140" s="64"/>
      <c r="P140" s="199">
        <f>O140*H140</f>
        <v>0</v>
      </c>
      <c r="Q140" s="199">
        <v>0.03963</v>
      </c>
      <c r="R140" s="199">
        <f>Q140*H140</f>
        <v>0.03963</v>
      </c>
      <c r="S140" s="199">
        <v>0</v>
      </c>
      <c r="T140" s="200">
        <f>S140*H140</f>
        <v>0</v>
      </c>
      <c r="AR140" s="201" t="s">
        <v>139</v>
      </c>
      <c r="AT140" s="201" t="s">
        <v>134</v>
      </c>
      <c r="AU140" s="201" t="s">
        <v>85</v>
      </c>
      <c r="AY140" s="15" t="s">
        <v>131</v>
      </c>
      <c r="BE140" s="202">
        <f>IF(N140="základní",J140,0)</f>
        <v>1350</v>
      </c>
      <c r="BF140" s="202">
        <f>IF(N140="snížená",J140,0)</f>
        <v>0</v>
      </c>
      <c r="BG140" s="202">
        <f>IF(N140="zákl. přenesená",J140,0)</f>
        <v>0</v>
      </c>
      <c r="BH140" s="202">
        <f>IF(N140="sníž. přenesená",J140,0)</f>
        <v>0</v>
      </c>
      <c r="BI140" s="202">
        <f>IF(N140="nulová",J140,0)</f>
        <v>0</v>
      </c>
      <c r="BJ140" s="15" t="s">
        <v>83</v>
      </c>
      <c r="BK140" s="202">
        <f>ROUND(I140*H140,2)</f>
        <v>1350</v>
      </c>
      <c r="BL140" s="15" t="s">
        <v>139</v>
      </c>
      <c r="BM140" s="201" t="s">
        <v>153</v>
      </c>
    </row>
    <row r="141" spans="2:63" s="11" customFormat="1" ht="22.8" customHeight="1">
      <c r="B141" s="174"/>
      <c r="C141" s="175"/>
      <c r="D141" s="176" t="s">
        <v>74</v>
      </c>
      <c r="E141" s="188" t="s">
        <v>139</v>
      </c>
      <c r="F141" s="188" t="s">
        <v>154</v>
      </c>
      <c r="G141" s="175"/>
      <c r="H141" s="175"/>
      <c r="I141" s="178"/>
      <c r="J141" s="189">
        <f>BK141</f>
        <v>5199.6</v>
      </c>
      <c r="K141" s="175"/>
      <c r="L141" s="180"/>
      <c r="M141" s="181"/>
      <c r="N141" s="182"/>
      <c r="O141" s="182"/>
      <c r="P141" s="183">
        <f>SUM(P142:P147)</f>
        <v>0</v>
      </c>
      <c r="Q141" s="182"/>
      <c r="R141" s="183">
        <f>SUM(R142:R147)</f>
        <v>1.09165786</v>
      </c>
      <c r="S141" s="182"/>
      <c r="T141" s="184">
        <f>SUM(T142:T147)</f>
        <v>0</v>
      </c>
      <c r="AR141" s="185" t="s">
        <v>83</v>
      </c>
      <c r="AT141" s="186" t="s">
        <v>74</v>
      </c>
      <c r="AU141" s="186" t="s">
        <v>83</v>
      </c>
      <c r="AY141" s="185" t="s">
        <v>131</v>
      </c>
      <c r="BK141" s="187">
        <f>SUM(BK142:BK147)</f>
        <v>5199.6</v>
      </c>
    </row>
    <row r="142" spans="2:65" s="1" customFormat="1" ht="16.5" customHeight="1">
      <c r="B142" s="32"/>
      <c r="C142" s="190" t="s">
        <v>155</v>
      </c>
      <c r="D142" s="190" t="s">
        <v>134</v>
      </c>
      <c r="E142" s="191" t="s">
        <v>156</v>
      </c>
      <c r="F142" s="192" t="s">
        <v>157</v>
      </c>
      <c r="G142" s="193" t="s">
        <v>158</v>
      </c>
      <c r="H142" s="194">
        <v>0.473</v>
      </c>
      <c r="I142" s="195">
        <v>3950</v>
      </c>
      <c r="J142" s="196">
        <f>ROUND(I142*H142,2)</f>
        <v>1868.35</v>
      </c>
      <c r="K142" s="192" t="s">
        <v>138</v>
      </c>
      <c r="L142" s="36"/>
      <c r="M142" s="197" t="s">
        <v>1</v>
      </c>
      <c r="N142" s="198" t="s">
        <v>40</v>
      </c>
      <c r="O142" s="64"/>
      <c r="P142" s="199">
        <f>O142*H142</f>
        <v>0</v>
      </c>
      <c r="Q142" s="199">
        <v>2.25642</v>
      </c>
      <c r="R142" s="199">
        <f>Q142*H142</f>
        <v>1.06728666</v>
      </c>
      <c r="S142" s="199">
        <v>0</v>
      </c>
      <c r="T142" s="200">
        <f>S142*H142</f>
        <v>0</v>
      </c>
      <c r="AR142" s="201" t="s">
        <v>139</v>
      </c>
      <c r="AT142" s="201" t="s">
        <v>134</v>
      </c>
      <c r="AU142" s="201" t="s">
        <v>85</v>
      </c>
      <c r="AY142" s="15" t="s">
        <v>131</v>
      </c>
      <c r="BE142" s="202">
        <f>IF(N142="základní",J142,0)</f>
        <v>1868.35</v>
      </c>
      <c r="BF142" s="202">
        <f>IF(N142="snížená",J142,0)</f>
        <v>0</v>
      </c>
      <c r="BG142" s="202">
        <f>IF(N142="zákl. přenesená",J142,0)</f>
        <v>0</v>
      </c>
      <c r="BH142" s="202">
        <f>IF(N142="sníž. přenesená",J142,0)</f>
        <v>0</v>
      </c>
      <c r="BI142" s="202">
        <f>IF(N142="nulová",J142,0)</f>
        <v>0</v>
      </c>
      <c r="BJ142" s="15" t="s">
        <v>83</v>
      </c>
      <c r="BK142" s="202">
        <f>ROUND(I142*H142,2)</f>
        <v>1868.35</v>
      </c>
      <c r="BL142" s="15" t="s">
        <v>139</v>
      </c>
      <c r="BM142" s="201" t="s">
        <v>159</v>
      </c>
    </row>
    <row r="143" spans="2:51" s="12" customFormat="1" ht="10.2">
      <c r="B143" s="203"/>
      <c r="C143" s="204"/>
      <c r="D143" s="205" t="s">
        <v>141</v>
      </c>
      <c r="E143" s="206" t="s">
        <v>1</v>
      </c>
      <c r="F143" s="207" t="s">
        <v>160</v>
      </c>
      <c r="G143" s="204"/>
      <c r="H143" s="208">
        <v>0.473</v>
      </c>
      <c r="I143" s="209"/>
      <c r="J143" s="204"/>
      <c r="K143" s="204"/>
      <c r="L143" s="210"/>
      <c r="M143" s="211"/>
      <c r="N143" s="212"/>
      <c r="O143" s="212"/>
      <c r="P143" s="212"/>
      <c r="Q143" s="212"/>
      <c r="R143" s="212"/>
      <c r="S143" s="212"/>
      <c r="T143" s="213"/>
      <c r="AT143" s="214" t="s">
        <v>141</v>
      </c>
      <c r="AU143" s="214" t="s">
        <v>85</v>
      </c>
      <c r="AV143" s="12" t="s">
        <v>85</v>
      </c>
      <c r="AW143" s="12" t="s">
        <v>31</v>
      </c>
      <c r="AX143" s="12" t="s">
        <v>83</v>
      </c>
      <c r="AY143" s="214" t="s">
        <v>131</v>
      </c>
    </row>
    <row r="144" spans="2:65" s="1" customFormat="1" ht="24" customHeight="1">
      <c r="B144" s="32"/>
      <c r="C144" s="190" t="s">
        <v>161</v>
      </c>
      <c r="D144" s="190" t="s">
        <v>134</v>
      </c>
      <c r="E144" s="191" t="s">
        <v>162</v>
      </c>
      <c r="F144" s="192" t="s">
        <v>163</v>
      </c>
      <c r="G144" s="193" t="s">
        <v>164</v>
      </c>
      <c r="H144" s="194">
        <v>0.01</v>
      </c>
      <c r="I144" s="195">
        <v>46250</v>
      </c>
      <c r="J144" s="196">
        <f>ROUND(I144*H144,2)</f>
        <v>462.5</v>
      </c>
      <c r="K144" s="192" t="s">
        <v>138</v>
      </c>
      <c r="L144" s="36"/>
      <c r="M144" s="197" t="s">
        <v>1</v>
      </c>
      <c r="N144" s="198" t="s">
        <v>40</v>
      </c>
      <c r="O144" s="64"/>
      <c r="P144" s="199">
        <f>O144*H144</f>
        <v>0</v>
      </c>
      <c r="Q144" s="199">
        <v>1.03887</v>
      </c>
      <c r="R144" s="199">
        <f>Q144*H144</f>
        <v>0.010388699999999999</v>
      </c>
      <c r="S144" s="199">
        <v>0</v>
      </c>
      <c r="T144" s="200">
        <f>S144*H144</f>
        <v>0</v>
      </c>
      <c r="AR144" s="201" t="s">
        <v>139</v>
      </c>
      <c r="AT144" s="201" t="s">
        <v>134</v>
      </c>
      <c r="AU144" s="201" t="s">
        <v>85</v>
      </c>
      <c r="AY144" s="15" t="s">
        <v>131</v>
      </c>
      <c r="BE144" s="202">
        <f>IF(N144="základní",J144,0)</f>
        <v>462.5</v>
      </c>
      <c r="BF144" s="202">
        <f>IF(N144="snížená",J144,0)</f>
        <v>0</v>
      </c>
      <c r="BG144" s="202">
        <f>IF(N144="zákl. přenesená",J144,0)</f>
        <v>0</v>
      </c>
      <c r="BH144" s="202">
        <f>IF(N144="sníž. přenesená",J144,0)</f>
        <v>0</v>
      </c>
      <c r="BI144" s="202">
        <f>IF(N144="nulová",J144,0)</f>
        <v>0</v>
      </c>
      <c r="BJ144" s="15" t="s">
        <v>83</v>
      </c>
      <c r="BK144" s="202">
        <f>ROUND(I144*H144,2)</f>
        <v>462.5</v>
      </c>
      <c r="BL144" s="15" t="s">
        <v>139</v>
      </c>
      <c r="BM144" s="201" t="s">
        <v>165</v>
      </c>
    </row>
    <row r="145" spans="2:65" s="1" customFormat="1" ht="16.5" customHeight="1">
      <c r="B145" s="32"/>
      <c r="C145" s="190" t="s">
        <v>166</v>
      </c>
      <c r="D145" s="190" t="s">
        <v>134</v>
      </c>
      <c r="E145" s="191" t="s">
        <v>167</v>
      </c>
      <c r="F145" s="192" t="s">
        <v>168</v>
      </c>
      <c r="G145" s="193" t="s">
        <v>137</v>
      </c>
      <c r="H145" s="194">
        <v>2.125</v>
      </c>
      <c r="I145" s="195">
        <v>1246</v>
      </c>
      <c r="J145" s="196">
        <f>ROUND(I145*H145,2)</f>
        <v>2647.75</v>
      </c>
      <c r="K145" s="192" t="s">
        <v>138</v>
      </c>
      <c r="L145" s="36"/>
      <c r="M145" s="197" t="s">
        <v>1</v>
      </c>
      <c r="N145" s="198" t="s">
        <v>40</v>
      </c>
      <c r="O145" s="64"/>
      <c r="P145" s="199">
        <f>O145*H145</f>
        <v>0</v>
      </c>
      <c r="Q145" s="199">
        <v>0.00658</v>
      </c>
      <c r="R145" s="199">
        <f>Q145*H145</f>
        <v>0.0139825</v>
      </c>
      <c r="S145" s="199">
        <v>0</v>
      </c>
      <c r="T145" s="200">
        <f>S145*H145</f>
        <v>0</v>
      </c>
      <c r="AR145" s="201" t="s">
        <v>139</v>
      </c>
      <c r="AT145" s="201" t="s">
        <v>134</v>
      </c>
      <c r="AU145" s="201" t="s">
        <v>85</v>
      </c>
      <c r="AY145" s="15" t="s">
        <v>131</v>
      </c>
      <c r="BE145" s="202">
        <f>IF(N145="základní",J145,0)</f>
        <v>2647.75</v>
      </c>
      <c r="BF145" s="202">
        <f>IF(N145="snížená",J145,0)</f>
        <v>0</v>
      </c>
      <c r="BG145" s="202">
        <f>IF(N145="zákl. přenesená",J145,0)</f>
        <v>0</v>
      </c>
      <c r="BH145" s="202">
        <f>IF(N145="sníž. přenesená",J145,0)</f>
        <v>0</v>
      </c>
      <c r="BI145" s="202">
        <f>IF(N145="nulová",J145,0)</f>
        <v>0</v>
      </c>
      <c r="BJ145" s="15" t="s">
        <v>83</v>
      </c>
      <c r="BK145" s="202">
        <f>ROUND(I145*H145,2)</f>
        <v>2647.75</v>
      </c>
      <c r="BL145" s="15" t="s">
        <v>139</v>
      </c>
      <c r="BM145" s="201" t="s">
        <v>169</v>
      </c>
    </row>
    <row r="146" spans="2:51" s="12" customFormat="1" ht="10.2">
      <c r="B146" s="203"/>
      <c r="C146" s="204"/>
      <c r="D146" s="205" t="s">
        <v>141</v>
      </c>
      <c r="E146" s="206" t="s">
        <v>1</v>
      </c>
      <c r="F146" s="207" t="s">
        <v>170</v>
      </c>
      <c r="G146" s="204"/>
      <c r="H146" s="208">
        <v>2.125</v>
      </c>
      <c r="I146" s="209"/>
      <c r="J146" s="204"/>
      <c r="K146" s="204"/>
      <c r="L146" s="210"/>
      <c r="M146" s="211"/>
      <c r="N146" s="212"/>
      <c r="O146" s="212"/>
      <c r="P146" s="212"/>
      <c r="Q146" s="212"/>
      <c r="R146" s="212"/>
      <c r="S146" s="212"/>
      <c r="T146" s="213"/>
      <c r="AT146" s="214" t="s">
        <v>141</v>
      </c>
      <c r="AU146" s="214" t="s">
        <v>85</v>
      </c>
      <c r="AV146" s="12" t="s">
        <v>85</v>
      </c>
      <c r="AW146" s="12" t="s">
        <v>31</v>
      </c>
      <c r="AX146" s="12" t="s">
        <v>83</v>
      </c>
      <c r="AY146" s="214" t="s">
        <v>131</v>
      </c>
    </row>
    <row r="147" spans="2:65" s="1" customFormat="1" ht="16.5" customHeight="1">
      <c r="B147" s="32"/>
      <c r="C147" s="190" t="s">
        <v>171</v>
      </c>
      <c r="D147" s="190" t="s">
        <v>134</v>
      </c>
      <c r="E147" s="191" t="s">
        <v>172</v>
      </c>
      <c r="F147" s="192" t="s">
        <v>173</v>
      </c>
      <c r="G147" s="193" t="s">
        <v>137</v>
      </c>
      <c r="H147" s="194">
        <v>2.125</v>
      </c>
      <c r="I147" s="195">
        <v>104</v>
      </c>
      <c r="J147" s="196">
        <f>ROUND(I147*H147,2)</f>
        <v>221</v>
      </c>
      <c r="K147" s="192" t="s">
        <v>138</v>
      </c>
      <c r="L147" s="36"/>
      <c r="M147" s="197" t="s">
        <v>1</v>
      </c>
      <c r="N147" s="198" t="s">
        <v>40</v>
      </c>
      <c r="O147" s="64"/>
      <c r="P147" s="199">
        <f>O147*H147</f>
        <v>0</v>
      </c>
      <c r="Q147" s="199">
        <v>0</v>
      </c>
      <c r="R147" s="199">
        <f>Q147*H147</f>
        <v>0</v>
      </c>
      <c r="S147" s="199">
        <v>0</v>
      </c>
      <c r="T147" s="200">
        <f>S147*H147</f>
        <v>0</v>
      </c>
      <c r="AR147" s="201" t="s">
        <v>139</v>
      </c>
      <c r="AT147" s="201" t="s">
        <v>134</v>
      </c>
      <c r="AU147" s="201" t="s">
        <v>85</v>
      </c>
      <c r="AY147" s="15" t="s">
        <v>131</v>
      </c>
      <c r="BE147" s="202">
        <f>IF(N147="základní",J147,0)</f>
        <v>221</v>
      </c>
      <c r="BF147" s="202">
        <f>IF(N147="snížená",J147,0)</f>
        <v>0</v>
      </c>
      <c r="BG147" s="202">
        <f>IF(N147="zákl. přenesená",J147,0)</f>
        <v>0</v>
      </c>
      <c r="BH147" s="202">
        <f>IF(N147="sníž. přenesená",J147,0)</f>
        <v>0</v>
      </c>
      <c r="BI147" s="202">
        <f>IF(N147="nulová",J147,0)</f>
        <v>0</v>
      </c>
      <c r="BJ147" s="15" t="s">
        <v>83</v>
      </c>
      <c r="BK147" s="202">
        <f>ROUND(I147*H147,2)</f>
        <v>221</v>
      </c>
      <c r="BL147" s="15" t="s">
        <v>139</v>
      </c>
      <c r="BM147" s="201" t="s">
        <v>174</v>
      </c>
    </row>
    <row r="148" spans="2:63" s="11" customFormat="1" ht="22.8" customHeight="1">
      <c r="B148" s="174"/>
      <c r="C148" s="175"/>
      <c r="D148" s="176" t="s">
        <v>74</v>
      </c>
      <c r="E148" s="188" t="s">
        <v>161</v>
      </c>
      <c r="F148" s="188" t="s">
        <v>175</v>
      </c>
      <c r="G148" s="175"/>
      <c r="H148" s="175"/>
      <c r="I148" s="178"/>
      <c r="J148" s="189">
        <f>BK148</f>
        <v>49742.39</v>
      </c>
      <c r="K148" s="175"/>
      <c r="L148" s="180"/>
      <c r="M148" s="181"/>
      <c r="N148" s="182"/>
      <c r="O148" s="182"/>
      <c r="P148" s="183">
        <f>SUM(P149:P171)</f>
        <v>0</v>
      </c>
      <c r="Q148" s="182"/>
      <c r="R148" s="183">
        <f>SUM(R149:R171)</f>
        <v>5.3084798</v>
      </c>
      <c r="S148" s="182"/>
      <c r="T148" s="184">
        <f>SUM(T149:T171)</f>
        <v>0</v>
      </c>
      <c r="AR148" s="185" t="s">
        <v>83</v>
      </c>
      <c r="AT148" s="186" t="s">
        <v>74</v>
      </c>
      <c r="AU148" s="186" t="s">
        <v>83</v>
      </c>
      <c r="AY148" s="185" t="s">
        <v>131</v>
      </c>
      <c r="BK148" s="187">
        <f>SUM(BK149:BK171)</f>
        <v>49742.39</v>
      </c>
    </row>
    <row r="149" spans="2:65" s="1" customFormat="1" ht="24" customHeight="1">
      <c r="B149" s="32"/>
      <c r="C149" s="190" t="s">
        <v>176</v>
      </c>
      <c r="D149" s="190" t="s">
        <v>134</v>
      </c>
      <c r="E149" s="191" t="s">
        <v>177</v>
      </c>
      <c r="F149" s="192" t="s">
        <v>178</v>
      </c>
      <c r="G149" s="193" t="s">
        <v>137</v>
      </c>
      <c r="H149" s="194">
        <v>23.98</v>
      </c>
      <c r="I149" s="195">
        <v>95</v>
      </c>
      <c r="J149" s="196">
        <f>ROUND(I149*H149,2)</f>
        <v>2278.1</v>
      </c>
      <c r="K149" s="192" t="s">
        <v>138</v>
      </c>
      <c r="L149" s="36"/>
      <c r="M149" s="197" t="s">
        <v>1</v>
      </c>
      <c r="N149" s="198" t="s">
        <v>40</v>
      </c>
      <c r="O149" s="64"/>
      <c r="P149" s="199">
        <f>O149*H149</f>
        <v>0</v>
      </c>
      <c r="Q149" s="199">
        <v>0.0167</v>
      </c>
      <c r="R149" s="199">
        <f>Q149*H149</f>
        <v>0.400466</v>
      </c>
      <c r="S149" s="199">
        <v>0</v>
      </c>
      <c r="T149" s="200">
        <f>S149*H149</f>
        <v>0</v>
      </c>
      <c r="AR149" s="201" t="s">
        <v>139</v>
      </c>
      <c r="AT149" s="201" t="s">
        <v>134</v>
      </c>
      <c r="AU149" s="201" t="s">
        <v>85</v>
      </c>
      <c r="AY149" s="15" t="s">
        <v>131</v>
      </c>
      <c r="BE149" s="202">
        <f>IF(N149="základní",J149,0)</f>
        <v>2278.1</v>
      </c>
      <c r="BF149" s="202">
        <f>IF(N149="snížená",J149,0)</f>
        <v>0</v>
      </c>
      <c r="BG149" s="202">
        <f>IF(N149="zákl. přenesená",J149,0)</f>
        <v>0</v>
      </c>
      <c r="BH149" s="202">
        <f>IF(N149="sníž. přenesená",J149,0)</f>
        <v>0</v>
      </c>
      <c r="BI149" s="202">
        <f>IF(N149="nulová",J149,0)</f>
        <v>0</v>
      </c>
      <c r="BJ149" s="15" t="s">
        <v>83</v>
      </c>
      <c r="BK149" s="202">
        <f>ROUND(I149*H149,2)</f>
        <v>2278.1</v>
      </c>
      <c r="BL149" s="15" t="s">
        <v>139</v>
      </c>
      <c r="BM149" s="201" t="s">
        <v>179</v>
      </c>
    </row>
    <row r="150" spans="2:51" s="12" customFormat="1" ht="10.2">
      <c r="B150" s="203"/>
      <c r="C150" s="204"/>
      <c r="D150" s="205" t="s">
        <v>141</v>
      </c>
      <c r="E150" s="206" t="s">
        <v>1</v>
      </c>
      <c r="F150" s="207" t="s">
        <v>180</v>
      </c>
      <c r="G150" s="204"/>
      <c r="H150" s="208">
        <v>23.98</v>
      </c>
      <c r="I150" s="209"/>
      <c r="J150" s="204"/>
      <c r="K150" s="204"/>
      <c r="L150" s="210"/>
      <c r="M150" s="211"/>
      <c r="N150" s="212"/>
      <c r="O150" s="212"/>
      <c r="P150" s="212"/>
      <c r="Q150" s="212"/>
      <c r="R150" s="212"/>
      <c r="S150" s="212"/>
      <c r="T150" s="213"/>
      <c r="AT150" s="214" t="s">
        <v>141</v>
      </c>
      <c r="AU150" s="214" t="s">
        <v>85</v>
      </c>
      <c r="AV150" s="12" t="s">
        <v>85</v>
      </c>
      <c r="AW150" s="12" t="s">
        <v>31</v>
      </c>
      <c r="AX150" s="12" t="s">
        <v>83</v>
      </c>
      <c r="AY150" s="214" t="s">
        <v>131</v>
      </c>
    </row>
    <row r="151" spans="2:65" s="1" customFormat="1" ht="24" customHeight="1">
      <c r="B151" s="32"/>
      <c r="C151" s="190" t="s">
        <v>181</v>
      </c>
      <c r="D151" s="190" t="s">
        <v>134</v>
      </c>
      <c r="E151" s="191" t="s">
        <v>182</v>
      </c>
      <c r="F151" s="192" t="s">
        <v>183</v>
      </c>
      <c r="G151" s="193" t="s">
        <v>137</v>
      </c>
      <c r="H151" s="194">
        <v>25.08</v>
      </c>
      <c r="I151" s="195">
        <v>229</v>
      </c>
      <c r="J151" s="196">
        <f>ROUND(I151*H151,2)</f>
        <v>5743.32</v>
      </c>
      <c r="K151" s="192" t="s">
        <v>138</v>
      </c>
      <c r="L151" s="36"/>
      <c r="M151" s="197" t="s">
        <v>1</v>
      </c>
      <c r="N151" s="198" t="s">
        <v>40</v>
      </c>
      <c r="O151" s="64"/>
      <c r="P151" s="199">
        <f>O151*H151</f>
        <v>0</v>
      </c>
      <c r="Q151" s="199">
        <v>0.01575</v>
      </c>
      <c r="R151" s="199">
        <f>Q151*H151</f>
        <v>0.39501</v>
      </c>
      <c r="S151" s="199">
        <v>0</v>
      </c>
      <c r="T151" s="200">
        <f>S151*H151</f>
        <v>0</v>
      </c>
      <c r="AR151" s="201" t="s">
        <v>139</v>
      </c>
      <c r="AT151" s="201" t="s">
        <v>134</v>
      </c>
      <c r="AU151" s="201" t="s">
        <v>85</v>
      </c>
      <c r="AY151" s="15" t="s">
        <v>131</v>
      </c>
      <c r="BE151" s="202">
        <f>IF(N151="základní",J151,0)</f>
        <v>5743.32</v>
      </c>
      <c r="BF151" s="202">
        <f>IF(N151="snížená",J151,0)</f>
        <v>0</v>
      </c>
      <c r="BG151" s="202">
        <f>IF(N151="zákl. přenesená",J151,0)</f>
        <v>0</v>
      </c>
      <c r="BH151" s="202">
        <f>IF(N151="sníž. přenesená",J151,0)</f>
        <v>0</v>
      </c>
      <c r="BI151" s="202">
        <f>IF(N151="nulová",J151,0)</f>
        <v>0</v>
      </c>
      <c r="BJ151" s="15" t="s">
        <v>83</v>
      </c>
      <c r="BK151" s="202">
        <f>ROUND(I151*H151,2)</f>
        <v>5743.32</v>
      </c>
      <c r="BL151" s="15" t="s">
        <v>139</v>
      </c>
      <c r="BM151" s="201" t="s">
        <v>184</v>
      </c>
    </row>
    <row r="152" spans="2:51" s="12" customFormat="1" ht="10.2">
      <c r="B152" s="203"/>
      <c r="C152" s="204"/>
      <c r="D152" s="205" t="s">
        <v>141</v>
      </c>
      <c r="E152" s="206" t="s">
        <v>1</v>
      </c>
      <c r="F152" s="207" t="s">
        <v>185</v>
      </c>
      <c r="G152" s="204"/>
      <c r="H152" s="208">
        <v>25.08</v>
      </c>
      <c r="I152" s="209"/>
      <c r="J152" s="204"/>
      <c r="K152" s="204"/>
      <c r="L152" s="210"/>
      <c r="M152" s="211"/>
      <c r="N152" s="212"/>
      <c r="O152" s="212"/>
      <c r="P152" s="212"/>
      <c r="Q152" s="212"/>
      <c r="R152" s="212"/>
      <c r="S152" s="212"/>
      <c r="T152" s="213"/>
      <c r="AT152" s="214" t="s">
        <v>141</v>
      </c>
      <c r="AU152" s="214" t="s">
        <v>85</v>
      </c>
      <c r="AV152" s="12" t="s">
        <v>85</v>
      </c>
      <c r="AW152" s="12" t="s">
        <v>31</v>
      </c>
      <c r="AX152" s="12" t="s">
        <v>83</v>
      </c>
      <c r="AY152" s="214" t="s">
        <v>131</v>
      </c>
    </row>
    <row r="153" spans="2:65" s="1" customFormat="1" ht="24" customHeight="1">
      <c r="B153" s="32"/>
      <c r="C153" s="190" t="s">
        <v>186</v>
      </c>
      <c r="D153" s="190" t="s">
        <v>134</v>
      </c>
      <c r="E153" s="191" t="s">
        <v>187</v>
      </c>
      <c r="F153" s="192" t="s">
        <v>188</v>
      </c>
      <c r="G153" s="193" t="s">
        <v>137</v>
      </c>
      <c r="H153" s="194">
        <v>45.67</v>
      </c>
      <c r="I153" s="195">
        <v>354</v>
      </c>
      <c r="J153" s="196">
        <f>ROUND(I153*H153,2)</f>
        <v>16167.18</v>
      </c>
      <c r="K153" s="192" t="s">
        <v>138</v>
      </c>
      <c r="L153" s="36"/>
      <c r="M153" s="197" t="s">
        <v>1</v>
      </c>
      <c r="N153" s="198" t="s">
        <v>40</v>
      </c>
      <c r="O153" s="64"/>
      <c r="P153" s="199">
        <f>O153*H153</f>
        <v>0</v>
      </c>
      <c r="Q153" s="199">
        <v>0.01838</v>
      </c>
      <c r="R153" s="199">
        <f>Q153*H153</f>
        <v>0.8394146</v>
      </c>
      <c r="S153" s="199">
        <v>0</v>
      </c>
      <c r="T153" s="200">
        <f>S153*H153</f>
        <v>0</v>
      </c>
      <c r="AR153" s="201" t="s">
        <v>139</v>
      </c>
      <c r="AT153" s="201" t="s">
        <v>134</v>
      </c>
      <c r="AU153" s="201" t="s">
        <v>85</v>
      </c>
      <c r="AY153" s="15" t="s">
        <v>131</v>
      </c>
      <c r="BE153" s="202">
        <f>IF(N153="základní",J153,0)</f>
        <v>16167.18</v>
      </c>
      <c r="BF153" s="202">
        <f>IF(N153="snížená",J153,0)</f>
        <v>0</v>
      </c>
      <c r="BG153" s="202">
        <f>IF(N153="zákl. přenesená",J153,0)</f>
        <v>0</v>
      </c>
      <c r="BH153" s="202">
        <f>IF(N153="sníž. přenesená",J153,0)</f>
        <v>0</v>
      </c>
      <c r="BI153" s="202">
        <f>IF(N153="nulová",J153,0)</f>
        <v>0</v>
      </c>
      <c r="BJ153" s="15" t="s">
        <v>83</v>
      </c>
      <c r="BK153" s="202">
        <f>ROUND(I153*H153,2)</f>
        <v>16167.18</v>
      </c>
      <c r="BL153" s="15" t="s">
        <v>139</v>
      </c>
      <c r="BM153" s="201" t="s">
        <v>189</v>
      </c>
    </row>
    <row r="154" spans="2:51" s="12" customFormat="1" ht="10.2">
      <c r="B154" s="203"/>
      <c r="C154" s="204"/>
      <c r="D154" s="205" t="s">
        <v>141</v>
      </c>
      <c r="E154" s="206" t="s">
        <v>1</v>
      </c>
      <c r="F154" s="207" t="s">
        <v>190</v>
      </c>
      <c r="G154" s="204"/>
      <c r="H154" s="208">
        <v>26.67</v>
      </c>
      <c r="I154" s="209"/>
      <c r="J154" s="204"/>
      <c r="K154" s="204"/>
      <c r="L154" s="210"/>
      <c r="M154" s="211"/>
      <c r="N154" s="212"/>
      <c r="O154" s="212"/>
      <c r="P154" s="212"/>
      <c r="Q154" s="212"/>
      <c r="R154" s="212"/>
      <c r="S154" s="212"/>
      <c r="T154" s="213"/>
      <c r="AT154" s="214" t="s">
        <v>141</v>
      </c>
      <c r="AU154" s="214" t="s">
        <v>85</v>
      </c>
      <c r="AV154" s="12" t="s">
        <v>85</v>
      </c>
      <c r="AW154" s="12" t="s">
        <v>31</v>
      </c>
      <c r="AX154" s="12" t="s">
        <v>75</v>
      </c>
      <c r="AY154" s="214" t="s">
        <v>131</v>
      </c>
    </row>
    <row r="155" spans="2:51" s="12" customFormat="1" ht="10.2">
      <c r="B155" s="203"/>
      <c r="C155" s="204"/>
      <c r="D155" s="205" t="s">
        <v>141</v>
      </c>
      <c r="E155" s="206" t="s">
        <v>1</v>
      </c>
      <c r="F155" s="207" t="s">
        <v>191</v>
      </c>
      <c r="G155" s="204"/>
      <c r="H155" s="208">
        <v>19</v>
      </c>
      <c r="I155" s="209"/>
      <c r="J155" s="204"/>
      <c r="K155" s="204"/>
      <c r="L155" s="210"/>
      <c r="M155" s="211"/>
      <c r="N155" s="212"/>
      <c r="O155" s="212"/>
      <c r="P155" s="212"/>
      <c r="Q155" s="212"/>
      <c r="R155" s="212"/>
      <c r="S155" s="212"/>
      <c r="T155" s="213"/>
      <c r="AT155" s="214" t="s">
        <v>141</v>
      </c>
      <c r="AU155" s="214" t="s">
        <v>85</v>
      </c>
      <c r="AV155" s="12" t="s">
        <v>85</v>
      </c>
      <c r="AW155" s="12" t="s">
        <v>31</v>
      </c>
      <c r="AX155" s="12" t="s">
        <v>75</v>
      </c>
      <c r="AY155" s="214" t="s">
        <v>131</v>
      </c>
    </row>
    <row r="156" spans="2:51" s="13" customFormat="1" ht="10.2">
      <c r="B156" s="215"/>
      <c r="C156" s="216"/>
      <c r="D156" s="205" t="s">
        <v>141</v>
      </c>
      <c r="E156" s="217" t="s">
        <v>1</v>
      </c>
      <c r="F156" s="218" t="s">
        <v>192</v>
      </c>
      <c r="G156" s="216"/>
      <c r="H156" s="219">
        <v>45.67</v>
      </c>
      <c r="I156" s="220"/>
      <c r="J156" s="216"/>
      <c r="K156" s="216"/>
      <c r="L156" s="221"/>
      <c r="M156" s="222"/>
      <c r="N156" s="223"/>
      <c r="O156" s="223"/>
      <c r="P156" s="223"/>
      <c r="Q156" s="223"/>
      <c r="R156" s="223"/>
      <c r="S156" s="223"/>
      <c r="T156" s="224"/>
      <c r="AT156" s="225" t="s">
        <v>141</v>
      </c>
      <c r="AU156" s="225" t="s">
        <v>85</v>
      </c>
      <c r="AV156" s="13" t="s">
        <v>139</v>
      </c>
      <c r="AW156" s="13" t="s">
        <v>31</v>
      </c>
      <c r="AX156" s="13" t="s">
        <v>83</v>
      </c>
      <c r="AY156" s="225" t="s">
        <v>131</v>
      </c>
    </row>
    <row r="157" spans="2:65" s="1" customFormat="1" ht="24" customHeight="1">
      <c r="B157" s="32"/>
      <c r="C157" s="190" t="s">
        <v>193</v>
      </c>
      <c r="D157" s="190" t="s">
        <v>134</v>
      </c>
      <c r="E157" s="191" t="s">
        <v>194</v>
      </c>
      <c r="F157" s="192" t="s">
        <v>195</v>
      </c>
      <c r="G157" s="193" t="s">
        <v>137</v>
      </c>
      <c r="H157" s="194">
        <v>19</v>
      </c>
      <c r="I157" s="195">
        <v>453</v>
      </c>
      <c r="J157" s="196">
        <f>ROUND(I157*H157,2)</f>
        <v>8607</v>
      </c>
      <c r="K157" s="192" t="s">
        <v>138</v>
      </c>
      <c r="L157" s="36"/>
      <c r="M157" s="197" t="s">
        <v>1</v>
      </c>
      <c r="N157" s="198" t="s">
        <v>40</v>
      </c>
      <c r="O157" s="64"/>
      <c r="P157" s="199">
        <f>O157*H157</f>
        <v>0</v>
      </c>
      <c r="Q157" s="199">
        <v>0.0389</v>
      </c>
      <c r="R157" s="199">
        <f>Q157*H157</f>
        <v>0.7391</v>
      </c>
      <c r="S157" s="199">
        <v>0</v>
      </c>
      <c r="T157" s="200">
        <f>S157*H157</f>
        <v>0</v>
      </c>
      <c r="AR157" s="201" t="s">
        <v>139</v>
      </c>
      <c r="AT157" s="201" t="s">
        <v>134</v>
      </c>
      <c r="AU157" s="201" t="s">
        <v>85</v>
      </c>
      <c r="AY157" s="15" t="s">
        <v>131</v>
      </c>
      <c r="BE157" s="202">
        <f>IF(N157="základní",J157,0)</f>
        <v>8607</v>
      </c>
      <c r="BF157" s="202">
        <f>IF(N157="snížená",J157,0)</f>
        <v>0</v>
      </c>
      <c r="BG157" s="202">
        <f>IF(N157="zákl. přenesená",J157,0)</f>
        <v>0</v>
      </c>
      <c r="BH157" s="202">
        <f>IF(N157="sníž. přenesená",J157,0)</f>
        <v>0</v>
      </c>
      <c r="BI157" s="202">
        <f>IF(N157="nulová",J157,0)</f>
        <v>0</v>
      </c>
      <c r="BJ157" s="15" t="s">
        <v>83</v>
      </c>
      <c r="BK157" s="202">
        <f>ROUND(I157*H157,2)</f>
        <v>8607</v>
      </c>
      <c r="BL157" s="15" t="s">
        <v>139</v>
      </c>
      <c r="BM157" s="201" t="s">
        <v>196</v>
      </c>
    </row>
    <row r="158" spans="2:51" s="12" customFormat="1" ht="10.2">
      <c r="B158" s="203"/>
      <c r="C158" s="204"/>
      <c r="D158" s="205" t="s">
        <v>141</v>
      </c>
      <c r="E158" s="206" t="s">
        <v>1</v>
      </c>
      <c r="F158" s="207" t="s">
        <v>197</v>
      </c>
      <c r="G158" s="204"/>
      <c r="H158" s="208">
        <v>19</v>
      </c>
      <c r="I158" s="209"/>
      <c r="J158" s="204"/>
      <c r="K158" s="204"/>
      <c r="L158" s="210"/>
      <c r="M158" s="211"/>
      <c r="N158" s="212"/>
      <c r="O158" s="212"/>
      <c r="P158" s="212"/>
      <c r="Q158" s="212"/>
      <c r="R158" s="212"/>
      <c r="S158" s="212"/>
      <c r="T158" s="213"/>
      <c r="AT158" s="214" t="s">
        <v>141</v>
      </c>
      <c r="AU158" s="214" t="s">
        <v>85</v>
      </c>
      <c r="AV158" s="12" t="s">
        <v>85</v>
      </c>
      <c r="AW158" s="12" t="s">
        <v>31</v>
      </c>
      <c r="AX158" s="12" t="s">
        <v>83</v>
      </c>
      <c r="AY158" s="214" t="s">
        <v>131</v>
      </c>
    </row>
    <row r="159" spans="2:65" s="1" customFormat="1" ht="24" customHeight="1">
      <c r="B159" s="32"/>
      <c r="C159" s="190" t="s">
        <v>198</v>
      </c>
      <c r="D159" s="190" t="s">
        <v>134</v>
      </c>
      <c r="E159" s="191" t="s">
        <v>199</v>
      </c>
      <c r="F159" s="192" t="s">
        <v>200</v>
      </c>
      <c r="G159" s="193" t="s">
        <v>137</v>
      </c>
      <c r="H159" s="194">
        <v>75.777</v>
      </c>
      <c r="I159" s="195">
        <v>125</v>
      </c>
      <c r="J159" s="196">
        <f>ROUND(I159*H159,2)</f>
        <v>9472.13</v>
      </c>
      <c r="K159" s="192" t="s">
        <v>138</v>
      </c>
      <c r="L159" s="36"/>
      <c r="M159" s="197" t="s">
        <v>1</v>
      </c>
      <c r="N159" s="198" t="s">
        <v>40</v>
      </c>
      <c r="O159" s="64"/>
      <c r="P159" s="199">
        <f>O159*H159</f>
        <v>0</v>
      </c>
      <c r="Q159" s="199">
        <v>0.0157</v>
      </c>
      <c r="R159" s="199">
        <f>Q159*H159</f>
        <v>1.1896989</v>
      </c>
      <c r="S159" s="199">
        <v>0</v>
      </c>
      <c r="T159" s="200">
        <f>S159*H159</f>
        <v>0</v>
      </c>
      <c r="AR159" s="201" t="s">
        <v>139</v>
      </c>
      <c r="AT159" s="201" t="s">
        <v>134</v>
      </c>
      <c r="AU159" s="201" t="s">
        <v>85</v>
      </c>
      <c r="AY159" s="15" t="s">
        <v>131</v>
      </c>
      <c r="BE159" s="202">
        <f>IF(N159="základní",J159,0)</f>
        <v>9472.13</v>
      </c>
      <c r="BF159" s="202">
        <f>IF(N159="snížená",J159,0)</f>
        <v>0</v>
      </c>
      <c r="BG159" s="202">
        <f>IF(N159="zákl. přenesená",J159,0)</f>
        <v>0</v>
      </c>
      <c r="BH159" s="202">
        <f>IF(N159="sníž. přenesená",J159,0)</f>
        <v>0</v>
      </c>
      <c r="BI159" s="202">
        <f>IF(N159="nulová",J159,0)</f>
        <v>0</v>
      </c>
      <c r="BJ159" s="15" t="s">
        <v>83</v>
      </c>
      <c r="BK159" s="202">
        <f>ROUND(I159*H159,2)</f>
        <v>9472.13</v>
      </c>
      <c r="BL159" s="15" t="s">
        <v>139</v>
      </c>
      <c r="BM159" s="201" t="s">
        <v>201</v>
      </c>
    </row>
    <row r="160" spans="2:51" s="12" customFormat="1" ht="10.2">
      <c r="B160" s="203"/>
      <c r="C160" s="204"/>
      <c r="D160" s="205" t="s">
        <v>141</v>
      </c>
      <c r="E160" s="206" t="s">
        <v>1</v>
      </c>
      <c r="F160" s="207" t="s">
        <v>202</v>
      </c>
      <c r="G160" s="204"/>
      <c r="H160" s="208">
        <v>75.777</v>
      </c>
      <c r="I160" s="209"/>
      <c r="J160" s="204"/>
      <c r="K160" s="204"/>
      <c r="L160" s="210"/>
      <c r="M160" s="211"/>
      <c r="N160" s="212"/>
      <c r="O160" s="212"/>
      <c r="P160" s="212"/>
      <c r="Q160" s="212"/>
      <c r="R160" s="212"/>
      <c r="S160" s="212"/>
      <c r="T160" s="213"/>
      <c r="AT160" s="214" t="s">
        <v>141</v>
      </c>
      <c r="AU160" s="214" t="s">
        <v>85</v>
      </c>
      <c r="AV160" s="12" t="s">
        <v>85</v>
      </c>
      <c r="AW160" s="12" t="s">
        <v>31</v>
      </c>
      <c r="AX160" s="12" t="s">
        <v>83</v>
      </c>
      <c r="AY160" s="214" t="s">
        <v>131</v>
      </c>
    </row>
    <row r="161" spans="2:65" s="1" customFormat="1" ht="24" customHeight="1">
      <c r="B161" s="32"/>
      <c r="C161" s="190" t="s">
        <v>203</v>
      </c>
      <c r="D161" s="190" t="s">
        <v>134</v>
      </c>
      <c r="E161" s="191" t="s">
        <v>204</v>
      </c>
      <c r="F161" s="192" t="s">
        <v>205</v>
      </c>
      <c r="G161" s="193" t="s">
        <v>158</v>
      </c>
      <c r="H161" s="194">
        <v>0.747</v>
      </c>
      <c r="I161" s="195">
        <v>3165</v>
      </c>
      <c r="J161" s="196">
        <f>ROUND(I161*H161,2)</f>
        <v>2364.26</v>
      </c>
      <c r="K161" s="192" t="s">
        <v>138</v>
      </c>
      <c r="L161" s="36"/>
      <c r="M161" s="197" t="s">
        <v>1</v>
      </c>
      <c r="N161" s="198" t="s">
        <v>40</v>
      </c>
      <c r="O161" s="64"/>
      <c r="P161" s="199">
        <f>O161*H161</f>
        <v>0</v>
      </c>
      <c r="Q161" s="199">
        <v>2.25634</v>
      </c>
      <c r="R161" s="199">
        <f>Q161*H161</f>
        <v>1.68548598</v>
      </c>
      <c r="S161" s="199">
        <v>0</v>
      </c>
      <c r="T161" s="200">
        <f>S161*H161</f>
        <v>0</v>
      </c>
      <c r="AR161" s="201" t="s">
        <v>139</v>
      </c>
      <c r="AT161" s="201" t="s">
        <v>134</v>
      </c>
      <c r="AU161" s="201" t="s">
        <v>85</v>
      </c>
      <c r="AY161" s="15" t="s">
        <v>131</v>
      </c>
      <c r="BE161" s="202">
        <f>IF(N161="základní",J161,0)</f>
        <v>2364.26</v>
      </c>
      <c r="BF161" s="202">
        <f>IF(N161="snížená",J161,0)</f>
        <v>0</v>
      </c>
      <c r="BG161" s="202">
        <f>IF(N161="zákl. přenesená",J161,0)</f>
        <v>0</v>
      </c>
      <c r="BH161" s="202">
        <f>IF(N161="sníž. přenesená",J161,0)</f>
        <v>0</v>
      </c>
      <c r="BI161" s="202">
        <f>IF(N161="nulová",J161,0)</f>
        <v>0</v>
      </c>
      <c r="BJ161" s="15" t="s">
        <v>83</v>
      </c>
      <c r="BK161" s="202">
        <f>ROUND(I161*H161,2)</f>
        <v>2364.26</v>
      </c>
      <c r="BL161" s="15" t="s">
        <v>139</v>
      </c>
      <c r="BM161" s="201" t="s">
        <v>206</v>
      </c>
    </row>
    <row r="162" spans="2:51" s="12" customFormat="1" ht="10.2">
      <c r="B162" s="203"/>
      <c r="C162" s="204"/>
      <c r="D162" s="205" t="s">
        <v>141</v>
      </c>
      <c r="E162" s="206" t="s">
        <v>1</v>
      </c>
      <c r="F162" s="207" t="s">
        <v>207</v>
      </c>
      <c r="G162" s="204"/>
      <c r="H162" s="208">
        <v>0.304</v>
      </c>
      <c r="I162" s="209"/>
      <c r="J162" s="204"/>
      <c r="K162" s="204"/>
      <c r="L162" s="210"/>
      <c r="M162" s="211"/>
      <c r="N162" s="212"/>
      <c r="O162" s="212"/>
      <c r="P162" s="212"/>
      <c r="Q162" s="212"/>
      <c r="R162" s="212"/>
      <c r="S162" s="212"/>
      <c r="T162" s="213"/>
      <c r="AT162" s="214" t="s">
        <v>141</v>
      </c>
      <c r="AU162" s="214" t="s">
        <v>85</v>
      </c>
      <c r="AV162" s="12" t="s">
        <v>85</v>
      </c>
      <c r="AW162" s="12" t="s">
        <v>31</v>
      </c>
      <c r="AX162" s="12" t="s">
        <v>75</v>
      </c>
      <c r="AY162" s="214" t="s">
        <v>131</v>
      </c>
    </row>
    <row r="163" spans="2:51" s="12" customFormat="1" ht="10.2">
      <c r="B163" s="203"/>
      <c r="C163" s="204"/>
      <c r="D163" s="205" t="s">
        <v>141</v>
      </c>
      <c r="E163" s="206" t="s">
        <v>1</v>
      </c>
      <c r="F163" s="207" t="s">
        <v>208</v>
      </c>
      <c r="G163" s="204"/>
      <c r="H163" s="208">
        <v>0.36</v>
      </c>
      <c r="I163" s="209"/>
      <c r="J163" s="204"/>
      <c r="K163" s="204"/>
      <c r="L163" s="210"/>
      <c r="M163" s="211"/>
      <c r="N163" s="212"/>
      <c r="O163" s="212"/>
      <c r="P163" s="212"/>
      <c r="Q163" s="212"/>
      <c r="R163" s="212"/>
      <c r="S163" s="212"/>
      <c r="T163" s="213"/>
      <c r="AT163" s="214" t="s">
        <v>141</v>
      </c>
      <c r="AU163" s="214" t="s">
        <v>85</v>
      </c>
      <c r="AV163" s="12" t="s">
        <v>85</v>
      </c>
      <c r="AW163" s="12" t="s">
        <v>31</v>
      </c>
      <c r="AX163" s="12" t="s">
        <v>75</v>
      </c>
      <c r="AY163" s="214" t="s">
        <v>131</v>
      </c>
    </row>
    <row r="164" spans="2:51" s="12" customFormat="1" ht="10.2">
      <c r="B164" s="203"/>
      <c r="C164" s="204"/>
      <c r="D164" s="205" t="s">
        <v>141</v>
      </c>
      <c r="E164" s="206" t="s">
        <v>1</v>
      </c>
      <c r="F164" s="207" t="s">
        <v>209</v>
      </c>
      <c r="G164" s="204"/>
      <c r="H164" s="208">
        <v>0.083</v>
      </c>
      <c r="I164" s="209"/>
      <c r="J164" s="204"/>
      <c r="K164" s="204"/>
      <c r="L164" s="210"/>
      <c r="M164" s="211"/>
      <c r="N164" s="212"/>
      <c r="O164" s="212"/>
      <c r="P164" s="212"/>
      <c r="Q164" s="212"/>
      <c r="R164" s="212"/>
      <c r="S164" s="212"/>
      <c r="T164" s="213"/>
      <c r="AT164" s="214" t="s">
        <v>141</v>
      </c>
      <c r="AU164" s="214" t="s">
        <v>85</v>
      </c>
      <c r="AV164" s="12" t="s">
        <v>85</v>
      </c>
      <c r="AW164" s="12" t="s">
        <v>31</v>
      </c>
      <c r="AX164" s="12" t="s">
        <v>75</v>
      </c>
      <c r="AY164" s="214" t="s">
        <v>131</v>
      </c>
    </row>
    <row r="165" spans="2:51" s="13" customFormat="1" ht="10.2">
      <c r="B165" s="215"/>
      <c r="C165" s="216"/>
      <c r="D165" s="205" t="s">
        <v>141</v>
      </c>
      <c r="E165" s="217" t="s">
        <v>1</v>
      </c>
      <c r="F165" s="218" t="s">
        <v>192</v>
      </c>
      <c r="G165" s="216"/>
      <c r="H165" s="219">
        <v>0.747</v>
      </c>
      <c r="I165" s="220"/>
      <c r="J165" s="216"/>
      <c r="K165" s="216"/>
      <c r="L165" s="221"/>
      <c r="M165" s="222"/>
      <c r="N165" s="223"/>
      <c r="O165" s="223"/>
      <c r="P165" s="223"/>
      <c r="Q165" s="223"/>
      <c r="R165" s="223"/>
      <c r="S165" s="223"/>
      <c r="T165" s="224"/>
      <c r="AT165" s="225" t="s">
        <v>141</v>
      </c>
      <c r="AU165" s="225" t="s">
        <v>85</v>
      </c>
      <c r="AV165" s="13" t="s">
        <v>139</v>
      </c>
      <c r="AW165" s="13" t="s">
        <v>31</v>
      </c>
      <c r="AX165" s="13" t="s">
        <v>83</v>
      </c>
      <c r="AY165" s="225" t="s">
        <v>131</v>
      </c>
    </row>
    <row r="166" spans="2:65" s="1" customFormat="1" ht="16.5" customHeight="1">
      <c r="B166" s="32"/>
      <c r="C166" s="190" t="s">
        <v>8</v>
      </c>
      <c r="D166" s="190" t="s">
        <v>134</v>
      </c>
      <c r="E166" s="191" t="s">
        <v>210</v>
      </c>
      <c r="F166" s="192" t="s">
        <v>211</v>
      </c>
      <c r="G166" s="193" t="s">
        <v>158</v>
      </c>
      <c r="H166" s="194">
        <v>0.747</v>
      </c>
      <c r="I166" s="195">
        <v>1234</v>
      </c>
      <c r="J166" s="196">
        <f>ROUND(I166*H166,2)</f>
        <v>921.8</v>
      </c>
      <c r="K166" s="192" t="s">
        <v>138</v>
      </c>
      <c r="L166" s="36"/>
      <c r="M166" s="197" t="s">
        <v>1</v>
      </c>
      <c r="N166" s="198" t="s">
        <v>40</v>
      </c>
      <c r="O166" s="64"/>
      <c r="P166" s="199">
        <f>O166*H166</f>
        <v>0</v>
      </c>
      <c r="Q166" s="199">
        <v>0</v>
      </c>
      <c r="R166" s="199">
        <f>Q166*H166</f>
        <v>0</v>
      </c>
      <c r="S166" s="199">
        <v>0</v>
      </c>
      <c r="T166" s="200">
        <f>S166*H166</f>
        <v>0</v>
      </c>
      <c r="AR166" s="201" t="s">
        <v>139</v>
      </c>
      <c r="AT166" s="201" t="s">
        <v>134</v>
      </c>
      <c r="AU166" s="201" t="s">
        <v>85</v>
      </c>
      <c r="AY166" s="15" t="s">
        <v>131</v>
      </c>
      <c r="BE166" s="202">
        <f>IF(N166="základní",J166,0)</f>
        <v>921.8</v>
      </c>
      <c r="BF166" s="202">
        <f>IF(N166="snížená",J166,0)</f>
        <v>0</v>
      </c>
      <c r="BG166" s="202">
        <f>IF(N166="zákl. přenesená",J166,0)</f>
        <v>0</v>
      </c>
      <c r="BH166" s="202">
        <f>IF(N166="sníž. přenesená",J166,0)</f>
        <v>0</v>
      </c>
      <c r="BI166" s="202">
        <f>IF(N166="nulová",J166,0)</f>
        <v>0</v>
      </c>
      <c r="BJ166" s="15" t="s">
        <v>83</v>
      </c>
      <c r="BK166" s="202">
        <f>ROUND(I166*H166,2)</f>
        <v>921.8</v>
      </c>
      <c r="BL166" s="15" t="s">
        <v>139</v>
      </c>
      <c r="BM166" s="201" t="s">
        <v>212</v>
      </c>
    </row>
    <row r="167" spans="2:65" s="1" customFormat="1" ht="16.5" customHeight="1">
      <c r="B167" s="32"/>
      <c r="C167" s="190" t="s">
        <v>213</v>
      </c>
      <c r="D167" s="190" t="s">
        <v>134</v>
      </c>
      <c r="E167" s="191" t="s">
        <v>214</v>
      </c>
      <c r="F167" s="192" t="s">
        <v>215</v>
      </c>
      <c r="G167" s="193" t="s">
        <v>164</v>
      </c>
      <c r="H167" s="194">
        <v>0.016</v>
      </c>
      <c r="I167" s="195">
        <v>35100</v>
      </c>
      <c r="J167" s="196">
        <f>ROUND(I167*H167,2)</f>
        <v>561.6</v>
      </c>
      <c r="K167" s="192" t="s">
        <v>138</v>
      </c>
      <c r="L167" s="36"/>
      <c r="M167" s="197" t="s">
        <v>1</v>
      </c>
      <c r="N167" s="198" t="s">
        <v>40</v>
      </c>
      <c r="O167" s="64"/>
      <c r="P167" s="199">
        <f>O167*H167</f>
        <v>0</v>
      </c>
      <c r="Q167" s="199">
        <v>1.06277</v>
      </c>
      <c r="R167" s="199">
        <f>Q167*H167</f>
        <v>0.01700432</v>
      </c>
      <c r="S167" s="199">
        <v>0</v>
      </c>
      <c r="T167" s="200">
        <f>S167*H167</f>
        <v>0</v>
      </c>
      <c r="AR167" s="201" t="s">
        <v>139</v>
      </c>
      <c r="AT167" s="201" t="s">
        <v>134</v>
      </c>
      <c r="AU167" s="201" t="s">
        <v>85</v>
      </c>
      <c r="AY167" s="15" t="s">
        <v>131</v>
      </c>
      <c r="BE167" s="202">
        <f>IF(N167="základní",J167,0)</f>
        <v>561.6</v>
      </c>
      <c r="BF167" s="202">
        <f>IF(N167="snížená",J167,0)</f>
        <v>0</v>
      </c>
      <c r="BG167" s="202">
        <f>IF(N167="zákl. přenesená",J167,0)</f>
        <v>0</v>
      </c>
      <c r="BH167" s="202">
        <f>IF(N167="sníž. přenesená",J167,0)</f>
        <v>0</v>
      </c>
      <c r="BI167" s="202">
        <f>IF(N167="nulová",J167,0)</f>
        <v>0</v>
      </c>
      <c r="BJ167" s="15" t="s">
        <v>83</v>
      </c>
      <c r="BK167" s="202">
        <f>ROUND(I167*H167,2)</f>
        <v>561.6</v>
      </c>
      <c r="BL167" s="15" t="s">
        <v>139</v>
      </c>
      <c r="BM167" s="201" t="s">
        <v>216</v>
      </c>
    </row>
    <row r="168" spans="2:51" s="12" customFormat="1" ht="10.2">
      <c r="B168" s="203"/>
      <c r="C168" s="204"/>
      <c r="D168" s="205" t="s">
        <v>141</v>
      </c>
      <c r="E168" s="206" t="s">
        <v>1</v>
      </c>
      <c r="F168" s="207" t="s">
        <v>217</v>
      </c>
      <c r="G168" s="204"/>
      <c r="H168" s="208">
        <v>0.016</v>
      </c>
      <c r="I168" s="209"/>
      <c r="J168" s="204"/>
      <c r="K168" s="204"/>
      <c r="L168" s="210"/>
      <c r="M168" s="211"/>
      <c r="N168" s="212"/>
      <c r="O168" s="212"/>
      <c r="P168" s="212"/>
      <c r="Q168" s="212"/>
      <c r="R168" s="212"/>
      <c r="S168" s="212"/>
      <c r="T168" s="213"/>
      <c r="AT168" s="214" t="s">
        <v>141</v>
      </c>
      <c r="AU168" s="214" t="s">
        <v>85</v>
      </c>
      <c r="AV168" s="12" t="s">
        <v>85</v>
      </c>
      <c r="AW168" s="12" t="s">
        <v>31</v>
      </c>
      <c r="AX168" s="12" t="s">
        <v>83</v>
      </c>
      <c r="AY168" s="214" t="s">
        <v>131</v>
      </c>
    </row>
    <row r="169" spans="2:65" s="1" customFormat="1" ht="24" customHeight="1">
      <c r="B169" s="32"/>
      <c r="C169" s="190" t="s">
        <v>218</v>
      </c>
      <c r="D169" s="190" t="s">
        <v>134</v>
      </c>
      <c r="E169" s="191" t="s">
        <v>219</v>
      </c>
      <c r="F169" s="192" t="s">
        <v>220</v>
      </c>
      <c r="G169" s="193" t="s">
        <v>149</v>
      </c>
      <c r="H169" s="194">
        <v>2</v>
      </c>
      <c r="I169" s="195">
        <v>865</v>
      </c>
      <c r="J169" s="196">
        <f>ROUND(I169*H169,2)</f>
        <v>1730</v>
      </c>
      <c r="K169" s="192" t="s">
        <v>138</v>
      </c>
      <c r="L169" s="36"/>
      <c r="M169" s="197" t="s">
        <v>1</v>
      </c>
      <c r="N169" s="198" t="s">
        <v>40</v>
      </c>
      <c r="O169" s="64"/>
      <c r="P169" s="199">
        <f>O169*H169</f>
        <v>0</v>
      </c>
      <c r="Q169" s="199">
        <v>0.00048</v>
      </c>
      <c r="R169" s="199">
        <f>Q169*H169</f>
        <v>0.00096</v>
      </c>
      <c r="S169" s="199">
        <v>0</v>
      </c>
      <c r="T169" s="200">
        <f>S169*H169</f>
        <v>0</v>
      </c>
      <c r="AR169" s="201" t="s">
        <v>139</v>
      </c>
      <c r="AT169" s="201" t="s">
        <v>134</v>
      </c>
      <c r="AU169" s="201" t="s">
        <v>85</v>
      </c>
      <c r="AY169" s="15" t="s">
        <v>131</v>
      </c>
      <c r="BE169" s="202">
        <f>IF(N169="základní",J169,0)</f>
        <v>1730</v>
      </c>
      <c r="BF169" s="202">
        <f>IF(N169="snížená",J169,0)</f>
        <v>0</v>
      </c>
      <c r="BG169" s="202">
        <f>IF(N169="zákl. přenesená",J169,0)</f>
        <v>0</v>
      </c>
      <c r="BH169" s="202">
        <f>IF(N169="sníž. přenesená",J169,0)</f>
        <v>0</v>
      </c>
      <c r="BI169" s="202">
        <f>IF(N169="nulová",J169,0)</f>
        <v>0</v>
      </c>
      <c r="BJ169" s="15" t="s">
        <v>83</v>
      </c>
      <c r="BK169" s="202">
        <f>ROUND(I169*H169,2)</f>
        <v>1730</v>
      </c>
      <c r="BL169" s="15" t="s">
        <v>139</v>
      </c>
      <c r="BM169" s="201" t="s">
        <v>221</v>
      </c>
    </row>
    <row r="170" spans="2:65" s="1" customFormat="1" ht="24" customHeight="1">
      <c r="B170" s="32"/>
      <c r="C170" s="226" t="s">
        <v>222</v>
      </c>
      <c r="D170" s="226" t="s">
        <v>223</v>
      </c>
      <c r="E170" s="227" t="s">
        <v>224</v>
      </c>
      <c r="F170" s="228" t="s">
        <v>225</v>
      </c>
      <c r="G170" s="229" t="s">
        <v>149</v>
      </c>
      <c r="H170" s="230">
        <v>1</v>
      </c>
      <c r="I170" s="231">
        <v>998</v>
      </c>
      <c r="J170" s="232">
        <f>ROUND(I170*H170,2)</f>
        <v>998</v>
      </c>
      <c r="K170" s="228" t="s">
        <v>138</v>
      </c>
      <c r="L170" s="233"/>
      <c r="M170" s="234" t="s">
        <v>1</v>
      </c>
      <c r="N170" s="235" t="s">
        <v>40</v>
      </c>
      <c r="O170" s="64"/>
      <c r="P170" s="199">
        <f>O170*H170</f>
        <v>0</v>
      </c>
      <c r="Q170" s="199">
        <v>0.02198</v>
      </c>
      <c r="R170" s="199">
        <f>Q170*H170</f>
        <v>0.02198</v>
      </c>
      <c r="S170" s="199">
        <v>0</v>
      </c>
      <c r="T170" s="200">
        <f>S170*H170</f>
        <v>0</v>
      </c>
      <c r="AR170" s="201" t="s">
        <v>171</v>
      </c>
      <c r="AT170" s="201" t="s">
        <v>223</v>
      </c>
      <c r="AU170" s="201" t="s">
        <v>85</v>
      </c>
      <c r="AY170" s="15" t="s">
        <v>131</v>
      </c>
      <c r="BE170" s="202">
        <f>IF(N170="základní",J170,0)</f>
        <v>998</v>
      </c>
      <c r="BF170" s="202">
        <f>IF(N170="snížená",J170,0)</f>
        <v>0</v>
      </c>
      <c r="BG170" s="202">
        <f>IF(N170="zákl. přenesená",J170,0)</f>
        <v>0</v>
      </c>
      <c r="BH170" s="202">
        <f>IF(N170="sníž. přenesená",J170,0)</f>
        <v>0</v>
      </c>
      <c r="BI170" s="202">
        <f>IF(N170="nulová",J170,0)</f>
        <v>0</v>
      </c>
      <c r="BJ170" s="15" t="s">
        <v>83</v>
      </c>
      <c r="BK170" s="202">
        <f>ROUND(I170*H170,2)</f>
        <v>998</v>
      </c>
      <c r="BL170" s="15" t="s">
        <v>139</v>
      </c>
      <c r="BM170" s="201" t="s">
        <v>226</v>
      </c>
    </row>
    <row r="171" spans="2:65" s="1" customFormat="1" ht="24" customHeight="1">
      <c r="B171" s="32"/>
      <c r="C171" s="226" t="s">
        <v>227</v>
      </c>
      <c r="D171" s="226" t="s">
        <v>223</v>
      </c>
      <c r="E171" s="227" t="s">
        <v>228</v>
      </c>
      <c r="F171" s="228" t="s">
        <v>229</v>
      </c>
      <c r="G171" s="229" t="s">
        <v>149</v>
      </c>
      <c r="H171" s="230">
        <v>1</v>
      </c>
      <c r="I171" s="231">
        <v>899</v>
      </c>
      <c r="J171" s="232">
        <f>ROUND(I171*H171,2)</f>
        <v>899</v>
      </c>
      <c r="K171" s="228" t="s">
        <v>138</v>
      </c>
      <c r="L171" s="233"/>
      <c r="M171" s="234" t="s">
        <v>1</v>
      </c>
      <c r="N171" s="235" t="s">
        <v>40</v>
      </c>
      <c r="O171" s="64"/>
      <c r="P171" s="199">
        <f>O171*H171</f>
        <v>0</v>
      </c>
      <c r="Q171" s="199">
        <v>0.01936</v>
      </c>
      <c r="R171" s="199">
        <f>Q171*H171</f>
        <v>0.01936</v>
      </c>
      <c r="S171" s="199">
        <v>0</v>
      </c>
      <c r="T171" s="200">
        <f>S171*H171</f>
        <v>0</v>
      </c>
      <c r="AR171" s="201" t="s">
        <v>171</v>
      </c>
      <c r="AT171" s="201" t="s">
        <v>223</v>
      </c>
      <c r="AU171" s="201" t="s">
        <v>85</v>
      </c>
      <c r="AY171" s="15" t="s">
        <v>131</v>
      </c>
      <c r="BE171" s="202">
        <f>IF(N171="základní",J171,0)</f>
        <v>899</v>
      </c>
      <c r="BF171" s="202">
        <f>IF(N171="snížená",J171,0)</f>
        <v>0</v>
      </c>
      <c r="BG171" s="202">
        <f>IF(N171="zákl. přenesená",J171,0)</f>
        <v>0</v>
      </c>
      <c r="BH171" s="202">
        <f>IF(N171="sníž. přenesená",J171,0)</f>
        <v>0</v>
      </c>
      <c r="BI171" s="202">
        <f>IF(N171="nulová",J171,0)</f>
        <v>0</v>
      </c>
      <c r="BJ171" s="15" t="s">
        <v>83</v>
      </c>
      <c r="BK171" s="202">
        <f>ROUND(I171*H171,2)</f>
        <v>899</v>
      </c>
      <c r="BL171" s="15" t="s">
        <v>139</v>
      </c>
      <c r="BM171" s="201" t="s">
        <v>230</v>
      </c>
    </row>
    <row r="172" spans="2:63" s="11" customFormat="1" ht="22.8" customHeight="1">
      <c r="B172" s="174"/>
      <c r="C172" s="175"/>
      <c r="D172" s="176" t="s">
        <v>74</v>
      </c>
      <c r="E172" s="188" t="s">
        <v>176</v>
      </c>
      <c r="F172" s="188" t="s">
        <v>231</v>
      </c>
      <c r="G172" s="175"/>
      <c r="H172" s="175"/>
      <c r="I172" s="178"/>
      <c r="J172" s="189">
        <f>BK172</f>
        <v>8758.92</v>
      </c>
      <c r="K172" s="175"/>
      <c r="L172" s="180"/>
      <c r="M172" s="181"/>
      <c r="N172" s="182"/>
      <c r="O172" s="182"/>
      <c r="P172" s="183">
        <f>SUM(P173:P184)</f>
        <v>0</v>
      </c>
      <c r="Q172" s="182"/>
      <c r="R172" s="183">
        <f>SUM(R173:R184)</f>
        <v>0.010672199999999998</v>
      </c>
      <c r="S172" s="182"/>
      <c r="T172" s="184">
        <f>SUM(T173:T184)</f>
        <v>0.7996000000000001</v>
      </c>
      <c r="AR172" s="185" t="s">
        <v>83</v>
      </c>
      <c r="AT172" s="186" t="s">
        <v>74</v>
      </c>
      <c r="AU172" s="186" t="s">
        <v>83</v>
      </c>
      <c r="AY172" s="185" t="s">
        <v>131</v>
      </c>
      <c r="BK172" s="187">
        <f>SUM(BK173:BK184)</f>
        <v>8758.92</v>
      </c>
    </row>
    <row r="173" spans="2:65" s="1" customFormat="1" ht="24" customHeight="1">
      <c r="B173" s="32"/>
      <c r="C173" s="190" t="s">
        <v>232</v>
      </c>
      <c r="D173" s="190" t="s">
        <v>134</v>
      </c>
      <c r="E173" s="191" t="s">
        <v>233</v>
      </c>
      <c r="F173" s="192" t="s">
        <v>234</v>
      </c>
      <c r="G173" s="193" t="s">
        <v>137</v>
      </c>
      <c r="H173" s="194">
        <v>13.44</v>
      </c>
      <c r="I173" s="195">
        <v>79</v>
      </c>
      <c r="J173" s="196">
        <f>ROUND(I173*H173,2)</f>
        <v>1061.76</v>
      </c>
      <c r="K173" s="192" t="s">
        <v>138</v>
      </c>
      <c r="L173" s="36"/>
      <c r="M173" s="197" t="s">
        <v>1</v>
      </c>
      <c r="N173" s="198" t="s">
        <v>40</v>
      </c>
      <c r="O173" s="64"/>
      <c r="P173" s="199">
        <f>O173*H173</f>
        <v>0</v>
      </c>
      <c r="Q173" s="199">
        <v>0.00013</v>
      </c>
      <c r="R173" s="199">
        <f>Q173*H173</f>
        <v>0.0017471999999999998</v>
      </c>
      <c r="S173" s="199">
        <v>0</v>
      </c>
      <c r="T173" s="200">
        <f>S173*H173</f>
        <v>0</v>
      </c>
      <c r="AR173" s="201" t="s">
        <v>139</v>
      </c>
      <c r="AT173" s="201" t="s">
        <v>134</v>
      </c>
      <c r="AU173" s="201" t="s">
        <v>85</v>
      </c>
      <c r="AY173" s="15" t="s">
        <v>131</v>
      </c>
      <c r="BE173" s="202">
        <f>IF(N173="základní",J173,0)</f>
        <v>1061.76</v>
      </c>
      <c r="BF173" s="202">
        <f>IF(N173="snížená",J173,0)</f>
        <v>0</v>
      </c>
      <c r="BG173" s="202">
        <f>IF(N173="zákl. přenesená",J173,0)</f>
        <v>0</v>
      </c>
      <c r="BH173" s="202">
        <f>IF(N173="sníž. přenesená",J173,0)</f>
        <v>0</v>
      </c>
      <c r="BI173" s="202">
        <f>IF(N173="nulová",J173,0)</f>
        <v>0</v>
      </c>
      <c r="BJ173" s="15" t="s">
        <v>83</v>
      </c>
      <c r="BK173" s="202">
        <f>ROUND(I173*H173,2)</f>
        <v>1061.76</v>
      </c>
      <c r="BL173" s="15" t="s">
        <v>139</v>
      </c>
      <c r="BM173" s="201" t="s">
        <v>235</v>
      </c>
    </row>
    <row r="174" spans="2:51" s="12" customFormat="1" ht="10.2">
      <c r="B174" s="203"/>
      <c r="C174" s="204"/>
      <c r="D174" s="205" t="s">
        <v>141</v>
      </c>
      <c r="E174" s="206" t="s">
        <v>1</v>
      </c>
      <c r="F174" s="207" t="s">
        <v>236</v>
      </c>
      <c r="G174" s="204"/>
      <c r="H174" s="208">
        <v>13.44</v>
      </c>
      <c r="I174" s="209"/>
      <c r="J174" s="204"/>
      <c r="K174" s="204"/>
      <c r="L174" s="210"/>
      <c r="M174" s="211"/>
      <c r="N174" s="212"/>
      <c r="O174" s="212"/>
      <c r="P174" s="212"/>
      <c r="Q174" s="212"/>
      <c r="R174" s="212"/>
      <c r="S174" s="212"/>
      <c r="T174" s="213"/>
      <c r="AT174" s="214" t="s">
        <v>141</v>
      </c>
      <c r="AU174" s="214" t="s">
        <v>85</v>
      </c>
      <c r="AV174" s="12" t="s">
        <v>85</v>
      </c>
      <c r="AW174" s="12" t="s">
        <v>31</v>
      </c>
      <c r="AX174" s="12" t="s">
        <v>83</v>
      </c>
      <c r="AY174" s="214" t="s">
        <v>131</v>
      </c>
    </row>
    <row r="175" spans="2:65" s="1" customFormat="1" ht="24" customHeight="1">
      <c r="B175" s="32"/>
      <c r="C175" s="190" t="s">
        <v>7</v>
      </c>
      <c r="D175" s="190" t="s">
        <v>134</v>
      </c>
      <c r="E175" s="191" t="s">
        <v>237</v>
      </c>
      <c r="F175" s="192" t="s">
        <v>238</v>
      </c>
      <c r="G175" s="193" t="s">
        <v>137</v>
      </c>
      <c r="H175" s="194">
        <v>23.98</v>
      </c>
      <c r="I175" s="195">
        <v>42</v>
      </c>
      <c r="J175" s="196">
        <f>ROUND(I175*H175,2)</f>
        <v>1007.16</v>
      </c>
      <c r="K175" s="192" t="s">
        <v>138</v>
      </c>
      <c r="L175" s="36"/>
      <c r="M175" s="197" t="s">
        <v>1</v>
      </c>
      <c r="N175" s="198" t="s">
        <v>40</v>
      </c>
      <c r="O175" s="64"/>
      <c r="P175" s="199">
        <f>O175*H175</f>
        <v>0</v>
      </c>
      <c r="Q175" s="199">
        <v>0</v>
      </c>
      <c r="R175" s="199">
        <f>Q175*H175</f>
        <v>0</v>
      </c>
      <c r="S175" s="199">
        <v>0.02</v>
      </c>
      <c r="T175" s="200">
        <f>S175*H175</f>
        <v>0.4796</v>
      </c>
      <c r="AR175" s="201" t="s">
        <v>139</v>
      </c>
      <c r="AT175" s="201" t="s">
        <v>134</v>
      </c>
      <c r="AU175" s="201" t="s">
        <v>85</v>
      </c>
      <c r="AY175" s="15" t="s">
        <v>131</v>
      </c>
      <c r="BE175" s="202">
        <f>IF(N175="základní",J175,0)</f>
        <v>1007.16</v>
      </c>
      <c r="BF175" s="202">
        <f>IF(N175="snížená",J175,0)</f>
        <v>0</v>
      </c>
      <c r="BG175" s="202">
        <f>IF(N175="zákl. přenesená",J175,0)</f>
        <v>0</v>
      </c>
      <c r="BH175" s="202">
        <f>IF(N175="sníž. přenesená",J175,0)</f>
        <v>0</v>
      </c>
      <c r="BI175" s="202">
        <f>IF(N175="nulová",J175,0)</f>
        <v>0</v>
      </c>
      <c r="BJ175" s="15" t="s">
        <v>83</v>
      </c>
      <c r="BK175" s="202">
        <f>ROUND(I175*H175,2)</f>
        <v>1007.16</v>
      </c>
      <c r="BL175" s="15" t="s">
        <v>139</v>
      </c>
      <c r="BM175" s="201" t="s">
        <v>239</v>
      </c>
    </row>
    <row r="176" spans="2:51" s="12" customFormat="1" ht="10.2">
      <c r="B176" s="203"/>
      <c r="C176" s="204"/>
      <c r="D176" s="205" t="s">
        <v>141</v>
      </c>
      <c r="E176" s="206" t="s">
        <v>1</v>
      </c>
      <c r="F176" s="207" t="s">
        <v>180</v>
      </c>
      <c r="G176" s="204"/>
      <c r="H176" s="208">
        <v>23.98</v>
      </c>
      <c r="I176" s="209"/>
      <c r="J176" s="204"/>
      <c r="K176" s="204"/>
      <c r="L176" s="210"/>
      <c r="M176" s="211"/>
      <c r="N176" s="212"/>
      <c r="O176" s="212"/>
      <c r="P176" s="212"/>
      <c r="Q176" s="212"/>
      <c r="R176" s="212"/>
      <c r="S176" s="212"/>
      <c r="T176" s="213"/>
      <c r="AT176" s="214" t="s">
        <v>141</v>
      </c>
      <c r="AU176" s="214" t="s">
        <v>85</v>
      </c>
      <c r="AV176" s="12" t="s">
        <v>85</v>
      </c>
      <c r="AW176" s="12" t="s">
        <v>31</v>
      </c>
      <c r="AX176" s="12" t="s">
        <v>83</v>
      </c>
      <c r="AY176" s="214" t="s">
        <v>131</v>
      </c>
    </row>
    <row r="177" spans="2:65" s="1" customFormat="1" ht="16.5" customHeight="1">
      <c r="B177" s="32"/>
      <c r="C177" s="190" t="s">
        <v>240</v>
      </c>
      <c r="D177" s="190" t="s">
        <v>134</v>
      </c>
      <c r="E177" s="191" t="s">
        <v>241</v>
      </c>
      <c r="F177" s="192" t="s">
        <v>242</v>
      </c>
      <c r="G177" s="193" t="s">
        <v>243</v>
      </c>
      <c r="H177" s="194">
        <v>8</v>
      </c>
      <c r="I177" s="195">
        <v>300</v>
      </c>
      <c r="J177" s="196">
        <f>ROUND(I177*H177,2)</f>
        <v>2400</v>
      </c>
      <c r="K177" s="192" t="s">
        <v>1</v>
      </c>
      <c r="L177" s="36"/>
      <c r="M177" s="197" t="s">
        <v>1</v>
      </c>
      <c r="N177" s="198" t="s">
        <v>40</v>
      </c>
      <c r="O177" s="64"/>
      <c r="P177" s="199">
        <f>O177*H177</f>
        <v>0</v>
      </c>
      <c r="Q177" s="199">
        <v>0</v>
      </c>
      <c r="R177" s="199">
        <f>Q177*H177</f>
        <v>0</v>
      </c>
      <c r="S177" s="199">
        <v>0.02</v>
      </c>
      <c r="T177" s="200">
        <f>S177*H177</f>
        <v>0.16</v>
      </c>
      <c r="AR177" s="201" t="s">
        <v>139</v>
      </c>
      <c r="AT177" s="201" t="s">
        <v>134</v>
      </c>
      <c r="AU177" s="201" t="s">
        <v>85</v>
      </c>
      <c r="AY177" s="15" t="s">
        <v>131</v>
      </c>
      <c r="BE177" s="202">
        <f>IF(N177="základní",J177,0)</f>
        <v>2400</v>
      </c>
      <c r="BF177" s="202">
        <f>IF(N177="snížená",J177,0)</f>
        <v>0</v>
      </c>
      <c r="BG177" s="202">
        <f>IF(N177="zákl. přenesená",J177,0)</f>
        <v>0</v>
      </c>
      <c r="BH177" s="202">
        <f>IF(N177="sníž. přenesená",J177,0)</f>
        <v>0</v>
      </c>
      <c r="BI177" s="202">
        <f>IF(N177="nulová",J177,0)</f>
        <v>0</v>
      </c>
      <c r="BJ177" s="15" t="s">
        <v>83</v>
      </c>
      <c r="BK177" s="202">
        <f>ROUND(I177*H177,2)</f>
        <v>2400</v>
      </c>
      <c r="BL177" s="15" t="s">
        <v>139</v>
      </c>
      <c r="BM177" s="201" t="s">
        <v>244</v>
      </c>
    </row>
    <row r="178" spans="2:65" s="1" customFormat="1" ht="16.5" customHeight="1">
      <c r="B178" s="32"/>
      <c r="C178" s="190" t="s">
        <v>245</v>
      </c>
      <c r="D178" s="190" t="s">
        <v>134</v>
      </c>
      <c r="E178" s="191" t="s">
        <v>246</v>
      </c>
      <c r="F178" s="192" t="s">
        <v>247</v>
      </c>
      <c r="G178" s="193" t="s">
        <v>243</v>
      </c>
      <c r="H178" s="194">
        <v>8</v>
      </c>
      <c r="I178" s="195">
        <v>300</v>
      </c>
      <c r="J178" s="196">
        <f>ROUND(I178*H178,2)</f>
        <v>2400</v>
      </c>
      <c r="K178" s="192" t="s">
        <v>1</v>
      </c>
      <c r="L178" s="36"/>
      <c r="M178" s="197" t="s">
        <v>1</v>
      </c>
      <c r="N178" s="198" t="s">
        <v>40</v>
      </c>
      <c r="O178" s="64"/>
      <c r="P178" s="199">
        <f>O178*H178</f>
        <v>0</v>
      </c>
      <c r="Q178" s="199">
        <v>0</v>
      </c>
      <c r="R178" s="199">
        <f>Q178*H178</f>
        <v>0</v>
      </c>
      <c r="S178" s="199">
        <v>0.02</v>
      </c>
      <c r="T178" s="200">
        <f>S178*H178</f>
        <v>0.16</v>
      </c>
      <c r="AR178" s="201" t="s">
        <v>139</v>
      </c>
      <c r="AT178" s="201" t="s">
        <v>134</v>
      </c>
      <c r="AU178" s="201" t="s">
        <v>85</v>
      </c>
      <c r="AY178" s="15" t="s">
        <v>131</v>
      </c>
      <c r="BE178" s="202">
        <f>IF(N178="základní",J178,0)</f>
        <v>2400</v>
      </c>
      <c r="BF178" s="202">
        <f>IF(N178="snížená",J178,0)</f>
        <v>0</v>
      </c>
      <c r="BG178" s="202">
        <f>IF(N178="zákl. přenesená",J178,0)</f>
        <v>0</v>
      </c>
      <c r="BH178" s="202">
        <f>IF(N178="sníž. přenesená",J178,0)</f>
        <v>0</v>
      </c>
      <c r="BI178" s="202">
        <f>IF(N178="nulová",J178,0)</f>
        <v>0</v>
      </c>
      <c r="BJ178" s="15" t="s">
        <v>83</v>
      </c>
      <c r="BK178" s="202">
        <f>ROUND(I178*H178,2)</f>
        <v>2400</v>
      </c>
      <c r="BL178" s="15" t="s">
        <v>139</v>
      </c>
      <c r="BM178" s="201" t="s">
        <v>248</v>
      </c>
    </row>
    <row r="179" spans="2:65" s="1" customFormat="1" ht="24" customHeight="1">
      <c r="B179" s="32"/>
      <c r="C179" s="226" t="s">
        <v>249</v>
      </c>
      <c r="D179" s="226" t="s">
        <v>223</v>
      </c>
      <c r="E179" s="227" t="s">
        <v>250</v>
      </c>
      <c r="F179" s="228" t="s">
        <v>251</v>
      </c>
      <c r="G179" s="229" t="s">
        <v>137</v>
      </c>
      <c r="H179" s="230">
        <v>1.05</v>
      </c>
      <c r="I179" s="231">
        <v>800</v>
      </c>
      <c r="J179" s="232">
        <f>ROUND(I179*H179,2)</f>
        <v>840</v>
      </c>
      <c r="K179" s="228" t="s">
        <v>138</v>
      </c>
      <c r="L179" s="233"/>
      <c r="M179" s="234" t="s">
        <v>1</v>
      </c>
      <c r="N179" s="235" t="s">
        <v>40</v>
      </c>
      <c r="O179" s="64"/>
      <c r="P179" s="199">
        <f>O179*H179</f>
        <v>0</v>
      </c>
      <c r="Q179" s="199">
        <v>0.0075</v>
      </c>
      <c r="R179" s="199">
        <f>Q179*H179</f>
        <v>0.007875</v>
      </c>
      <c r="S179" s="199">
        <v>0</v>
      </c>
      <c r="T179" s="200">
        <f>S179*H179</f>
        <v>0</v>
      </c>
      <c r="AR179" s="201" t="s">
        <v>252</v>
      </c>
      <c r="AT179" s="201" t="s">
        <v>223</v>
      </c>
      <c r="AU179" s="201" t="s">
        <v>85</v>
      </c>
      <c r="AY179" s="15" t="s">
        <v>131</v>
      </c>
      <c r="BE179" s="202">
        <f>IF(N179="základní",J179,0)</f>
        <v>840</v>
      </c>
      <c r="BF179" s="202">
        <f>IF(N179="snížená",J179,0)</f>
        <v>0</v>
      </c>
      <c r="BG179" s="202">
        <f>IF(N179="zákl. přenesená",J179,0)</f>
        <v>0</v>
      </c>
      <c r="BH179" s="202">
        <f>IF(N179="sníž. přenesená",J179,0)</f>
        <v>0</v>
      </c>
      <c r="BI179" s="202">
        <f>IF(N179="nulová",J179,0)</f>
        <v>0</v>
      </c>
      <c r="BJ179" s="15" t="s">
        <v>83</v>
      </c>
      <c r="BK179" s="202">
        <f>ROUND(I179*H179,2)</f>
        <v>840</v>
      </c>
      <c r="BL179" s="15" t="s">
        <v>213</v>
      </c>
      <c r="BM179" s="201" t="s">
        <v>253</v>
      </c>
    </row>
    <row r="180" spans="2:51" s="12" customFormat="1" ht="10.2">
      <c r="B180" s="203"/>
      <c r="C180" s="204"/>
      <c r="D180" s="205" t="s">
        <v>141</v>
      </c>
      <c r="E180" s="204"/>
      <c r="F180" s="207" t="s">
        <v>254</v>
      </c>
      <c r="G180" s="204"/>
      <c r="H180" s="208">
        <v>1.05</v>
      </c>
      <c r="I180" s="209"/>
      <c r="J180" s="204"/>
      <c r="K180" s="204"/>
      <c r="L180" s="210"/>
      <c r="M180" s="211"/>
      <c r="N180" s="212"/>
      <c r="O180" s="212"/>
      <c r="P180" s="212"/>
      <c r="Q180" s="212"/>
      <c r="R180" s="212"/>
      <c r="S180" s="212"/>
      <c r="T180" s="213"/>
      <c r="AT180" s="214" t="s">
        <v>141</v>
      </c>
      <c r="AU180" s="214" t="s">
        <v>85</v>
      </c>
      <c r="AV180" s="12" t="s">
        <v>85</v>
      </c>
      <c r="AW180" s="12" t="s">
        <v>4</v>
      </c>
      <c r="AX180" s="12" t="s">
        <v>83</v>
      </c>
      <c r="AY180" s="214" t="s">
        <v>131</v>
      </c>
    </row>
    <row r="181" spans="2:65" s="1" customFormat="1" ht="16.5" customHeight="1">
      <c r="B181" s="32"/>
      <c r="C181" s="226" t="s">
        <v>255</v>
      </c>
      <c r="D181" s="226" t="s">
        <v>223</v>
      </c>
      <c r="E181" s="227" t="s">
        <v>256</v>
      </c>
      <c r="F181" s="228" t="s">
        <v>257</v>
      </c>
      <c r="G181" s="229" t="s">
        <v>149</v>
      </c>
      <c r="H181" s="230">
        <v>1.05</v>
      </c>
      <c r="I181" s="231">
        <v>500</v>
      </c>
      <c r="J181" s="232">
        <f>ROUND(I181*H181,2)</f>
        <v>525</v>
      </c>
      <c r="K181" s="228" t="s">
        <v>138</v>
      </c>
      <c r="L181" s="233"/>
      <c r="M181" s="234" t="s">
        <v>1</v>
      </c>
      <c r="N181" s="235" t="s">
        <v>40</v>
      </c>
      <c r="O181" s="64"/>
      <c r="P181" s="199">
        <f>O181*H181</f>
        <v>0</v>
      </c>
      <c r="Q181" s="199">
        <v>0.0005</v>
      </c>
      <c r="R181" s="199">
        <f>Q181*H181</f>
        <v>0.0005250000000000001</v>
      </c>
      <c r="S181" s="199">
        <v>0</v>
      </c>
      <c r="T181" s="200">
        <f>S181*H181</f>
        <v>0</v>
      </c>
      <c r="AR181" s="201" t="s">
        <v>252</v>
      </c>
      <c r="AT181" s="201" t="s">
        <v>223</v>
      </c>
      <c r="AU181" s="201" t="s">
        <v>85</v>
      </c>
      <c r="AY181" s="15" t="s">
        <v>131</v>
      </c>
      <c r="BE181" s="202">
        <f>IF(N181="základní",J181,0)</f>
        <v>525</v>
      </c>
      <c r="BF181" s="202">
        <f>IF(N181="snížená",J181,0)</f>
        <v>0</v>
      </c>
      <c r="BG181" s="202">
        <f>IF(N181="zákl. přenesená",J181,0)</f>
        <v>0</v>
      </c>
      <c r="BH181" s="202">
        <f>IF(N181="sníž. přenesená",J181,0)</f>
        <v>0</v>
      </c>
      <c r="BI181" s="202">
        <f>IF(N181="nulová",J181,0)</f>
        <v>0</v>
      </c>
      <c r="BJ181" s="15" t="s">
        <v>83</v>
      </c>
      <c r="BK181" s="202">
        <f>ROUND(I181*H181,2)</f>
        <v>525</v>
      </c>
      <c r="BL181" s="15" t="s">
        <v>213</v>
      </c>
      <c r="BM181" s="201" t="s">
        <v>258</v>
      </c>
    </row>
    <row r="182" spans="2:51" s="12" customFormat="1" ht="10.2">
      <c r="B182" s="203"/>
      <c r="C182" s="204"/>
      <c r="D182" s="205" t="s">
        <v>141</v>
      </c>
      <c r="E182" s="204"/>
      <c r="F182" s="207" t="s">
        <v>254</v>
      </c>
      <c r="G182" s="204"/>
      <c r="H182" s="208">
        <v>1.05</v>
      </c>
      <c r="I182" s="209"/>
      <c r="J182" s="204"/>
      <c r="K182" s="204"/>
      <c r="L182" s="210"/>
      <c r="M182" s="211"/>
      <c r="N182" s="212"/>
      <c r="O182" s="212"/>
      <c r="P182" s="212"/>
      <c r="Q182" s="212"/>
      <c r="R182" s="212"/>
      <c r="S182" s="212"/>
      <c r="T182" s="213"/>
      <c r="AT182" s="214" t="s">
        <v>141</v>
      </c>
      <c r="AU182" s="214" t="s">
        <v>85</v>
      </c>
      <c r="AV182" s="12" t="s">
        <v>85</v>
      </c>
      <c r="AW182" s="12" t="s">
        <v>4</v>
      </c>
      <c r="AX182" s="12" t="s">
        <v>83</v>
      </c>
      <c r="AY182" s="214" t="s">
        <v>131</v>
      </c>
    </row>
    <row r="183" spans="2:65" s="1" customFormat="1" ht="16.5" customHeight="1">
      <c r="B183" s="32"/>
      <c r="C183" s="226" t="s">
        <v>259</v>
      </c>
      <c r="D183" s="226" t="s">
        <v>223</v>
      </c>
      <c r="E183" s="227" t="s">
        <v>260</v>
      </c>
      <c r="F183" s="228" t="s">
        <v>261</v>
      </c>
      <c r="G183" s="229" t="s">
        <v>149</v>
      </c>
      <c r="H183" s="230">
        <v>1.05</v>
      </c>
      <c r="I183" s="231">
        <v>500</v>
      </c>
      <c r="J183" s="232">
        <f>ROUND(I183*H183,2)</f>
        <v>525</v>
      </c>
      <c r="K183" s="228" t="s">
        <v>138</v>
      </c>
      <c r="L183" s="233"/>
      <c r="M183" s="234" t="s">
        <v>1</v>
      </c>
      <c r="N183" s="235" t="s">
        <v>40</v>
      </c>
      <c r="O183" s="64"/>
      <c r="P183" s="199">
        <f>O183*H183</f>
        <v>0</v>
      </c>
      <c r="Q183" s="199">
        <v>0.0005</v>
      </c>
      <c r="R183" s="199">
        <f>Q183*H183</f>
        <v>0.0005250000000000001</v>
      </c>
      <c r="S183" s="199">
        <v>0</v>
      </c>
      <c r="T183" s="200">
        <f>S183*H183</f>
        <v>0</v>
      </c>
      <c r="AR183" s="201" t="s">
        <v>252</v>
      </c>
      <c r="AT183" s="201" t="s">
        <v>223</v>
      </c>
      <c r="AU183" s="201" t="s">
        <v>85</v>
      </c>
      <c r="AY183" s="15" t="s">
        <v>131</v>
      </c>
      <c r="BE183" s="202">
        <f>IF(N183="základní",J183,0)</f>
        <v>525</v>
      </c>
      <c r="BF183" s="202">
        <f>IF(N183="snížená",J183,0)</f>
        <v>0</v>
      </c>
      <c r="BG183" s="202">
        <f>IF(N183="zákl. přenesená",J183,0)</f>
        <v>0</v>
      </c>
      <c r="BH183" s="202">
        <f>IF(N183="sníž. přenesená",J183,0)</f>
        <v>0</v>
      </c>
      <c r="BI183" s="202">
        <f>IF(N183="nulová",J183,0)</f>
        <v>0</v>
      </c>
      <c r="BJ183" s="15" t="s">
        <v>83</v>
      </c>
      <c r="BK183" s="202">
        <f>ROUND(I183*H183,2)</f>
        <v>525</v>
      </c>
      <c r="BL183" s="15" t="s">
        <v>213</v>
      </c>
      <c r="BM183" s="201" t="s">
        <v>262</v>
      </c>
    </row>
    <row r="184" spans="2:51" s="12" customFormat="1" ht="10.2">
      <c r="B184" s="203"/>
      <c r="C184" s="204"/>
      <c r="D184" s="205" t="s">
        <v>141</v>
      </c>
      <c r="E184" s="204"/>
      <c r="F184" s="207" t="s">
        <v>254</v>
      </c>
      <c r="G184" s="204"/>
      <c r="H184" s="208">
        <v>1.05</v>
      </c>
      <c r="I184" s="209"/>
      <c r="J184" s="204"/>
      <c r="K184" s="204"/>
      <c r="L184" s="210"/>
      <c r="M184" s="211"/>
      <c r="N184" s="212"/>
      <c r="O184" s="212"/>
      <c r="P184" s="212"/>
      <c r="Q184" s="212"/>
      <c r="R184" s="212"/>
      <c r="S184" s="212"/>
      <c r="T184" s="213"/>
      <c r="AT184" s="214" t="s">
        <v>141</v>
      </c>
      <c r="AU184" s="214" t="s">
        <v>85</v>
      </c>
      <c r="AV184" s="12" t="s">
        <v>85</v>
      </c>
      <c r="AW184" s="12" t="s">
        <v>4</v>
      </c>
      <c r="AX184" s="12" t="s">
        <v>83</v>
      </c>
      <c r="AY184" s="214" t="s">
        <v>131</v>
      </c>
    </row>
    <row r="185" spans="2:63" s="11" customFormat="1" ht="22.8" customHeight="1">
      <c r="B185" s="174"/>
      <c r="C185" s="175"/>
      <c r="D185" s="176" t="s">
        <v>74</v>
      </c>
      <c r="E185" s="188" t="s">
        <v>263</v>
      </c>
      <c r="F185" s="188" t="s">
        <v>264</v>
      </c>
      <c r="G185" s="175"/>
      <c r="H185" s="175"/>
      <c r="I185" s="178"/>
      <c r="J185" s="189">
        <f>BK185</f>
        <v>2471.7299999999996</v>
      </c>
      <c r="K185" s="175"/>
      <c r="L185" s="180"/>
      <c r="M185" s="181"/>
      <c r="N185" s="182"/>
      <c r="O185" s="182"/>
      <c r="P185" s="183">
        <f>SUM(P186:P192)</f>
        <v>0</v>
      </c>
      <c r="Q185" s="182"/>
      <c r="R185" s="183">
        <f>SUM(R186:R192)</f>
        <v>0</v>
      </c>
      <c r="S185" s="182"/>
      <c r="T185" s="184">
        <f>SUM(T186:T192)</f>
        <v>0</v>
      </c>
      <c r="AR185" s="185" t="s">
        <v>83</v>
      </c>
      <c r="AT185" s="186" t="s">
        <v>74</v>
      </c>
      <c r="AU185" s="186" t="s">
        <v>83</v>
      </c>
      <c r="AY185" s="185" t="s">
        <v>131</v>
      </c>
      <c r="BK185" s="187">
        <f>SUM(BK186:BK192)</f>
        <v>2471.7299999999996</v>
      </c>
    </row>
    <row r="186" spans="2:65" s="1" customFormat="1" ht="24" customHeight="1">
      <c r="B186" s="32"/>
      <c r="C186" s="190" t="s">
        <v>265</v>
      </c>
      <c r="D186" s="190" t="s">
        <v>134</v>
      </c>
      <c r="E186" s="191" t="s">
        <v>266</v>
      </c>
      <c r="F186" s="192" t="s">
        <v>267</v>
      </c>
      <c r="G186" s="193" t="s">
        <v>164</v>
      </c>
      <c r="H186" s="194">
        <v>1.402</v>
      </c>
      <c r="I186" s="195">
        <v>500</v>
      </c>
      <c r="J186" s="196">
        <f>ROUND(I186*H186,2)</f>
        <v>701</v>
      </c>
      <c r="K186" s="192" t="s">
        <v>138</v>
      </c>
      <c r="L186" s="36"/>
      <c r="M186" s="197" t="s">
        <v>1</v>
      </c>
      <c r="N186" s="198" t="s">
        <v>40</v>
      </c>
      <c r="O186" s="64"/>
      <c r="P186" s="199">
        <f>O186*H186</f>
        <v>0</v>
      </c>
      <c r="Q186" s="199">
        <v>0</v>
      </c>
      <c r="R186" s="199">
        <f>Q186*H186</f>
        <v>0</v>
      </c>
      <c r="S186" s="199">
        <v>0</v>
      </c>
      <c r="T186" s="200">
        <f>S186*H186</f>
        <v>0</v>
      </c>
      <c r="AR186" s="201" t="s">
        <v>139</v>
      </c>
      <c r="AT186" s="201" t="s">
        <v>134</v>
      </c>
      <c r="AU186" s="201" t="s">
        <v>85</v>
      </c>
      <c r="AY186" s="15" t="s">
        <v>131</v>
      </c>
      <c r="BE186" s="202">
        <f>IF(N186="základní",J186,0)</f>
        <v>701</v>
      </c>
      <c r="BF186" s="202">
        <f>IF(N186="snížená",J186,0)</f>
        <v>0</v>
      </c>
      <c r="BG186" s="202">
        <f>IF(N186="zákl. přenesená",J186,0)</f>
        <v>0</v>
      </c>
      <c r="BH186" s="202">
        <f>IF(N186="sníž. přenesená",J186,0)</f>
        <v>0</v>
      </c>
      <c r="BI186" s="202">
        <f>IF(N186="nulová",J186,0)</f>
        <v>0</v>
      </c>
      <c r="BJ186" s="15" t="s">
        <v>83</v>
      </c>
      <c r="BK186" s="202">
        <f>ROUND(I186*H186,2)</f>
        <v>701</v>
      </c>
      <c r="BL186" s="15" t="s">
        <v>139</v>
      </c>
      <c r="BM186" s="201" t="s">
        <v>268</v>
      </c>
    </row>
    <row r="187" spans="2:65" s="1" customFormat="1" ht="16.5" customHeight="1">
      <c r="B187" s="32"/>
      <c r="C187" s="190" t="s">
        <v>269</v>
      </c>
      <c r="D187" s="190" t="s">
        <v>134</v>
      </c>
      <c r="E187" s="191" t="s">
        <v>270</v>
      </c>
      <c r="F187" s="192" t="s">
        <v>271</v>
      </c>
      <c r="G187" s="193" t="s">
        <v>164</v>
      </c>
      <c r="H187" s="194">
        <v>1.402</v>
      </c>
      <c r="I187" s="195">
        <v>300</v>
      </c>
      <c r="J187" s="196">
        <f>ROUND(I187*H187,2)</f>
        <v>420.6</v>
      </c>
      <c r="K187" s="192" t="s">
        <v>272</v>
      </c>
      <c r="L187" s="36"/>
      <c r="M187" s="197" t="s">
        <v>1</v>
      </c>
      <c r="N187" s="198" t="s">
        <v>40</v>
      </c>
      <c r="O187" s="64"/>
      <c r="P187" s="199">
        <f>O187*H187</f>
        <v>0</v>
      </c>
      <c r="Q187" s="199">
        <v>0</v>
      </c>
      <c r="R187" s="199">
        <f>Q187*H187</f>
        <v>0</v>
      </c>
      <c r="S187" s="199">
        <v>0</v>
      </c>
      <c r="T187" s="200">
        <f>S187*H187</f>
        <v>0</v>
      </c>
      <c r="AR187" s="201" t="s">
        <v>139</v>
      </c>
      <c r="AT187" s="201" t="s">
        <v>134</v>
      </c>
      <c r="AU187" s="201" t="s">
        <v>85</v>
      </c>
      <c r="AY187" s="15" t="s">
        <v>131</v>
      </c>
      <c r="BE187" s="202">
        <f>IF(N187="základní",J187,0)</f>
        <v>420.6</v>
      </c>
      <c r="BF187" s="202">
        <f>IF(N187="snížená",J187,0)</f>
        <v>0</v>
      </c>
      <c r="BG187" s="202">
        <f>IF(N187="zákl. přenesená",J187,0)</f>
        <v>0</v>
      </c>
      <c r="BH187" s="202">
        <f>IF(N187="sníž. přenesená",J187,0)</f>
        <v>0</v>
      </c>
      <c r="BI187" s="202">
        <f>IF(N187="nulová",J187,0)</f>
        <v>0</v>
      </c>
      <c r="BJ187" s="15" t="s">
        <v>83</v>
      </c>
      <c r="BK187" s="202">
        <f>ROUND(I187*H187,2)</f>
        <v>420.6</v>
      </c>
      <c r="BL187" s="15" t="s">
        <v>139</v>
      </c>
      <c r="BM187" s="201" t="s">
        <v>273</v>
      </c>
    </row>
    <row r="188" spans="2:65" s="1" customFormat="1" ht="24" customHeight="1">
      <c r="B188" s="32"/>
      <c r="C188" s="190" t="s">
        <v>274</v>
      </c>
      <c r="D188" s="190" t="s">
        <v>134</v>
      </c>
      <c r="E188" s="191" t="s">
        <v>275</v>
      </c>
      <c r="F188" s="192" t="s">
        <v>276</v>
      </c>
      <c r="G188" s="193" t="s">
        <v>164</v>
      </c>
      <c r="H188" s="194">
        <v>5.608</v>
      </c>
      <c r="I188" s="195">
        <v>25</v>
      </c>
      <c r="J188" s="196">
        <f>ROUND(I188*H188,2)</f>
        <v>140.2</v>
      </c>
      <c r="K188" s="192" t="s">
        <v>272</v>
      </c>
      <c r="L188" s="36"/>
      <c r="M188" s="197" t="s">
        <v>1</v>
      </c>
      <c r="N188" s="198" t="s">
        <v>40</v>
      </c>
      <c r="O188" s="64"/>
      <c r="P188" s="199">
        <f>O188*H188</f>
        <v>0</v>
      </c>
      <c r="Q188" s="199">
        <v>0</v>
      </c>
      <c r="R188" s="199">
        <f>Q188*H188</f>
        <v>0</v>
      </c>
      <c r="S188" s="199">
        <v>0</v>
      </c>
      <c r="T188" s="200">
        <f>S188*H188</f>
        <v>0</v>
      </c>
      <c r="AR188" s="201" t="s">
        <v>139</v>
      </c>
      <c r="AT188" s="201" t="s">
        <v>134</v>
      </c>
      <c r="AU188" s="201" t="s">
        <v>85</v>
      </c>
      <c r="AY188" s="15" t="s">
        <v>131</v>
      </c>
      <c r="BE188" s="202">
        <f>IF(N188="základní",J188,0)</f>
        <v>140.2</v>
      </c>
      <c r="BF188" s="202">
        <f>IF(N188="snížená",J188,0)</f>
        <v>0</v>
      </c>
      <c r="BG188" s="202">
        <f>IF(N188="zákl. přenesená",J188,0)</f>
        <v>0</v>
      </c>
      <c r="BH188" s="202">
        <f>IF(N188="sníž. přenesená",J188,0)</f>
        <v>0</v>
      </c>
      <c r="BI188" s="202">
        <f>IF(N188="nulová",J188,0)</f>
        <v>0</v>
      </c>
      <c r="BJ188" s="15" t="s">
        <v>83</v>
      </c>
      <c r="BK188" s="202">
        <f>ROUND(I188*H188,2)</f>
        <v>140.2</v>
      </c>
      <c r="BL188" s="15" t="s">
        <v>139</v>
      </c>
      <c r="BM188" s="201" t="s">
        <v>277</v>
      </c>
    </row>
    <row r="189" spans="2:47" s="1" customFormat="1" ht="19.2">
      <c r="B189" s="32"/>
      <c r="C189" s="33"/>
      <c r="D189" s="205" t="s">
        <v>278</v>
      </c>
      <c r="E189" s="33"/>
      <c r="F189" s="236" t="s">
        <v>279</v>
      </c>
      <c r="G189" s="33"/>
      <c r="H189" s="33"/>
      <c r="I189" s="108"/>
      <c r="J189" s="33"/>
      <c r="K189" s="33"/>
      <c r="L189" s="36"/>
      <c r="M189" s="237"/>
      <c r="N189" s="64"/>
      <c r="O189" s="64"/>
      <c r="P189" s="64"/>
      <c r="Q189" s="64"/>
      <c r="R189" s="64"/>
      <c r="S189" s="64"/>
      <c r="T189" s="65"/>
      <c r="AT189" s="15" t="s">
        <v>278</v>
      </c>
      <c r="AU189" s="15" t="s">
        <v>85</v>
      </c>
    </row>
    <row r="190" spans="2:51" s="12" customFormat="1" ht="10.2">
      <c r="B190" s="203"/>
      <c r="C190" s="204"/>
      <c r="D190" s="205" t="s">
        <v>141</v>
      </c>
      <c r="E190" s="204"/>
      <c r="F190" s="207" t="s">
        <v>280</v>
      </c>
      <c r="G190" s="204"/>
      <c r="H190" s="208">
        <v>5.608</v>
      </c>
      <c r="I190" s="209"/>
      <c r="J190" s="204"/>
      <c r="K190" s="204"/>
      <c r="L190" s="210"/>
      <c r="M190" s="211"/>
      <c r="N190" s="212"/>
      <c r="O190" s="212"/>
      <c r="P190" s="212"/>
      <c r="Q190" s="212"/>
      <c r="R190" s="212"/>
      <c r="S190" s="212"/>
      <c r="T190" s="213"/>
      <c r="AT190" s="214" t="s">
        <v>141</v>
      </c>
      <c r="AU190" s="214" t="s">
        <v>85</v>
      </c>
      <c r="AV190" s="12" t="s">
        <v>85</v>
      </c>
      <c r="AW190" s="12" t="s">
        <v>4</v>
      </c>
      <c r="AX190" s="12" t="s">
        <v>83</v>
      </c>
      <c r="AY190" s="214" t="s">
        <v>131</v>
      </c>
    </row>
    <row r="191" spans="2:65" s="1" customFormat="1" ht="24" customHeight="1">
      <c r="B191" s="32"/>
      <c r="C191" s="190" t="s">
        <v>281</v>
      </c>
      <c r="D191" s="190" t="s">
        <v>134</v>
      </c>
      <c r="E191" s="191" t="s">
        <v>282</v>
      </c>
      <c r="F191" s="192" t="s">
        <v>283</v>
      </c>
      <c r="G191" s="193" t="s">
        <v>164</v>
      </c>
      <c r="H191" s="194">
        <v>1.402</v>
      </c>
      <c r="I191" s="195">
        <v>78</v>
      </c>
      <c r="J191" s="196">
        <f>ROUND(I191*H191,2)</f>
        <v>109.36</v>
      </c>
      <c r="K191" s="192" t="s">
        <v>272</v>
      </c>
      <c r="L191" s="36"/>
      <c r="M191" s="197" t="s">
        <v>1</v>
      </c>
      <c r="N191" s="198" t="s">
        <v>40</v>
      </c>
      <c r="O191" s="64"/>
      <c r="P191" s="199">
        <f>O191*H191</f>
        <v>0</v>
      </c>
      <c r="Q191" s="199">
        <v>0</v>
      </c>
      <c r="R191" s="199">
        <f>Q191*H191</f>
        <v>0</v>
      </c>
      <c r="S191" s="199">
        <v>0</v>
      </c>
      <c r="T191" s="200">
        <f>S191*H191</f>
        <v>0</v>
      </c>
      <c r="AR191" s="201" t="s">
        <v>139</v>
      </c>
      <c r="AT191" s="201" t="s">
        <v>134</v>
      </c>
      <c r="AU191" s="201" t="s">
        <v>85</v>
      </c>
      <c r="AY191" s="15" t="s">
        <v>131</v>
      </c>
      <c r="BE191" s="202">
        <f>IF(N191="základní",J191,0)</f>
        <v>109.36</v>
      </c>
      <c r="BF191" s="202">
        <f>IF(N191="snížená",J191,0)</f>
        <v>0</v>
      </c>
      <c r="BG191" s="202">
        <f>IF(N191="zákl. přenesená",J191,0)</f>
        <v>0</v>
      </c>
      <c r="BH191" s="202">
        <f>IF(N191="sníž. přenesená",J191,0)</f>
        <v>0</v>
      </c>
      <c r="BI191" s="202">
        <f>IF(N191="nulová",J191,0)</f>
        <v>0</v>
      </c>
      <c r="BJ191" s="15" t="s">
        <v>83</v>
      </c>
      <c r="BK191" s="202">
        <f>ROUND(I191*H191,2)</f>
        <v>109.36</v>
      </c>
      <c r="BL191" s="15" t="s">
        <v>139</v>
      </c>
      <c r="BM191" s="201" t="s">
        <v>284</v>
      </c>
    </row>
    <row r="192" spans="2:65" s="1" customFormat="1" ht="16.5" customHeight="1">
      <c r="B192" s="32"/>
      <c r="C192" s="190" t="s">
        <v>285</v>
      </c>
      <c r="D192" s="190" t="s">
        <v>134</v>
      </c>
      <c r="E192" s="191" t="s">
        <v>286</v>
      </c>
      <c r="F192" s="192" t="s">
        <v>287</v>
      </c>
      <c r="G192" s="193" t="s">
        <v>164</v>
      </c>
      <c r="H192" s="194">
        <v>1.402</v>
      </c>
      <c r="I192" s="195">
        <v>785</v>
      </c>
      <c r="J192" s="196">
        <f>ROUND(I192*H192,2)</f>
        <v>1100.57</v>
      </c>
      <c r="K192" s="192" t="s">
        <v>1</v>
      </c>
      <c r="L192" s="36"/>
      <c r="M192" s="197" t="s">
        <v>1</v>
      </c>
      <c r="N192" s="198" t="s">
        <v>40</v>
      </c>
      <c r="O192" s="64"/>
      <c r="P192" s="199">
        <f>O192*H192</f>
        <v>0</v>
      </c>
      <c r="Q192" s="199">
        <v>0</v>
      </c>
      <c r="R192" s="199">
        <f>Q192*H192</f>
        <v>0</v>
      </c>
      <c r="S192" s="199">
        <v>0</v>
      </c>
      <c r="T192" s="200">
        <f>S192*H192</f>
        <v>0</v>
      </c>
      <c r="AR192" s="201" t="s">
        <v>139</v>
      </c>
      <c r="AT192" s="201" t="s">
        <v>134</v>
      </c>
      <c r="AU192" s="201" t="s">
        <v>85</v>
      </c>
      <c r="AY192" s="15" t="s">
        <v>131</v>
      </c>
      <c r="BE192" s="202">
        <f>IF(N192="základní",J192,0)</f>
        <v>1100.57</v>
      </c>
      <c r="BF192" s="202">
        <f>IF(N192="snížená",J192,0)</f>
        <v>0</v>
      </c>
      <c r="BG192" s="202">
        <f>IF(N192="zákl. přenesená",J192,0)</f>
        <v>0</v>
      </c>
      <c r="BH192" s="202">
        <f>IF(N192="sníž. přenesená",J192,0)</f>
        <v>0</v>
      </c>
      <c r="BI192" s="202">
        <f>IF(N192="nulová",J192,0)</f>
        <v>0</v>
      </c>
      <c r="BJ192" s="15" t="s">
        <v>83</v>
      </c>
      <c r="BK192" s="202">
        <f>ROUND(I192*H192,2)</f>
        <v>1100.57</v>
      </c>
      <c r="BL192" s="15" t="s">
        <v>139</v>
      </c>
      <c r="BM192" s="201" t="s">
        <v>288</v>
      </c>
    </row>
    <row r="193" spans="2:63" s="11" customFormat="1" ht="22.8" customHeight="1">
      <c r="B193" s="174"/>
      <c r="C193" s="175"/>
      <c r="D193" s="176" t="s">
        <v>74</v>
      </c>
      <c r="E193" s="188" t="s">
        <v>289</v>
      </c>
      <c r="F193" s="188" t="s">
        <v>290</v>
      </c>
      <c r="G193" s="175"/>
      <c r="H193" s="175"/>
      <c r="I193" s="178"/>
      <c r="J193" s="189">
        <f>BK193</f>
        <v>2706.55</v>
      </c>
      <c r="K193" s="175"/>
      <c r="L193" s="180"/>
      <c r="M193" s="181"/>
      <c r="N193" s="182"/>
      <c r="O193" s="182"/>
      <c r="P193" s="183">
        <f>P194</f>
        <v>0</v>
      </c>
      <c r="Q193" s="182"/>
      <c r="R193" s="183">
        <f>R194</f>
        <v>0</v>
      </c>
      <c r="S193" s="182"/>
      <c r="T193" s="184">
        <f>T194</f>
        <v>0</v>
      </c>
      <c r="AR193" s="185" t="s">
        <v>83</v>
      </c>
      <c r="AT193" s="186" t="s">
        <v>74</v>
      </c>
      <c r="AU193" s="186" t="s">
        <v>83</v>
      </c>
      <c r="AY193" s="185" t="s">
        <v>131</v>
      </c>
      <c r="BK193" s="187">
        <f>BK194</f>
        <v>2706.55</v>
      </c>
    </row>
    <row r="194" spans="2:65" s="1" customFormat="1" ht="16.5" customHeight="1">
      <c r="B194" s="32"/>
      <c r="C194" s="190" t="s">
        <v>291</v>
      </c>
      <c r="D194" s="190" t="s">
        <v>134</v>
      </c>
      <c r="E194" s="191" t="s">
        <v>292</v>
      </c>
      <c r="F194" s="192" t="s">
        <v>293</v>
      </c>
      <c r="G194" s="193" t="s">
        <v>164</v>
      </c>
      <c r="H194" s="194">
        <v>7.733</v>
      </c>
      <c r="I194" s="195">
        <v>350</v>
      </c>
      <c r="J194" s="196">
        <f>ROUND(I194*H194,2)</f>
        <v>2706.55</v>
      </c>
      <c r="K194" s="192" t="s">
        <v>138</v>
      </c>
      <c r="L194" s="36"/>
      <c r="M194" s="197" t="s">
        <v>1</v>
      </c>
      <c r="N194" s="198" t="s">
        <v>40</v>
      </c>
      <c r="O194" s="64"/>
      <c r="P194" s="199">
        <f>O194*H194</f>
        <v>0</v>
      </c>
      <c r="Q194" s="199">
        <v>0</v>
      </c>
      <c r="R194" s="199">
        <f>Q194*H194</f>
        <v>0</v>
      </c>
      <c r="S194" s="199">
        <v>0</v>
      </c>
      <c r="T194" s="200">
        <f>S194*H194</f>
        <v>0</v>
      </c>
      <c r="AR194" s="201" t="s">
        <v>139</v>
      </c>
      <c r="AT194" s="201" t="s">
        <v>134</v>
      </c>
      <c r="AU194" s="201" t="s">
        <v>85</v>
      </c>
      <c r="AY194" s="15" t="s">
        <v>131</v>
      </c>
      <c r="BE194" s="202">
        <f>IF(N194="základní",J194,0)</f>
        <v>2706.55</v>
      </c>
      <c r="BF194" s="202">
        <f>IF(N194="snížená",J194,0)</f>
        <v>0</v>
      </c>
      <c r="BG194" s="202">
        <f>IF(N194="zákl. přenesená",J194,0)</f>
        <v>0</v>
      </c>
      <c r="BH194" s="202">
        <f>IF(N194="sníž. přenesená",J194,0)</f>
        <v>0</v>
      </c>
      <c r="BI194" s="202">
        <f>IF(N194="nulová",J194,0)</f>
        <v>0</v>
      </c>
      <c r="BJ194" s="15" t="s">
        <v>83</v>
      </c>
      <c r="BK194" s="202">
        <f>ROUND(I194*H194,2)</f>
        <v>2706.55</v>
      </c>
      <c r="BL194" s="15" t="s">
        <v>139</v>
      </c>
      <c r="BM194" s="201" t="s">
        <v>294</v>
      </c>
    </row>
    <row r="195" spans="2:63" s="11" customFormat="1" ht="25.95" customHeight="1">
      <c r="B195" s="174"/>
      <c r="C195" s="175"/>
      <c r="D195" s="176" t="s">
        <v>74</v>
      </c>
      <c r="E195" s="177" t="s">
        <v>295</v>
      </c>
      <c r="F195" s="177" t="s">
        <v>296</v>
      </c>
      <c r="G195" s="175"/>
      <c r="H195" s="175"/>
      <c r="I195" s="178"/>
      <c r="J195" s="179">
        <f>BK195</f>
        <v>66038.19</v>
      </c>
      <c r="K195" s="175"/>
      <c r="L195" s="180"/>
      <c r="M195" s="181"/>
      <c r="N195" s="182"/>
      <c r="O195" s="182"/>
      <c r="P195" s="183">
        <f>P196+P201+P206+P213+P219+P250+P262+P270</f>
        <v>0</v>
      </c>
      <c r="Q195" s="182"/>
      <c r="R195" s="183">
        <f>R196+R201+R206+R213+R219+R250+R262+R270</f>
        <v>0.7152564499999999</v>
      </c>
      <c r="S195" s="182"/>
      <c r="T195" s="184">
        <f>T196+T201+T206+T213+T219+T250+T262+T270</f>
        <v>0.6025707</v>
      </c>
      <c r="AR195" s="185" t="s">
        <v>85</v>
      </c>
      <c r="AT195" s="186" t="s">
        <v>74</v>
      </c>
      <c r="AU195" s="186" t="s">
        <v>75</v>
      </c>
      <c r="AY195" s="185" t="s">
        <v>131</v>
      </c>
      <c r="BK195" s="187">
        <f>BK196+BK201+BK206+BK213+BK219+BK250+BK262+BK270</f>
        <v>66038.19</v>
      </c>
    </row>
    <row r="196" spans="2:63" s="11" customFormat="1" ht="22.8" customHeight="1">
      <c r="B196" s="174"/>
      <c r="C196" s="175"/>
      <c r="D196" s="176" t="s">
        <v>74</v>
      </c>
      <c r="E196" s="188" t="s">
        <v>297</v>
      </c>
      <c r="F196" s="188" t="s">
        <v>298</v>
      </c>
      <c r="G196" s="175"/>
      <c r="H196" s="175"/>
      <c r="I196" s="178"/>
      <c r="J196" s="189">
        <f>BK196</f>
        <v>1777.92</v>
      </c>
      <c r="K196" s="175"/>
      <c r="L196" s="180"/>
      <c r="M196" s="181"/>
      <c r="N196" s="182"/>
      <c r="O196" s="182"/>
      <c r="P196" s="183">
        <f>SUM(P197:P200)</f>
        <v>0</v>
      </c>
      <c r="Q196" s="182"/>
      <c r="R196" s="183">
        <f>SUM(R197:R200)</f>
        <v>0.0263872</v>
      </c>
      <c r="S196" s="182"/>
      <c r="T196" s="184">
        <f>SUM(T197:T200)</f>
        <v>0</v>
      </c>
      <c r="AR196" s="185" t="s">
        <v>85</v>
      </c>
      <c r="AT196" s="186" t="s">
        <v>74</v>
      </c>
      <c r="AU196" s="186" t="s">
        <v>83</v>
      </c>
      <c r="AY196" s="185" t="s">
        <v>131</v>
      </c>
      <c r="BK196" s="187">
        <f>SUM(BK197:BK200)</f>
        <v>1777.92</v>
      </c>
    </row>
    <row r="197" spans="2:65" s="1" customFormat="1" ht="24" customHeight="1">
      <c r="B197" s="32"/>
      <c r="C197" s="190" t="s">
        <v>299</v>
      </c>
      <c r="D197" s="190" t="s">
        <v>134</v>
      </c>
      <c r="E197" s="191" t="s">
        <v>300</v>
      </c>
      <c r="F197" s="192" t="s">
        <v>301</v>
      </c>
      <c r="G197" s="193" t="s">
        <v>137</v>
      </c>
      <c r="H197" s="194">
        <v>4.62</v>
      </c>
      <c r="I197" s="195">
        <v>35</v>
      </c>
      <c r="J197" s="196">
        <f>ROUND(I197*H197,2)</f>
        <v>161.7</v>
      </c>
      <c r="K197" s="192" t="s">
        <v>138</v>
      </c>
      <c r="L197" s="36"/>
      <c r="M197" s="197" t="s">
        <v>1</v>
      </c>
      <c r="N197" s="198" t="s">
        <v>40</v>
      </c>
      <c r="O197" s="64"/>
      <c r="P197" s="199">
        <f>O197*H197</f>
        <v>0</v>
      </c>
      <c r="Q197" s="199">
        <v>0</v>
      </c>
      <c r="R197" s="199">
        <f>Q197*H197</f>
        <v>0</v>
      </c>
      <c r="S197" s="199">
        <v>0</v>
      </c>
      <c r="T197" s="200">
        <f>S197*H197</f>
        <v>0</v>
      </c>
      <c r="AR197" s="201" t="s">
        <v>213</v>
      </c>
      <c r="AT197" s="201" t="s">
        <v>134</v>
      </c>
      <c r="AU197" s="201" t="s">
        <v>85</v>
      </c>
      <c r="AY197" s="15" t="s">
        <v>131</v>
      </c>
      <c r="BE197" s="202">
        <f>IF(N197="základní",J197,0)</f>
        <v>161.7</v>
      </c>
      <c r="BF197" s="202">
        <f>IF(N197="snížená",J197,0)</f>
        <v>0</v>
      </c>
      <c r="BG197" s="202">
        <f>IF(N197="zákl. přenesená",J197,0)</f>
        <v>0</v>
      </c>
      <c r="BH197" s="202">
        <f>IF(N197="sníž. přenesená",J197,0)</f>
        <v>0</v>
      </c>
      <c r="BI197" s="202">
        <f>IF(N197="nulová",J197,0)</f>
        <v>0</v>
      </c>
      <c r="BJ197" s="15" t="s">
        <v>83</v>
      </c>
      <c r="BK197" s="202">
        <f>ROUND(I197*H197,2)</f>
        <v>161.7</v>
      </c>
      <c r="BL197" s="15" t="s">
        <v>213</v>
      </c>
      <c r="BM197" s="201" t="s">
        <v>302</v>
      </c>
    </row>
    <row r="198" spans="2:51" s="12" customFormat="1" ht="10.2">
      <c r="B198" s="203"/>
      <c r="C198" s="204"/>
      <c r="D198" s="205" t="s">
        <v>141</v>
      </c>
      <c r="E198" s="206" t="s">
        <v>1</v>
      </c>
      <c r="F198" s="207" t="s">
        <v>303</v>
      </c>
      <c r="G198" s="204"/>
      <c r="H198" s="208">
        <v>4.62</v>
      </c>
      <c r="I198" s="209"/>
      <c r="J198" s="204"/>
      <c r="K198" s="204"/>
      <c r="L198" s="210"/>
      <c r="M198" s="211"/>
      <c r="N198" s="212"/>
      <c r="O198" s="212"/>
      <c r="P198" s="212"/>
      <c r="Q198" s="212"/>
      <c r="R198" s="212"/>
      <c r="S198" s="212"/>
      <c r="T198" s="213"/>
      <c r="AT198" s="214" t="s">
        <v>141</v>
      </c>
      <c r="AU198" s="214" t="s">
        <v>85</v>
      </c>
      <c r="AV198" s="12" t="s">
        <v>85</v>
      </c>
      <c r="AW198" s="12" t="s">
        <v>31</v>
      </c>
      <c r="AX198" s="12" t="s">
        <v>83</v>
      </c>
      <c r="AY198" s="214" t="s">
        <v>131</v>
      </c>
    </row>
    <row r="199" spans="2:65" s="1" customFormat="1" ht="24" customHeight="1">
      <c r="B199" s="32"/>
      <c r="C199" s="226" t="s">
        <v>304</v>
      </c>
      <c r="D199" s="226" t="s">
        <v>223</v>
      </c>
      <c r="E199" s="227" t="s">
        <v>305</v>
      </c>
      <c r="F199" s="228" t="s">
        <v>306</v>
      </c>
      <c r="G199" s="229" t="s">
        <v>137</v>
      </c>
      <c r="H199" s="230">
        <v>4.712</v>
      </c>
      <c r="I199" s="231">
        <v>343</v>
      </c>
      <c r="J199" s="232">
        <f>ROUND(I199*H199,2)</f>
        <v>1616.22</v>
      </c>
      <c r="K199" s="228" t="s">
        <v>138</v>
      </c>
      <c r="L199" s="233"/>
      <c r="M199" s="234" t="s">
        <v>1</v>
      </c>
      <c r="N199" s="235" t="s">
        <v>40</v>
      </c>
      <c r="O199" s="64"/>
      <c r="P199" s="199">
        <f>O199*H199</f>
        <v>0</v>
      </c>
      <c r="Q199" s="199">
        <v>0.0056</v>
      </c>
      <c r="R199" s="199">
        <f>Q199*H199</f>
        <v>0.0263872</v>
      </c>
      <c r="S199" s="199">
        <v>0</v>
      </c>
      <c r="T199" s="200">
        <f>S199*H199</f>
        <v>0</v>
      </c>
      <c r="AR199" s="201" t="s">
        <v>252</v>
      </c>
      <c r="AT199" s="201" t="s">
        <v>223</v>
      </c>
      <c r="AU199" s="201" t="s">
        <v>85</v>
      </c>
      <c r="AY199" s="15" t="s">
        <v>131</v>
      </c>
      <c r="BE199" s="202">
        <f>IF(N199="základní",J199,0)</f>
        <v>1616.22</v>
      </c>
      <c r="BF199" s="202">
        <f>IF(N199="snížená",J199,0)</f>
        <v>0</v>
      </c>
      <c r="BG199" s="202">
        <f>IF(N199="zákl. přenesená",J199,0)</f>
        <v>0</v>
      </c>
      <c r="BH199" s="202">
        <f>IF(N199="sníž. přenesená",J199,0)</f>
        <v>0</v>
      </c>
      <c r="BI199" s="202">
        <f>IF(N199="nulová",J199,0)</f>
        <v>0</v>
      </c>
      <c r="BJ199" s="15" t="s">
        <v>83</v>
      </c>
      <c r="BK199" s="202">
        <f>ROUND(I199*H199,2)</f>
        <v>1616.22</v>
      </c>
      <c r="BL199" s="15" t="s">
        <v>213</v>
      </c>
      <c r="BM199" s="201" t="s">
        <v>307</v>
      </c>
    </row>
    <row r="200" spans="2:51" s="12" customFormat="1" ht="10.2">
      <c r="B200" s="203"/>
      <c r="C200" s="204"/>
      <c r="D200" s="205" t="s">
        <v>141</v>
      </c>
      <c r="E200" s="204"/>
      <c r="F200" s="207" t="s">
        <v>308</v>
      </c>
      <c r="G200" s="204"/>
      <c r="H200" s="208">
        <v>4.712</v>
      </c>
      <c r="I200" s="209"/>
      <c r="J200" s="204"/>
      <c r="K200" s="204"/>
      <c r="L200" s="210"/>
      <c r="M200" s="211"/>
      <c r="N200" s="212"/>
      <c r="O200" s="212"/>
      <c r="P200" s="212"/>
      <c r="Q200" s="212"/>
      <c r="R200" s="212"/>
      <c r="S200" s="212"/>
      <c r="T200" s="213"/>
      <c r="AT200" s="214" t="s">
        <v>141</v>
      </c>
      <c r="AU200" s="214" t="s">
        <v>85</v>
      </c>
      <c r="AV200" s="12" t="s">
        <v>85</v>
      </c>
      <c r="AW200" s="12" t="s">
        <v>4</v>
      </c>
      <c r="AX200" s="12" t="s">
        <v>83</v>
      </c>
      <c r="AY200" s="214" t="s">
        <v>131</v>
      </c>
    </row>
    <row r="201" spans="2:63" s="11" customFormat="1" ht="22.8" customHeight="1">
      <c r="B201" s="174"/>
      <c r="C201" s="175"/>
      <c r="D201" s="176" t="s">
        <v>74</v>
      </c>
      <c r="E201" s="188" t="s">
        <v>309</v>
      </c>
      <c r="F201" s="188" t="s">
        <v>310</v>
      </c>
      <c r="G201" s="175"/>
      <c r="H201" s="175"/>
      <c r="I201" s="178"/>
      <c r="J201" s="189">
        <f>BK201</f>
        <v>4450</v>
      </c>
      <c r="K201" s="175"/>
      <c r="L201" s="180"/>
      <c r="M201" s="181"/>
      <c r="N201" s="182"/>
      <c r="O201" s="182"/>
      <c r="P201" s="183">
        <f>SUM(P202:P205)</f>
        <v>0</v>
      </c>
      <c r="Q201" s="182"/>
      <c r="R201" s="183">
        <f>SUM(R202:R205)</f>
        <v>0.0102</v>
      </c>
      <c r="S201" s="182"/>
      <c r="T201" s="184">
        <f>SUM(T202:T205)</f>
        <v>0</v>
      </c>
      <c r="AR201" s="185" t="s">
        <v>85</v>
      </c>
      <c r="AT201" s="186" t="s">
        <v>74</v>
      </c>
      <c r="AU201" s="186" t="s">
        <v>83</v>
      </c>
      <c r="AY201" s="185" t="s">
        <v>131</v>
      </c>
      <c r="BK201" s="187">
        <f>SUM(BK202:BK205)</f>
        <v>4450</v>
      </c>
    </row>
    <row r="202" spans="2:65" s="1" customFormat="1" ht="16.5" customHeight="1">
      <c r="B202" s="32"/>
      <c r="C202" s="190" t="s">
        <v>252</v>
      </c>
      <c r="D202" s="190" t="s">
        <v>134</v>
      </c>
      <c r="E202" s="191" t="s">
        <v>311</v>
      </c>
      <c r="F202" s="192" t="s">
        <v>312</v>
      </c>
      <c r="G202" s="193" t="s">
        <v>149</v>
      </c>
      <c r="H202" s="194">
        <v>1</v>
      </c>
      <c r="I202" s="195">
        <v>450</v>
      </c>
      <c r="J202" s="196">
        <f>ROUND(I202*H202,2)</f>
        <v>450</v>
      </c>
      <c r="K202" s="192" t="s">
        <v>138</v>
      </c>
      <c r="L202" s="36"/>
      <c r="M202" s="197" t="s">
        <v>1</v>
      </c>
      <c r="N202" s="198" t="s">
        <v>40</v>
      </c>
      <c r="O202" s="64"/>
      <c r="P202" s="199">
        <f>O202*H202</f>
        <v>0</v>
      </c>
      <c r="Q202" s="199">
        <v>0</v>
      </c>
      <c r="R202" s="199">
        <f>Q202*H202</f>
        <v>0</v>
      </c>
      <c r="S202" s="199">
        <v>0</v>
      </c>
      <c r="T202" s="200">
        <f>S202*H202</f>
        <v>0</v>
      </c>
      <c r="AR202" s="201" t="s">
        <v>213</v>
      </c>
      <c r="AT202" s="201" t="s">
        <v>134</v>
      </c>
      <c r="AU202" s="201" t="s">
        <v>85</v>
      </c>
      <c r="AY202" s="15" t="s">
        <v>131</v>
      </c>
      <c r="BE202" s="202">
        <f>IF(N202="základní",J202,0)</f>
        <v>450</v>
      </c>
      <c r="BF202" s="202">
        <f>IF(N202="snížená",J202,0)</f>
        <v>0</v>
      </c>
      <c r="BG202" s="202">
        <f>IF(N202="zákl. přenesená",J202,0)</f>
        <v>0</v>
      </c>
      <c r="BH202" s="202">
        <f>IF(N202="sníž. přenesená",J202,0)</f>
        <v>0</v>
      </c>
      <c r="BI202" s="202">
        <f>IF(N202="nulová",J202,0)</f>
        <v>0</v>
      </c>
      <c r="BJ202" s="15" t="s">
        <v>83</v>
      </c>
      <c r="BK202" s="202">
        <f>ROUND(I202*H202,2)</f>
        <v>450</v>
      </c>
      <c r="BL202" s="15" t="s">
        <v>213</v>
      </c>
      <c r="BM202" s="201" t="s">
        <v>313</v>
      </c>
    </row>
    <row r="203" spans="2:65" s="1" customFormat="1" ht="24" customHeight="1">
      <c r="B203" s="32"/>
      <c r="C203" s="226" t="s">
        <v>314</v>
      </c>
      <c r="D203" s="226" t="s">
        <v>223</v>
      </c>
      <c r="E203" s="227" t="s">
        <v>315</v>
      </c>
      <c r="F203" s="228" t="s">
        <v>316</v>
      </c>
      <c r="G203" s="229" t="s">
        <v>149</v>
      </c>
      <c r="H203" s="230">
        <v>1</v>
      </c>
      <c r="I203" s="231">
        <v>1250</v>
      </c>
      <c r="J203" s="232">
        <f>ROUND(I203*H203,2)</f>
        <v>1250</v>
      </c>
      <c r="K203" s="228" t="s">
        <v>138</v>
      </c>
      <c r="L203" s="233"/>
      <c r="M203" s="234" t="s">
        <v>1</v>
      </c>
      <c r="N203" s="235" t="s">
        <v>40</v>
      </c>
      <c r="O203" s="64"/>
      <c r="P203" s="199">
        <f>O203*H203</f>
        <v>0</v>
      </c>
      <c r="Q203" s="199">
        <v>0.0006</v>
      </c>
      <c r="R203" s="199">
        <f>Q203*H203</f>
        <v>0.0006</v>
      </c>
      <c r="S203" s="199">
        <v>0</v>
      </c>
      <c r="T203" s="200">
        <f>S203*H203</f>
        <v>0</v>
      </c>
      <c r="AR203" s="201" t="s">
        <v>252</v>
      </c>
      <c r="AT203" s="201" t="s">
        <v>223</v>
      </c>
      <c r="AU203" s="201" t="s">
        <v>85</v>
      </c>
      <c r="AY203" s="15" t="s">
        <v>131</v>
      </c>
      <c r="BE203" s="202">
        <f>IF(N203="základní",J203,0)</f>
        <v>1250</v>
      </c>
      <c r="BF203" s="202">
        <f>IF(N203="snížená",J203,0)</f>
        <v>0</v>
      </c>
      <c r="BG203" s="202">
        <f>IF(N203="zákl. přenesená",J203,0)</f>
        <v>0</v>
      </c>
      <c r="BH203" s="202">
        <f>IF(N203="sníž. přenesená",J203,0)</f>
        <v>0</v>
      </c>
      <c r="BI203" s="202">
        <f>IF(N203="nulová",J203,0)</f>
        <v>0</v>
      </c>
      <c r="BJ203" s="15" t="s">
        <v>83</v>
      </c>
      <c r="BK203" s="202">
        <f>ROUND(I203*H203,2)</f>
        <v>1250</v>
      </c>
      <c r="BL203" s="15" t="s">
        <v>213</v>
      </c>
      <c r="BM203" s="201" t="s">
        <v>317</v>
      </c>
    </row>
    <row r="204" spans="2:65" s="1" customFormat="1" ht="24" customHeight="1">
      <c r="B204" s="32"/>
      <c r="C204" s="190" t="s">
        <v>318</v>
      </c>
      <c r="D204" s="190" t="s">
        <v>134</v>
      </c>
      <c r="E204" s="191" t="s">
        <v>319</v>
      </c>
      <c r="F204" s="192" t="s">
        <v>320</v>
      </c>
      <c r="G204" s="193" t="s">
        <v>321</v>
      </c>
      <c r="H204" s="194">
        <v>5</v>
      </c>
      <c r="I204" s="195">
        <v>300</v>
      </c>
      <c r="J204" s="196">
        <f>ROUND(I204*H204,2)</f>
        <v>1500</v>
      </c>
      <c r="K204" s="192" t="s">
        <v>138</v>
      </c>
      <c r="L204" s="36"/>
      <c r="M204" s="197" t="s">
        <v>1</v>
      </c>
      <c r="N204" s="198" t="s">
        <v>40</v>
      </c>
      <c r="O204" s="64"/>
      <c r="P204" s="199">
        <f>O204*H204</f>
        <v>0</v>
      </c>
      <c r="Q204" s="199">
        <v>0.00175</v>
      </c>
      <c r="R204" s="199">
        <f>Q204*H204</f>
        <v>0.00875</v>
      </c>
      <c r="S204" s="199">
        <v>0</v>
      </c>
      <c r="T204" s="200">
        <f>S204*H204</f>
        <v>0</v>
      </c>
      <c r="AR204" s="201" t="s">
        <v>213</v>
      </c>
      <c r="AT204" s="201" t="s">
        <v>134</v>
      </c>
      <c r="AU204" s="201" t="s">
        <v>85</v>
      </c>
      <c r="AY204" s="15" t="s">
        <v>131</v>
      </c>
      <c r="BE204" s="202">
        <f>IF(N204="základní",J204,0)</f>
        <v>1500</v>
      </c>
      <c r="BF204" s="202">
        <f>IF(N204="snížená",J204,0)</f>
        <v>0</v>
      </c>
      <c r="BG204" s="202">
        <f>IF(N204="zákl. přenesená",J204,0)</f>
        <v>0</v>
      </c>
      <c r="BH204" s="202">
        <f>IF(N204="sníž. přenesená",J204,0)</f>
        <v>0</v>
      </c>
      <c r="BI204" s="202">
        <f>IF(N204="nulová",J204,0)</f>
        <v>0</v>
      </c>
      <c r="BJ204" s="15" t="s">
        <v>83</v>
      </c>
      <c r="BK204" s="202">
        <f>ROUND(I204*H204,2)</f>
        <v>1500</v>
      </c>
      <c r="BL204" s="15" t="s">
        <v>213</v>
      </c>
      <c r="BM204" s="201" t="s">
        <v>322</v>
      </c>
    </row>
    <row r="205" spans="2:65" s="1" customFormat="1" ht="24" customHeight="1">
      <c r="B205" s="32"/>
      <c r="C205" s="190" t="s">
        <v>323</v>
      </c>
      <c r="D205" s="190" t="s">
        <v>134</v>
      </c>
      <c r="E205" s="191" t="s">
        <v>324</v>
      </c>
      <c r="F205" s="192" t="s">
        <v>325</v>
      </c>
      <c r="G205" s="193" t="s">
        <v>321</v>
      </c>
      <c r="H205" s="194">
        <v>5</v>
      </c>
      <c r="I205" s="195">
        <v>250</v>
      </c>
      <c r="J205" s="196">
        <f>ROUND(I205*H205,2)</f>
        <v>1250</v>
      </c>
      <c r="K205" s="192" t="s">
        <v>138</v>
      </c>
      <c r="L205" s="36"/>
      <c r="M205" s="197" t="s">
        <v>1</v>
      </c>
      <c r="N205" s="198" t="s">
        <v>40</v>
      </c>
      <c r="O205" s="64"/>
      <c r="P205" s="199">
        <f>O205*H205</f>
        <v>0</v>
      </c>
      <c r="Q205" s="199">
        <v>0.00017</v>
      </c>
      <c r="R205" s="199">
        <f>Q205*H205</f>
        <v>0.0008500000000000001</v>
      </c>
      <c r="S205" s="199">
        <v>0</v>
      </c>
      <c r="T205" s="200">
        <f>S205*H205</f>
        <v>0</v>
      </c>
      <c r="AR205" s="201" t="s">
        <v>213</v>
      </c>
      <c r="AT205" s="201" t="s">
        <v>134</v>
      </c>
      <c r="AU205" s="201" t="s">
        <v>85</v>
      </c>
      <c r="AY205" s="15" t="s">
        <v>131</v>
      </c>
      <c r="BE205" s="202">
        <f>IF(N205="základní",J205,0)</f>
        <v>1250</v>
      </c>
      <c r="BF205" s="202">
        <f>IF(N205="snížená",J205,0)</f>
        <v>0</v>
      </c>
      <c r="BG205" s="202">
        <f>IF(N205="zákl. přenesená",J205,0)</f>
        <v>0</v>
      </c>
      <c r="BH205" s="202">
        <f>IF(N205="sníž. přenesená",J205,0)</f>
        <v>0</v>
      </c>
      <c r="BI205" s="202">
        <f>IF(N205="nulová",J205,0)</f>
        <v>0</v>
      </c>
      <c r="BJ205" s="15" t="s">
        <v>83</v>
      </c>
      <c r="BK205" s="202">
        <f>ROUND(I205*H205,2)</f>
        <v>1250</v>
      </c>
      <c r="BL205" s="15" t="s">
        <v>213</v>
      </c>
      <c r="BM205" s="201" t="s">
        <v>326</v>
      </c>
    </row>
    <row r="206" spans="2:63" s="11" customFormat="1" ht="22.8" customHeight="1">
      <c r="B206" s="174"/>
      <c r="C206" s="175"/>
      <c r="D206" s="176" t="s">
        <v>74</v>
      </c>
      <c r="E206" s="188" t="s">
        <v>327</v>
      </c>
      <c r="F206" s="188" t="s">
        <v>328</v>
      </c>
      <c r="G206" s="175"/>
      <c r="H206" s="175"/>
      <c r="I206" s="178"/>
      <c r="J206" s="189">
        <f>BK206</f>
        <v>15711.89</v>
      </c>
      <c r="K206" s="175"/>
      <c r="L206" s="180"/>
      <c r="M206" s="181"/>
      <c r="N206" s="182"/>
      <c r="O206" s="182"/>
      <c r="P206" s="183">
        <f>SUM(P207:P212)</f>
        <v>0</v>
      </c>
      <c r="Q206" s="182"/>
      <c r="R206" s="183">
        <f>SUM(R207:R212)</f>
        <v>0.1682676</v>
      </c>
      <c r="S206" s="182"/>
      <c r="T206" s="184">
        <f>SUM(T207:T212)</f>
        <v>0</v>
      </c>
      <c r="AR206" s="185" t="s">
        <v>85</v>
      </c>
      <c r="AT206" s="186" t="s">
        <v>74</v>
      </c>
      <c r="AU206" s="186" t="s">
        <v>83</v>
      </c>
      <c r="AY206" s="185" t="s">
        <v>131</v>
      </c>
      <c r="BK206" s="187">
        <f>SUM(BK207:BK212)</f>
        <v>15711.89</v>
      </c>
    </row>
    <row r="207" spans="2:65" s="1" customFormat="1" ht="24" customHeight="1">
      <c r="B207" s="32"/>
      <c r="C207" s="190" t="s">
        <v>329</v>
      </c>
      <c r="D207" s="190" t="s">
        <v>134</v>
      </c>
      <c r="E207" s="191" t="s">
        <v>330</v>
      </c>
      <c r="F207" s="192" t="s">
        <v>331</v>
      </c>
      <c r="G207" s="193" t="s">
        <v>137</v>
      </c>
      <c r="H207" s="194">
        <v>3</v>
      </c>
      <c r="I207" s="195">
        <v>650</v>
      </c>
      <c r="J207" s="196">
        <f>ROUND(I207*H207,2)</f>
        <v>1950</v>
      </c>
      <c r="K207" s="192" t="s">
        <v>138</v>
      </c>
      <c r="L207" s="36"/>
      <c r="M207" s="197" t="s">
        <v>1</v>
      </c>
      <c r="N207" s="198" t="s">
        <v>40</v>
      </c>
      <c r="O207" s="64"/>
      <c r="P207" s="199">
        <f>O207*H207</f>
        <v>0</v>
      </c>
      <c r="Q207" s="199">
        <v>0.01223</v>
      </c>
      <c r="R207" s="199">
        <f>Q207*H207</f>
        <v>0.03669</v>
      </c>
      <c r="S207" s="199">
        <v>0</v>
      </c>
      <c r="T207" s="200">
        <f>S207*H207</f>
        <v>0</v>
      </c>
      <c r="AR207" s="201" t="s">
        <v>213</v>
      </c>
      <c r="AT207" s="201" t="s">
        <v>134</v>
      </c>
      <c r="AU207" s="201" t="s">
        <v>85</v>
      </c>
      <c r="AY207" s="15" t="s">
        <v>131</v>
      </c>
      <c r="BE207" s="202">
        <f>IF(N207="základní",J207,0)</f>
        <v>1950</v>
      </c>
      <c r="BF207" s="202">
        <f>IF(N207="snížená",J207,0)</f>
        <v>0</v>
      </c>
      <c r="BG207" s="202">
        <f>IF(N207="zákl. přenesená",J207,0)</f>
        <v>0</v>
      </c>
      <c r="BH207" s="202">
        <f>IF(N207="sníž. přenesená",J207,0)</f>
        <v>0</v>
      </c>
      <c r="BI207" s="202">
        <f>IF(N207="nulová",J207,0)</f>
        <v>0</v>
      </c>
      <c r="BJ207" s="15" t="s">
        <v>83</v>
      </c>
      <c r="BK207" s="202">
        <f>ROUND(I207*H207,2)</f>
        <v>1950</v>
      </c>
      <c r="BL207" s="15" t="s">
        <v>213</v>
      </c>
      <c r="BM207" s="201" t="s">
        <v>332</v>
      </c>
    </row>
    <row r="208" spans="2:51" s="12" customFormat="1" ht="10.2">
      <c r="B208" s="203"/>
      <c r="C208" s="204"/>
      <c r="D208" s="205" t="s">
        <v>141</v>
      </c>
      <c r="E208" s="206" t="s">
        <v>1</v>
      </c>
      <c r="F208" s="207" t="s">
        <v>333</v>
      </c>
      <c r="G208" s="204"/>
      <c r="H208" s="208">
        <v>3</v>
      </c>
      <c r="I208" s="209"/>
      <c r="J208" s="204"/>
      <c r="K208" s="204"/>
      <c r="L208" s="210"/>
      <c r="M208" s="211"/>
      <c r="N208" s="212"/>
      <c r="O208" s="212"/>
      <c r="P208" s="212"/>
      <c r="Q208" s="212"/>
      <c r="R208" s="212"/>
      <c r="S208" s="212"/>
      <c r="T208" s="213"/>
      <c r="AT208" s="214" t="s">
        <v>141</v>
      </c>
      <c r="AU208" s="214" t="s">
        <v>85</v>
      </c>
      <c r="AV208" s="12" t="s">
        <v>85</v>
      </c>
      <c r="AW208" s="12" t="s">
        <v>31</v>
      </c>
      <c r="AX208" s="12" t="s">
        <v>83</v>
      </c>
      <c r="AY208" s="214" t="s">
        <v>131</v>
      </c>
    </row>
    <row r="209" spans="2:65" s="1" customFormat="1" ht="24" customHeight="1">
      <c r="B209" s="32"/>
      <c r="C209" s="190" t="s">
        <v>334</v>
      </c>
      <c r="D209" s="190" t="s">
        <v>134</v>
      </c>
      <c r="E209" s="191" t="s">
        <v>335</v>
      </c>
      <c r="F209" s="192" t="s">
        <v>336</v>
      </c>
      <c r="G209" s="193" t="s">
        <v>137</v>
      </c>
      <c r="H209" s="194">
        <v>13.44</v>
      </c>
      <c r="I209" s="195">
        <v>500</v>
      </c>
      <c r="J209" s="196">
        <f>ROUND(I209*H209,2)</f>
        <v>6720</v>
      </c>
      <c r="K209" s="192" t="s">
        <v>138</v>
      </c>
      <c r="L209" s="36"/>
      <c r="M209" s="197" t="s">
        <v>1</v>
      </c>
      <c r="N209" s="198" t="s">
        <v>40</v>
      </c>
      <c r="O209" s="64"/>
      <c r="P209" s="199">
        <f>O209*H209</f>
        <v>0</v>
      </c>
      <c r="Q209" s="199">
        <v>0.00139</v>
      </c>
      <c r="R209" s="199">
        <f>Q209*H209</f>
        <v>0.0186816</v>
      </c>
      <c r="S209" s="199">
        <v>0</v>
      </c>
      <c r="T209" s="200">
        <f>S209*H209</f>
        <v>0</v>
      </c>
      <c r="AR209" s="201" t="s">
        <v>213</v>
      </c>
      <c r="AT209" s="201" t="s">
        <v>134</v>
      </c>
      <c r="AU209" s="201" t="s">
        <v>85</v>
      </c>
      <c r="AY209" s="15" t="s">
        <v>131</v>
      </c>
      <c r="BE209" s="202">
        <f>IF(N209="základní",J209,0)</f>
        <v>6720</v>
      </c>
      <c r="BF209" s="202">
        <f>IF(N209="snížená",J209,0)</f>
        <v>0</v>
      </c>
      <c r="BG209" s="202">
        <f>IF(N209="zákl. přenesená",J209,0)</f>
        <v>0</v>
      </c>
      <c r="BH209" s="202">
        <f>IF(N209="sníž. přenesená",J209,0)</f>
        <v>0</v>
      </c>
      <c r="BI209" s="202">
        <f>IF(N209="nulová",J209,0)</f>
        <v>0</v>
      </c>
      <c r="BJ209" s="15" t="s">
        <v>83</v>
      </c>
      <c r="BK209" s="202">
        <f>ROUND(I209*H209,2)</f>
        <v>6720</v>
      </c>
      <c r="BL209" s="15" t="s">
        <v>213</v>
      </c>
      <c r="BM209" s="201" t="s">
        <v>337</v>
      </c>
    </row>
    <row r="210" spans="2:51" s="12" customFormat="1" ht="10.2">
      <c r="B210" s="203"/>
      <c r="C210" s="204"/>
      <c r="D210" s="205" t="s">
        <v>141</v>
      </c>
      <c r="E210" s="206" t="s">
        <v>1</v>
      </c>
      <c r="F210" s="207" t="s">
        <v>236</v>
      </c>
      <c r="G210" s="204"/>
      <c r="H210" s="208">
        <v>13.44</v>
      </c>
      <c r="I210" s="209"/>
      <c r="J210" s="204"/>
      <c r="K210" s="204"/>
      <c r="L210" s="210"/>
      <c r="M210" s="211"/>
      <c r="N210" s="212"/>
      <c r="O210" s="212"/>
      <c r="P210" s="212"/>
      <c r="Q210" s="212"/>
      <c r="R210" s="212"/>
      <c r="S210" s="212"/>
      <c r="T210" s="213"/>
      <c r="AT210" s="214" t="s">
        <v>141</v>
      </c>
      <c r="AU210" s="214" t="s">
        <v>85</v>
      </c>
      <c r="AV210" s="12" t="s">
        <v>85</v>
      </c>
      <c r="AW210" s="12" t="s">
        <v>31</v>
      </c>
      <c r="AX210" s="12" t="s">
        <v>83</v>
      </c>
      <c r="AY210" s="214" t="s">
        <v>131</v>
      </c>
    </row>
    <row r="211" spans="2:65" s="1" customFormat="1" ht="24" customHeight="1">
      <c r="B211" s="32"/>
      <c r="C211" s="226" t="s">
        <v>338</v>
      </c>
      <c r="D211" s="226" t="s">
        <v>223</v>
      </c>
      <c r="E211" s="227" t="s">
        <v>339</v>
      </c>
      <c r="F211" s="228" t="s">
        <v>340</v>
      </c>
      <c r="G211" s="229" t="s">
        <v>137</v>
      </c>
      <c r="H211" s="230">
        <v>14.112</v>
      </c>
      <c r="I211" s="231">
        <v>499</v>
      </c>
      <c r="J211" s="232">
        <f>ROUND(I211*H211,2)</f>
        <v>7041.89</v>
      </c>
      <c r="K211" s="228" t="s">
        <v>138</v>
      </c>
      <c r="L211" s="233"/>
      <c r="M211" s="234" t="s">
        <v>1</v>
      </c>
      <c r="N211" s="235" t="s">
        <v>40</v>
      </c>
      <c r="O211" s="64"/>
      <c r="P211" s="199">
        <f>O211*H211</f>
        <v>0</v>
      </c>
      <c r="Q211" s="199">
        <v>0.008</v>
      </c>
      <c r="R211" s="199">
        <f>Q211*H211</f>
        <v>0.112896</v>
      </c>
      <c r="S211" s="199">
        <v>0</v>
      </c>
      <c r="T211" s="200">
        <f>S211*H211</f>
        <v>0</v>
      </c>
      <c r="AR211" s="201" t="s">
        <v>252</v>
      </c>
      <c r="AT211" s="201" t="s">
        <v>223</v>
      </c>
      <c r="AU211" s="201" t="s">
        <v>85</v>
      </c>
      <c r="AY211" s="15" t="s">
        <v>131</v>
      </c>
      <c r="BE211" s="202">
        <f>IF(N211="základní",J211,0)</f>
        <v>7041.89</v>
      </c>
      <c r="BF211" s="202">
        <f>IF(N211="snížená",J211,0)</f>
        <v>0</v>
      </c>
      <c r="BG211" s="202">
        <f>IF(N211="zákl. přenesená",J211,0)</f>
        <v>0</v>
      </c>
      <c r="BH211" s="202">
        <f>IF(N211="sníž. přenesená",J211,0)</f>
        <v>0</v>
      </c>
      <c r="BI211" s="202">
        <f>IF(N211="nulová",J211,0)</f>
        <v>0</v>
      </c>
      <c r="BJ211" s="15" t="s">
        <v>83</v>
      </c>
      <c r="BK211" s="202">
        <f>ROUND(I211*H211,2)</f>
        <v>7041.89</v>
      </c>
      <c r="BL211" s="15" t="s">
        <v>213</v>
      </c>
      <c r="BM211" s="201" t="s">
        <v>341</v>
      </c>
    </row>
    <row r="212" spans="2:51" s="12" customFormat="1" ht="10.2">
      <c r="B212" s="203"/>
      <c r="C212" s="204"/>
      <c r="D212" s="205" t="s">
        <v>141</v>
      </c>
      <c r="E212" s="204"/>
      <c r="F212" s="207" t="s">
        <v>342</v>
      </c>
      <c r="G212" s="204"/>
      <c r="H212" s="208">
        <v>14.112</v>
      </c>
      <c r="I212" s="209"/>
      <c r="J212" s="204"/>
      <c r="K212" s="204"/>
      <c r="L212" s="210"/>
      <c r="M212" s="211"/>
      <c r="N212" s="212"/>
      <c r="O212" s="212"/>
      <c r="P212" s="212"/>
      <c r="Q212" s="212"/>
      <c r="R212" s="212"/>
      <c r="S212" s="212"/>
      <c r="T212" s="213"/>
      <c r="AT212" s="214" t="s">
        <v>141</v>
      </c>
      <c r="AU212" s="214" t="s">
        <v>85</v>
      </c>
      <c r="AV212" s="12" t="s">
        <v>85</v>
      </c>
      <c r="AW212" s="12" t="s">
        <v>4</v>
      </c>
      <c r="AX212" s="12" t="s">
        <v>83</v>
      </c>
      <c r="AY212" s="214" t="s">
        <v>131</v>
      </c>
    </row>
    <row r="213" spans="2:63" s="11" customFormat="1" ht="22.8" customHeight="1">
      <c r="B213" s="174"/>
      <c r="C213" s="175"/>
      <c r="D213" s="176" t="s">
        <v>74</v>
      </c>
      <c r="E213" s="188" t="s">
        <v>343</v>
      </c>
      <c r="F213" s="188" t="s">
        <v>344</v>
      </c>
      <c r="G213" s="175"/>
      <c r="H213" s="175"/>
      <c r="I213" s="178"/>
      <c r="J213" s="189">
        <f>BK213</f>
        <v>8722</v>
      </c>
      <c r="K213" s="175"/>
      <c r="L213" s="180"/>
      <c r="M213" s="181"/>
      <c r="N213" s="182"/>
      <c r="O213" s="182"/>
      <c r="P213" s="183">
        <f>SUM(P214:P218)</f>
        <v>0</v>
      </c>
      <c r="Q213" s="182"/>
      <c r="R213" s="183">
        <f>SUM(R214:R218)</f>
        <v>0.0387</v>
      </c>
      <c r="S213" s="182"/>
      <c r="T213" s="184">
        <f>SUM(T214:T218)</f>
        <v>0.048</v>
      </c>
      <c r="AR213" s="185" t="s">
        <v>85</v>
      </c>
      <c r="AT213" s="186" t="s">
        <v>74</v>
      </c>
      <c r="AU213" s="186" t="s">
        <v>83</v>
      </c>
      <c r="AY213" s="185" t="s">
        <v>131</v>
      </c>
      <c r="BK213" s="187">
        <f>SUM(BK214:BK218)</f>
        <v>8722</v>
      </c>
    </row>
    <row r="214" spans="2:65" s="1" customFormat="1" ht="16.5" customHeight="1">
      <c r="B214" s="32"/>
      <c r="C214" s="190" t="s">
        <v>345</v>
      </c>
      <c r="D214" s="190" t="s">
        <v>134</v>
      </c>
      <c r="E214" s="191" t="s">
        <v>346</v>
      </c>
      <c r="F214" s="192" t="s">
        <v>347</v>
      </c>
      <c r="G214" s="193" t="s">
        <v>149</v>
      </c>
      <c r="H214" s="194">
        <v>4</v>
      </c>
      <c r="I214" s="195">
        <v>350</v>
      </c>
      <c r="J214" s="196">
        <f>ROUND(I214*H214,2)</f>
        <v>1400</v>
      </c>
      <c r="K214" s="192" t="s">
        <v>138</v>
      </c>
      <c r="L214" s="36"/>
      <c r="M214" s="197" t="s">
        <v>1</v>
      </c>
      <c r="N214" s="198" t="s">
        <v>40</v>
      </c>
      <c r="O214" s="64"/>
      <c r="P214" s="199">
        <f>O214*H214</f>
        <v>0</v>
      </c>
      <c r="Q214" s="199">
        <v>0</v>
      </c>
      <c r="R214" s="199">
        <f>Q214*H214</f>
        <v>0</v>
      </c>
      <c r="S214" s="199">
        <v>0</v>
      </c>
      <c r="T214" s="200">
        <f>S214*H214</f>
        <v>0</v>
      </c>
      <c r="AR214" s="201" t="s">
        <v>213</v>
      </c>
      <c r="AT214" s="201" t="s">
        <v>134</v>
      </c>
      <c r="AU214" s="201" t="s">
        <v>85</v>
      </c>
      <c r="AY214" s="15" t="s">
        <v>131</v>
      </c>
      <c r="BE214" s="202">
        <f>IF(N214="základní",J214,0)</f>
        <v>1400</v>
      </c>
      <c r="BF214" s="202">
        <f>IF(N214="snížená",J214,0)</f>
        <v>0</v>
      </c>
      <c r="BG214" s="202">
        <f>IF(N214="zákl. přenesená",J214,0)</f>
        <v>0</v>
      </c>
      <c r="BH214" s="202">
        <f>IF(N214="sníž. přenesená",J214,0)</f>
        <v>0</v>
      </c>
      <c r="BI214" s="202">
        <f>IF(N214="nulová",J214,0)</f>
        <v>0</v>
      </c>
      <c r="BJ214" s="15" t="s">
        <v>83</v>
      </c>
      <c r="BK214" s="202">
        <f>ROUND(I214*H214,2)</f>
        <v>1400</v>
      </c>
      <c r="BL214" s="15" t="s">
        <v>213</v>
      </c>
      <c r="BM214" s="201" t="s">
        <v>348</v>
      </c>
    </row>
    <row r="215" spans="2:65" s="1" customFormat="1" ht="24" customHeight="1">
      <c r="B215" s="32"/>
      <c r="C215" s="226" t="s">
        <v>349</v>
      </c>
      <c r="D215" s="226" t="s">
        <v>223</v>
      </c>
      <c r="E215" s="227" t="s">
        <v>350</v>
      </c>
      <c r="F215" s="228" t="s">
        <v>351</v>
      </c>
      <c r="G215" s="229" t="s">
        <v>149</v>
      </c>
      <c r="H215" s="230">
        <v>4</v>
      </c>
      <c r="I215" s="231">
        <v>600</v>
      </c>
      <c r="J215" s="232">
        <f>ROUND(I215*H215,2)</f>
        <v>2400</v>
      </c>
      <c r="K215" s="228" t="s">
        <v>138</v>
      </c>
      <c r="L215" s="233"/>
      <c r="M215" s="234" t="s">
        <v>1</v>
      </c>
      <c r="N215" s="235" t="s">
        <v>40</v>
      </c>
      <c r="O215" s="64"/>
      <c r="P215" s="199">
        <f>O215*H215</f>
        <v>0</v>
      </c>
      <c r="Q215" s="199">
        <v>0.0012</v>
      </c>
      <c r="R215" s="199">
        <f>Q215*H215</f>
        <v>0.0048</v>
      </c>
      <c r="S215" s="199">
        <v>0</v>
      </c>
      <c r="T215" s="200">
        <f>S215*H215</f>
        <v>0</v>
      </c>
      <c r="AR215" s="201" t="s">
        <v>252</v>
      </c>
      <c r="AT215" s="201" t="s">
        <v>223</v>
      </c>
      <c r="AU215" s="201" t="s">
        <v>85</v>
      </c>
      <c r="AY215" s="15" t="s">
        <v>131</v>
      </c>
      <c r="BE215" s="202">
        <f>IF(N215="základní",J215,0)</f>
        <v>2400</v>
      </c>
      <c r="BF215" s="202">
        <f>IF(N215="snížená",J215,0)</f>
        <v>0</v>
      </c>
      <c r="BG215" s="202">
        <f>IF(N215="zákl. přenesená",J215,0)</f>
        <v>0</v>
      </c>
      <c r="BH215" s="202">
        <f>IF(N215="sníž. přenesená",J215,0)</f>
        <v>0</v>
      </c>
      <c r="BI215" s="202">
        <f>IF(N215="nulová",J215,0)</f>
        <v>0</v>
      </c>
      <c r="BJ215" s="15" t="s">
        <v>83</v>
      </c>
      <c r="BK215" s="202">
        <f>ROUND(I215*H215,2)</f>
        <v>2400</v>
      </c>
      <c r="BL215" s="15" t="s">
        <v>213</v>
      </c>
      <c r="BM215" s="201" t="s">
        <v>352</v>
      </c>
    </row>
    <row r="216" spans="2:65" s="1" customFormat="1" ht="16.5" customHeight="1">
      <c r="B216" s="32"/>
      <c r="C216" s="226" t="s">
        <v>353</v>
      </c>
      <c r="D216" s="226" t="s">
        <v>223</v>
      </c>
      <c r="E216" s="227" t="s">
        <v>354</v>
      </c>
      <c r="F216" s="228" t="s">
        <v>355</v>
      </c>
      <c r="G216" s="229" t="s">
        <v>149</v>
      </c>
      <c r="H216" s="230">
        <v>2</v>
      </c>
      <c r="I216" s="231">
        <v>199</v>
      </c>
      <c r="J216" s="232">
        <f>ROUND(I216*H216,2)</f>
        <v>398</v>
      </c>
      <c r="K216" s="228" t="s">
        <v>138</v>
      </c>
      <c r="L216" s="233"/>
      <c r="M216" s="234" t="s">
        <v>1</v>
      </c>
      <c r="N216" s="235" t="s">
        <v>40</v>
      </c>
      <c r="O216" s="64"/>
      <c r="P216" s="199">
        <f>O216*H216</f>
        <v>0</v>
      </c>
      <c r="Q216" s="199">
        <v>0.00045</v>
      </c>
      <c r="R216" s="199">
        <f>Q216*H216</f>
        <v>0.0009</v>
      </c>
      <c r="S216" s="199">
        <v>0</v>
      </c>
      <c r="T216" s="200">
        <f>S216*H216</f>
        <v>0</v>
      </c>
      <c r="AR216" s="201" t="s">
        <v>252</v>
      </c>
      <c r="AT216" s="201" t="s">
        <v>223</v>
      </c>
      <c r="AU216" s="201" t="s">
        <v>85</v>
      </c>
      <c r="AY216" s="15" t="s">
        <v>131</v>
      </c>
      <c r="BE216" s="202">
        <f>IF(N216="základní",J216,0)</f>
        <v>398</v>
      </c>
      <c r="BF216" s="202">
        <f>IF(N216="snížená",J216,0)</f>
        <v>0</v>
      </c>
      <c r="BG216" s="202">
        <f>IF(N216="zákl. přenesená",J216,0)</f>
        <v>0</v>
      </c>
      <c r="BH216" s="202">
        <f>IF(N216="sníž. přenesená",J216,0)</f>
        <v>0</v>
      </c>
      <c r="BI216" s="202">
        <f>IF(N216="nulová",J216,0)</f>
        <v>0</v>
      </c>
      <c r="BJ216" s="15" t="s">
        <v>83</v>
      </c>
      <c r="BK216" s="202">
        <f>ROUND(I216*H216,2)</f>
        <v>398</v>
      </c>
      <c r="BL216" s="15" t="s">
        <v>213</v>
      </c>
      <c r="BM216" s="201" t="s">
        <v>356</v>
      </c>
    </row>
    <row r="217" spans="2:65" s="1" customFormat="1" ht="24" customHeight="1">
      <c r="B217" s="32"/>
      <c r="C217" s="190" t="s">
        <v>357</v>
      </c>
      <c r="D217" s="190" t="s">
        <v>134</v>
      </c>
      <c r="E217" s="191" t="s">
        <v>358</v>
      </c>
      <c r="F217" s="192" t="s">
        <v>359</v>
      </c>
      <c r="G217" s="193" t="s">
        <v>149</v>
      </c>
      <c r="H217" s="194">
        <v>2</v>
      </c>
      <c r="I217" s="195">
        <v>12</v>
      </c>
      <c r="J217" s="196">
        <f>ROUND(I217*H217,2)</f>
        <v>24</v>
      </c>
      <c r="K217" s="192" t="s">
        <v>138</v>
      </c>
      <c r="L217" s="36"/>
      <c r="M217" s="197" t="s">
        <v>1</v>
      </c>
      <c r="N217" s="198" t="s">
        <v>40</v>
      </c>
      <c r="O217" s="64"/>
      <c r="P217" s="199">
        <f>O217*H217</f>
        <v>0</v>
      </c>
      <c r="Q217" s="199">
        <v>0</v>
      </c>
      <c r="R217" s="199">
        <f>Q217*H217</f>
        <v>0</v>
      </c>
      <c r="S217" s="199">
        <v>0.024</v>
      </c>
      <c r="T217" s="200">
        <f>S217*H217</f>
        <v>0.048</v>
      </c>
      <c r="AR217" s="201" t="s">
        <v>213</v>
      </c>
      <c r="AT217" s="201" t="s">
        <v>134</v>
      </c>
      <c r="AU217" s="201" t="s">
        <v>85</v>
      </c>
      <c r="AY217" s="15" t="s">
        <v>131</v>
      </c>
      <c r="BE217" s="202">
        <f>IF(N217="základní",J217,0)</f>
        <v>24</v>
      </c>
      <c r="BF217" s="202">
        <f>IF(N217="snížená",J217,0)</f>
        <v>0</v>
      </c>
      <c r="BG217" s="202">
        <f>IF(N217="zákl. přenesená",J217,0)</f>
        <v>0</v>
      </c>
      <c r="BH217" s="202">
        <f>IF(N217="sníž. přenesená",J217,0)</f>
        <v>0</v>
      </c>
      <c r="BI217" s="202">
        <f>IF(N217="nulová",J217,0)</f>
        <v>0</v>
      </c>
      <c r="BJ217" s="15" t="s">
        <v>83</v>
      </c>
      <c r="BK217" s="202">
        <f>ROUND(I217*H217,2)</f>
        <v>24</v>
      </c>
      <c r="BL217" s="15" t="s">
        <v>213</v>
      </c>
      <c r="BM217" s="201" t="s">
        <v>360</v>
      </c>
    </row>
    <row r="218" spans="2:65" s="1" customFormat="1" ht="24" customHeight="1">
      <c r="B218" s="32"/>
      <c r="C218" s="226" t="s">
        <v>361</v>
      </c>
      <c r="D218" s="226" t="s">
        <v>223</v>
      </c>
      <c r="E218" s="227" t="s">
        <v>362</v>
      </c>
      <c r="F218" s="228" t="s">
        <v>363</v>
      </c>
      <c r="G218" s="229" t="s">
        <v>149</v>
      </c>
      <c r="H218" s="230">
        <v>2</v>
      </c>
      <c r="I218" s="231">
        <v>2250</v>
      </c>
      <c r="J218" s="232">
        <f>ROUND(I218*H218,2)</f>
        <v>4500</v>
      </c>
      <c r="K218" s="228" t="s">
        <v>138</v>
      </c>
      <c r="L218" s="233"/>
      <c r="M218" s="234" t="s">
        <v>1</v>
      </c>
      <c r="N218" s="235" t="s">
        <v>40</v>
      </c>
      <c r="O218" s="64"/>
      <c r="P218" s="199">
        <f>O218*H218</f>
        <v>0</v>
      </c>
      <c r="Q218" s="199">
        <v>0.0165</v>
      </c>
      <c r="R218" s="199">
        <f>Q218*H218</f>
        <v>0.033</v>
      </c>
      <c r="S218" s="199">
        <v>0</v>
      </c>
      <c r="T218" s="200">
        <f>S218*H218</f>
        <v>0</v>
      </c>
      <c r="AR218" s="201" t="s">
        <v>252</v>
      </c>
      <c r="AT218" s="201" t="s">
        <v>223</v>
      </c>
      <c r="AU218" s="201" t="s">
        <v>85</v>
      </c>
      <c r="AY218" s="15" t="s">
        <v>131</v>
      </c>
      <c r="BE218" s="202">
        <f>IF(N218="základní",J218,0)</f>
        <v>4500</v>
      </c>
      <c r="BF218" s="202">
        <f>IF(N218="snížená",J218,0)</f>
        <v>0</v>
      </c>
      <c r="BG218" s="202">
        <f>IF(N218="zákl. přenesená",J218,0)</f>
        <v>0</v>
      </c>
      <c r="BH218" s="202">
        <f>IF(N218="sníž. přenesená",J218,0)</f>
        <v>0</v>
      </c>
      <c r="BI218" s="202">
        <f>IF(N218="nulová",J218,0)</f>
        <v>0</v>
      </c>
      <c r="BJ218" s="15" t="s">
        <v>83</v>
      </c>
      <c r="BK218" s="202">
        <f>ROUND(I218*H218,2)</f>
        <v>4500</v>
      </c>
      <c r="BL218" s="15" t="s">
        <v>213</v>
      </c>
      <c r="BM218" s="201" t="s">
        <v>364</v>
      </c>
    </row>
    <row r="219" spans="2:63" s="11" customFormat="1" ht="22.8" customHeight="1">
      <c r="B219" s="174"/>
      <c r="C219" s="175"/>
      <c r="D219" s="176" t="s">
        <v>74</v>
      </c>
      <c r="E219" s="188" t="s">
        <v>365</v>
      </c>
      <c r="F219" s="188" t="s">
        <v>366</v>
      </c>
      <c r="G219" s="175"/>
      <c r="H219" s="175"/>
      <c r="I219" s="178"/>
      <c r="J219" s="189">
        <f>BK219</f>
        <v>15195.010000000002</v>
      </c>
      <c r="K219" s="175"/>
      <c r="L219" s="180"/>
      <c r="M219" s="181"/>
      <c r="N219" s="182"/>
      <c r="O219" s="182"/>
      <c r="P219" s="183">
        <f>SUM(P220:P249)</f>
        <v>0</v>
      </c>
      <c r="Q219" s="182"/>
      <c r="R219" s="183">
        <f>SUM(R220:R249)</f>
        <v>0.26429765</v>
      </c>
      <c r="S219" s="182"/>
      <c r="T219" s="184">
        <f>SUM(T220:T249)</f>
        <v>0.5545707</v>
      </c>
      <c r="AR219" s="185" t="s">
        <v>85</v>
      </c>
      <c r="AT219" s="186" t="s">
        <v>74</v>
      </c>
      <c r="AU219" s="186" t="s">
        <v>83</v>
      </c>
      <c r="AY219" s="185" t="s">
        <v>131</v>
      </c>
      <c r="BK219" s="187">
        <f>SUM(BK220:BK249)</f>
        <v>15195.010000000002</v>
      </c>
    </row>
    <row r="220" spans="2:65" s="1" customFormat="1" ht="16.5" customHeight="1">
      <c r="B220" s="32"/>
      <c r="C220" s="190" t="s">
        <v>367</v>
      </c>
      <c r="D220" s="190" t="s">
        <v>134</v>
      </c>
      <c r="E220" s="191" t="s">
        <v>368</v>
      </c>
      <c r="F220" s="192" t="s">
        <v>369</v>
      </c>
      <c r="G220" s="193" t="s">
        <v>321</v>
      </c>
      <c r="H220" s="194">
        <v>4.5</v>
      </c>
      <c r="I220" s="195">
        <v>125</v>
      </c>
      <c r="J220" s="196">
        <f>ROUND(I220*H220,2)</f>
        <v>562.5</v>
      </c>
      <c r="K220" s="192" t="s">
        <v>138</v>
      </c>
      <c r="L220" s="36"/>
      <c r="M220" s="197" t="s">
        <v>1</v>
      </c>
      <c r="N220" s="198" t="s">
        <v>40</v>
      </c>
      <c r="O220" s="64"/>
      <c r="P220" s="199">
        <f>O220*H220</f>
        <v>0</v>
      </c>
      <c r="Q220" s="199">
        <v>0.00034</v>
      </c>
      <c r="R220" s="199">
        <f>Q220*H220</f>
        <v>0.0015300000000000001</v>
      </c>
      <c r="S220" s="199">
        <v>0</v>
      </c>
      <c r="T220" s="200">
        <f>S220*H220</f>
        <v>0</v>
      </c>
      <c r="AR220" s="201" t="s">
        <v>213</v>
      </c>
      <c r="AT220" s="201" t="s">
        <v>134</v>
      </c>
      <c r="AU220" s="201" t="s">
        <v>85</v>
      </c>
      <c r="AY220" s="15" t="s">
        <v>131</v>
      </c>
      <c r="BE220" s="202">
        <f>IF(N220="základní",J220,0)</f>
        <v>562.5</v>
      </c>
      <c r="BF220" s="202">
        <f>IF(N220="snížená",J220,0)</f>
        <v>0</v>
      </c>
      <c r="BG220" s="202">
        <f>IF(N220="zákl. přenesená",J220,0)</f>
        <v>0</v>
      </c>
      <c r="BH220" s="202">
        <f>IF(N220="sníž. přenesená",J220,0)</f>
        <v>0</v>
      </c>
      <c r="BI220" s="202">
        <f>IF(N220="nulová",J220,0)</f>
        <v>0</v>
      </c>
      <c r="BJ220" s="15" t="s">
        <v>83</v>
      </c>
      <c r="BK220" s="202">
        <f>ROUND(I220*H220,2)</f>
        <v>562.5</v>
      </c>
      <c r="BL220" s="15" t="s">
        <v>213</v>
      </c>
      <c r="BM220" s="201" t="s">
        <v>370</v>
      </c>
    </row>
    <row r="221" spans="2:51" s="12" customFormat="1" ht="10.2">
      <c r="B221" s="203"/>
      <c r="C221" s="204"/>
      <c r="D221" s="205" t="s">
        <v>141</v>
      </c>
      <c r="E221" s="206" t="s">
        <v>1</v>
      </c>
      <c r="F221" s="207" t="s">
        <v>371</v>
      </c>
      <c r="G221" s="204"/>
      <c r="H221" s="208">
        <v>4.5</v>
      </c>
      <c r="I221" s="209"/>
      <c r="J221" s="204"/>
      <c r="K221" s="204"/>
      <c r="L221" s="210"/>
      <c r="M221" s="211"/>
      <c r="N221" s="212"/>
      <c r="O221" s="212"/>
      <c r="P221" s="212"/>
      <c r="Q221" s="212"/>
      <c r="R221" s="212"/>
      <c r="S221" s="212"/>
      <c r="T221" s="213"/>
      <c r="AT221" s="214" t="s">
        <v>141</v>
      </c>
      <c r="AU221" s="214" t="s">
        <v>85</v>
      </c>
      <c r="AV221" s="12" t="s">
        <v>85</v>
      </c>
      <c r="AW221" s="12" t="s">
        <v>31</v>
      </c>
      <c r="AX221" s="12" t="s">
        <v>83</v>
      </c>
      <c r="AY221" s="214" t="s">
        <v>131</v>
      </c>
    </row>
    <row r="222" spans="2:65" s="1" customFormat="1" ht="24" customHeight="1">
      <c r="B222" s="32"/>
      <c r="C222" s="226" t="s">
        <v>372</v>
      </c>
      <c r="D222" s="226" t="s">
        <v>223</v>
      </c>
      <c r="E222" s="227" t="s">
        <v>373</v>
      </c>
      <c r="F222" s="228" t="s">
        <v>374</v>
      </c>
      <c r="G222" s="229" t="s">
        <v>321</v>
      </c>
      <c r="H222" s="230">
        <v>4.95</v>
      </c>
      <c r="I222" s="231">
        <v>425</v>
      </c>
      <c r="J222" s="232">
        <f>ROUND(I222*H222,2)</f>
        <v>2103.75</v>
      </c>
      <c r="K222" s="228" t="s">
        <v>138</v>
      </c>
      <c r="L222" s="233"/>
      <c r="M222" s="234" t="s">
        <v>1</v>
      </c>
      <c r="N222" s="235" t="s">
        <v>40</v>
      </c>
      <c r="O222" s="64"/>
      <c r="P222" s="199">
        <f>O222*H222</f>
        <v>0</v>
      </c>
      <c r="Q222" s="199">
        <v>3E-05</v>
      </c>
      <c r="R222" s="199">
        <f>Q222*H222</f>
        <v>0.0001485</v>
      </c>
      <c r="S222" s="199">
        <v>0</v>
      </c>
      <c r="T222" s="200">
        <f>S222*H222</f>
        <v>0</v>
      </c>
      <c r="AR222" s="201" t="s">
        <v>252</v>
      </c>
      <c r="AT222" s="201" t="s">
        <v>223</v>
      </c>
      <c r="AU222" s="201" t="s">
        <v>85</v>
      </c>
      <c r="AY222" s="15" t="s">
        <v>131</v>
      </c>
      <c r="BE222" s="202">
        <f>IF(N222="základní",J222,0)</f>
        <v>2103.75</v>
      </c>
      <c r="BF222" s="202">
        <f>IF(N222="snížená",J222,0)</f>
        <v>0</v>
      </c>
      <c r="BG222" s="202">
        <f>IF(N222="zákl. přenesená",J222,0)</f>
        <v>0</v>
      </c>
      <c r="BH222" s="202">
        <f>IF(N222="sníž. přenesená",J222,0)</f>
        <v>0</v>
      </c>
      <c r="BI222" s="202">
        <f>IF(N222="nulová",J222,0)</f>
        <v>0</v>
      </c>
      <c r="BJ222" s="15" t="s">
        <v>83</v>
      </c>
      <c r="BK222" s="202">
        <f>ROUND(I222*H222,2)</f>
        <v>2103.75</v>
      </c>
      <c r="BL222" s="15" t="s">
        <v>213</v>
      </c>
      <c r="BM222" s="201" t="s">
        <v>375</v>
      </c>
    </row>
    <row r="223" spans="2:51" s="12" customFormat="1" ht="10.2">
      <c r="B223" s="203"/>
      <c r="C223" s="204"/>
      <c r="D223" s="205" t="s">
        <v>141</v>
      </c>
      <c r="E223" s="204"/>
      <c r="F223" s="207" t="s">
        <v>376</v>
      </c>
      <c r="G223" s="204"/>
      <c r="H223" s="208">
        <v>4.95</v>
      </c>
      <c r="I223" s="209"/>
      <c r="J223" s="204"/>
      <c r="K223" s="204"/>
      <c r="L223" s="210"/>
      <c r="M223" s="211"/>
      <c r="N223" s="212"/>
      <c r="O223" s="212"/>
      <c r="P223" s="212"/>
      <c r="Q223" s="212"/>
      <c r="R223" s="212"/>
      <c r="S223" s="212"/>
      <c r="T223" s="213"/>
      <c r="AT223" s="214" t="s">
        <v>141</v>
      </c>
      <c r="AU223" s="214" t="s">
        <v>85</v>
      </c>
      <c r="AV223" s="12" t="s">
        <v>85</v>
      </c>
      <c r="AW223" s="12" t="s">
        <v>4</v>
      </c>
      <c r="AX223" s="12" t="s">
        <v>83</v>
      </c>
      <c r="AY223" s="214" t="s">
        <v>131</v>
      </c>
    </row>
    <row r="224" spans="2:65" s="1" customFormat="1" ht="24" customHeight="1">
      <c r="B224" s="32"/>
      <c r="C224" s="190" t="s">
        <v>377</v>
      </c>
      <c r="D224" s="190" t="s">
        <v>134</v>
      </c>
      <c r="E224" s="191" t="s">
        <v>378</v>
      </c>
      <c r="F224" s="192" t="s">
        <v>379</v>
      </c>
      <c r="G224" s="193" t="s">
        <v>321</v>
      </c>
      <c r="H224" s="194">
        <v>23.98</v>
      </c>
      <c r="I224" s="195">
        <v>35</v>
      </c>
      <c r="J224" s="196">
        <f>ROUND(I224*H224,2)</f>
        <v>839.3</v>
      </c>
      <c r="K224" s="192" t="s">
        <v>138</v>
      </c>
      <c r="L224" s="36"/>
      <c r="M224" s="197" t="s">
        <v>1</v>
      </c>
      <c r="N224" s="198" t="s">
        <v>40</v>
      </c>
      <c r="O224" s="64"/>
      <c r="P224" s="199">
        <f>O224*H224</f>
        <v>0</v>
      </c>
      <c r="Q224" s="199">
        <v>0</v>
      </c>
      <c r="R224" s="199">
        <f>Q224*H224</f>
        <v>0</v>
      </c>
      <c r="S224" s="199">
        <v>0.01174</v>
      </c>
      <c r="T224" s="200">
        <f>S224*H224</f>
        <v>0.28152520000000003</v>
      </c>
      <c r="AR224" s="201" t="s">
        <v>213</v>
      </c>
      <c r="AT224" s="201" t="s">
        <v>134</v>
      </c>
      <c r="AU224" s="201" t="s">
        <v>85</v>
      </c>
      <c r="AY224" s="15" t="s">
        <v>131</v>
      </c>
      <c r="BE224" s="202">
        <f>IF(N224="základní",J224,0)</f>
        <v>839.3</v>
      </c>
      <c r="BF224" s="202">
        <f>IF(N224="snížená",J224,0)</f>
        <v>0</v>
      </c>
      <c r="BG224" s="202">
        <f>IF(N224="zákl. přenesená",J224,0)</f>
        <v>0</v>
      </c>
      <c r="BH224" s="202">
        <f>IF(N224="sníž. přenesená",J224,0)</f>
        <v>0</v>
      </c>
      <c r="BI224" s="202">
        <f>IF(N224="nulová",J224,0)</f>
        <v>0</v>
      </c>
      <c r="BJ224" s="15" t="s">
        <v>83</v>
      </c>
      <c r="BK224" s="202">
        <f>ROUND(I224*H224,2)</f>
        <v>839.3</v>
      </c>
      <c r="BL224" s="15" t="s">
        <v>213</v>
      </c>
      <c r="BM224" s="201" t="s">
        <v>380</v>
      </c>
    </row>
    <row r="225" spans="2:51" s="12" customFormat="1" ht="10.2">
      <c r="B225" s="203"/>
      <c r="C225" s="204"/>
      <c r="D225" s="205" t="s">
        <v>141</v>
      </c>
      <c r="E225" s="206" t="s">
        <v>1</v>
      </c>
      <c r="F225" s="207" t="s">
        <v>381</v>
      </c>
      <c r="G225" s="204"/>
      <c r="H225" s="208">
        <v>23.98</v>
      </c>
      <c r="I225" s="209"/>
      <c r="J225" s="204"/>
      <c r="K225" s="204"/>
      <c r="L225" s="210"/>
      <c r="M225" s="211"/>
      <c r="N225" s="212"/>
      <c r="O225" s="212"/>
      <c r="P225" s="212"/>
      <c r="Q225" s="212"/>
      <c r="R225" s="212"/>
      <c r="S225" s="212"/>
      <c r="T225" s="213"/>
      <c r="AT225" s="214" t="s">
        <v>141</v>
      </c>
      <c r="AU225" s="214" t="s">
        <v>85</v>
      </c>
      <c r="AV225" s="12" t="s">
        <v>85</v>
      </c>
      <c r="AW225" s="12" t="s">
        <v>31</v>
      </c>
      <c r="AX225" s="12" t="s">
        <v>83</v>
      </c>
      <c r="AY225" s="214" t="s">
        <v>131</v>
      </c>
    </row>
    <row r="226" spans="2:65" s="1" customFormat="1" ht="16.5" customHeight="1">
      <c r="B226" s="32"/>
      <c r="C226" s="190" t="s">
        <v>382</v>
      </c>
      <c r="D226" s="190" t="s">
        <v>134</v>
      </c>
      <c r="E226" s="191" t="s">
        <v>383</v>
      </c>
      <c r="F226" s="192" t="s">
        <v>384</v>
      </c>
      <c r="G226" s="193" t="s">
        <v>137</v>
      </c>
      <c r="H226" s="194">
        <v>7.735</v>
      </c>
      <c r="I226" s="195">
        <v>75</v>
      </c>
      <c r="J226" s="196">
        <f>ROUND(I226*H226,2)</f>
        <v>580.13</v>
      </c>
      <c r="K226" s="192" t="s">
        <v>138</v>
      </c>
      <c r="L226" s="36"/>
      <c r="M226" s="197" t="s">
        <v>1</v>
      </c>
      <c r="N226" s="198" t="s">
        <v>40</v>
      </c>
      <c r="O226" s="64"/>
      <c r="P226" s="199">
        <f>O226*H226</f>
        <v>0</v>
      </c>
      <c r="Q226" s="199">
        <v>0</v>
      </c>
      <c r="R226" s="199">
        <f>Q226*H226</f>
        <v>0</v>
      </c>
      <c r="S226" s="199">
        <v>0.0353</v>
      </c>
      <c r="T226" s="200">
        <f>S226*H226</f>
        <v>0.2730455</v>
      </c>
      <c r="AR226" s="201" t="s">
        <v>213</v>
      </c>
      <c r="AT226" s="201" t="s">
        <v>134</v>
      </c>
      <c r="AU226" s="201" t="s">
        <v>85</v>
      </c>
      <c r="AY226" s="15" t="s">
        <v>131</v>
      </c>
      <c r="BE226" s="202">
        <f>IF(N226="základní",J226,0)</f>
        <v>580.13</v>
      </c>
      <c r="BF226" s="202">
        <f>IF(N226="snížená",J226,0)</f>
        <v>0</v>
      </c>
      <c r="BG226" s="202">
        <f>IF(N226="zákl. přenesená",J226,0)</f>
        <v>0</v>
      </c>
      <c r="BH226" s="202">
        <f>IF(N226="sníž. přenesená",J226,0)</f>
        <v>0</v>
      </c>
      <c r="BI226" s="202">
        <f>IF(N226="nulová",J226,0)</f>
        <v>0</v>
      </c>
      <c r="BJ226" s="15" t="s">
        <v>83</v>
      </c>
      <c r="BK226" s="202">
        <f>ROUND(I226*H226,2)</f>
        <v>580.13</v>
      </c>
      <c r="BL226" s="15" t="s">
        <v>213</v>
      </c>
      <c r="BM226" s="201" t="s">
        <v>385</v>
      </c>
    </row>
    <row r="227" spans="2:51" s="12" customFormat="1" ht="10.2">
      <c r="B227" s="203"/>
      <c r="C227" s="204"/>
      <c r="D227" s="205" t="s">
        <v>141</v>
      </c>
      <c r="E227" s="206" t="s">
        <v>1</v>
      </c>
      <c r="F227" s="207" t="s">
        <v>386</v>
      </c>
      <c r="G227" s="204"/>
      <c r="H227" s="208">
        <v>7.735</v>
      </c>
      <c r="I227" s="209"/>
      <c r="J227" s="204"/>
      <c r="K227" s="204"/>
      <c r="L227" s="210"/>
      <c r="M227" s="211"/>
      <c r="N227" s="212"/>
      <c r="O227" s="212"/>
      <c r="P227" s="212"/>
      <c r="Q227" s="212"/>
      <c r="R227" s="212"/>
      <c r="S227" s="212"/>
      <c r="T227" s="213"/>
      <c r="AT227" s="214" t="s">
        <v>141</v>
      </c>
      <c r="AU227" s="214" t="s">
        <v>85</v>
      </c>
      <c r="AV227" s="12" t="s">
        <v>85</v>
      </c>
      <c r="AW227" s="12" t="s">
        <v>31</v>
      </c>
      <c r="AX227" s="12" t="s">
        <v>83</v>
      </c>
      <c r="AY227" s="214" t="s">
        <v>131</v>
      </c>
    </row>
    <row r="228" spans="2:65" s="1" customFormat="1" ht="16.5" customHeight="1">
      <c r="B228" s="32"/>
      <c r="C228" s="190" t="s">
        <v>387</v>
      </c>
      <c r="D228" s="190" t="s">
        <v>134</v>
      </c>
      <c r="E228" s="191" t="s">
        <v>388</v>
      </c>
      <c r="F228" s="192" t="s">
        <v>389</v>
      </c>
      <c r="G228" s="193" t="s">
        <v>137</v>
      </c>
      <c r="H228" s="194">
        <v>5.28</v>
      </c>
      <c r="I228" s="195">
        <v>299</v>
      </c>
      <c r="J228" s="196">
        <f>ROUND(I228*H228,2)</f>
        <v>1578.72</v>
      </c>
      <c r="K228" s="192" t="s">
        <v>138</v>
      </c>
      <c r="L228" s="36"/>
      <c r="M228" s="197" t="s">
        <v>1</v>
      </c>
      <c r="N228" s="198" t="s">
        <v>40</v>
      </c>
      <c r="O228" s="64"/>
      <c r="P228" s="199">
        <f>O228*H228</f>
        <v>0</v>
      </c>
      <c r="Q228" s="199">
        <v>0.00455</v>
      </c>
      <c r="R228" s="199">
        <f>Q228*H228</f>
        <v>0.024024000000000004</v>
      </c>
      <c r="S228" s="199">
        <v>0</v>
      </c>
      <c r="T228" s="200">
        <f>S228*H228</f>
        <v>0</v>
      </c>
      <c r="AR228" s="201" t="s">
        <v>213</v>
      </c>
      <c r="AT228" s="201" t="s">
        <v>134</v>
      </c>
      <c r="AU228" s="201" t="s">
        <v>85</v>
      </c>
      <c r="AY228" s="15" t="s">
        <v>131</v>
      </c>
      <c r="BE228" s="202">
        <f>IF(N228="základní",J228,0)</f>
        <v>1578.72</v>
      </c>
      <c r="BF228" s="202">
        <f>IF(N228="snížená",J228,0)</f>
        <v>0</v>
      </c>
      <c r="BG228" s="202">
        <f>IF(N228="zákl. přenesená",J228,0)</f>
        <v>0</v>
      </c>
      <c r="BH228" s="202">
        <f>IF(N228="sníž. přenesená",J228,0)</f>
        <v>0</v>
      </c>
      <c r="BI228" s="202">
        <f>IF(N228="nulová",J228,0)</f>
        <v>0</v>
      </c>
      <c r="BJ228" s="15" t="s">
        <v>83</v>
      </c>
      <c r="BK228" s="202">
        <f>ROUND(I228*H228,2)</f>
        <v>1578.72</v>
      </c>
      <c r="BL228" s="15" t="s">
        <v>213</v>
      </c>
      <c r="BM228" s="201" t="s">
        <v>390</v>
      </c>
    </row>
    <row r="229" spans="2:51" s="12" customFormat="1" ht="10.2">
      <c r="B229" s="203"/>
      <c r="C229" s="204"/>
      <c r="D229" s="205" t="s">
        <v>141</v>
      </c>
      <c r="E229" s="206" t="s">
        <v>1</v>
      </c>
      <c r="F229" s="207" t="s">
        <v>391</v>
      </c>
      <c r="G229" s="204"/>
      <c r="H229" s="208">
        <v>5.28</v>
      </c>
      <c r="I229" s="209"/>
      <c r="J229" s="204"/>
      <c r="K229" s="204"/>
      <c r="L229" s="210"/>
      <c r="M229" s="211"/>
      <c r="N229" s="212"/>
      <c r="O229" s="212"/>
      <c r="P229" s="212"/>
      <c r="Q229" s="212"/>
      <c r="R229" s="212"/>
      <c r="S229" s="212"/>
      <c r="T229" s="213"/>
      <c r="AT229" s="214" t="s">
        <v>141</v>
      </c>
      <c r="AU229" s="214" t="s">
        <v>85</v>
      </c>
      <c r="AV229" s="12" t="s">
        <v>85</v>
      </c>
      <c r="AW229" s="12" t="s">
        <v>31</v>
      </c>
      <c r="AX229" s="12" t="s">
        <v>83</v>
      </c>
      <c r="AY229" s="214" t="s">
        <v>131</v>
      </c>
    </row>
    <row r="230" spans="2:65" s="1" customFormat="1" ht="24" customHeight="1">
      <c r="B230" s="32"/>
      <c r="C230" s="190" t="s">
        <v>392</v>
      </c>
      <c r="D230" s="190" t="s">
        <v>134</v>
      </c>
      <c r="E230" s="191" t="s">
        <v>393</v>
      </c>
      <c r="F230" s="192" t="s">
        <v>394</v>
      </c>
      <c r="G230" s="193" t="s">
        <v>321</v>
      </c>
      <c r="H230" s="194">
        <v>1</v>
      </c>
      <c r="I230" s="195">
        <v>300</v>
      </c>
      <c r="J230" s="196">
        <f>ROUND(I230*H230,2)</f>
        <v>300</v>
      </c>
      <c r="K230" s="192" t="s">
        <v>138</v>
      </c>
      <c r="L230" s="36"/>
      <c r="M230" s="197" t="s">
        <v>1</v>
      </c>
      <c r="N230" s="198" t="s">
        <v>40</v>
      </c>
      <c r="O230" s="64"/>
      <c r="P230" s="199">
        <f>O230*H230</f>
        <v>0</v>
      </c>
      <c r="Q230" s="199">
        <v>0.00075</v>
      </c>
      <c r="R230" s="199">
        <f>Q230*H230</f>
        <v>0.00075</v>
      </c>
      <c r="S230" s="199">
        <v>0</v>
      </c>
      <c r="T230" s="200">
        <f>S230*H230</f>
        <v>0</v>
      </c>
      <c r="AR230" s="201" t="s">
        <v>213</v>
      </c>
      <c r="AT230" s="201" t="s">
        <v>134</v>
      </c>
      <c r="AU230" s="201" t="s">
        <v>85</v>
      </c>
      <c r="AY230" s="15" t="s">
        <v>131</v>
      </c>
      <c r="BE230" s="202">
        <f>IF(N230="základní",J230,0)</f>
        <v>300</v>
      </c>
      <c r="BF230" s="202">
        <f>IF(N230="snížená",J230,0)</f>
        <v>0</v>
      </c>
      <c r="BG230" s="202">
        <f>IF(N230="zákl. přenesená",J230,0)</f>
        <v>0</v>
      </c>
      <c r="BH230" s="202">
        <f>IF(N230="sníž. přenesená",J230,0)</f>
        <v>0</v>
      </c>
      <c r="BI230" s="202">
        <f>IF(N230="nulová",J230,0)</f>
        <v>0</v>
      </c>
      <c r="BJ230" s="15" t="s">
        <v>83</v>
      </c>
      <c r="BK230" s="202">
        <f>ROUND(I230*H230,2)</f>
        <v>300</v>
      </c>
      <c r="BL230" s="15" t="s">
        <v>213</v>
      </c>
      <c r="BM230" s="201" t="s">
        <v>395</v>
      </c>
    </row>
    <row r="231" spans="2:51" s="12" customFormat="1" ht="10.2">
      <c r="B231" s="203"/>
      <c r="C231" s="204"/>
      <c r="D231" s="205" t="s">
        <v>141</v>
      </c>
      <c r="E231" s="206" t="s">
        <v>1</v>
      </c>
      <c r="F231" s="207" t="s">
        <v>396</v>
      </c>
      <c r="G231" s="204"/>
      <c r="H231" s="208">
        <v>1</v>
      </c>
      <c r="I231" s="209"/>
      <c r="J231" s="204"/>
      <c r="K231" s="204"/>
      <c r="L231" s="210"/>
      <c r="M231" s="211"/>
      <c r="N231" s="212"/>
      <c r="O231" s="212"/>
      <c r="P231" s="212"/>
      <c r="Q231" s="212"/>
      <c r="R231" s="212"/>
      <c r="S231" s="212"/>
      <c r="T231" s="213"/>
      <c r="AT231" s="214" t="s">
        <v>141</v>
      </c>
      <c r="AU231" s="214" t="s">
        <v>85</v>
      </c>
      <c r="AV231" s="12" t="s">
        <v>85</v>
      </c>
      <c r="AW231" s="12" t="s">
        <v>31</v>
      </c>
      <c r="AX231" s="12" t="s">
        <v>83</v>
      </c>
      <c r="AY231" s="214" t="s">
        <v>131</v>
      </c>
    </row>
    <row r="232" spans="2:65" s="1" customFormat="1" ht="24" customHeight="1">
      <c r="B232" s="32"/>
      <c r="C232" s="190" t="s">
        <v>397</v>
      </c>
      <c r="D232" s="190" t="s">
        <v>134</v>
      </c>
      <c r="E232" s="191" t="s">
        <v>398</v>
      </c>
      <c r="F232" s="192" t="s">
        <v>399</v>
      </c>
      <c r="G232" s="193" t="s">
        <v>321</v>
      </c>
      <c r="H232" s="194">
        <v>1.2</v>
      </c>
      <c r="I232" s="195">
        <v>320</v>
      </c>
      <c r="J232" s="196">
        <f>ROUND(I232*H232,2)</f>
        <v>384</v>
      </c>
      <c r="K232" s="192" t="s">
        <v>138</v>
      </c>
      <c r="L232" s="36"/>
      <c r="M232" s="197" t="s">
        <v>1</v>
      </c>
      <c r="N232" s="198" t="s">
        <v>40</v>
      </c>
      <c r="O232" s="64"/>
      <c r="P232" s="199">
        <f>O232*H232</f>
        <v>0</v>
      </c>
      <c r="Q232" s="199">
        <v>0.00128</v>
      </c>
      <c r="R232" s="199">
        <f>Q232*H232</f>
        <v>0.001536</v>
      </c>
      <c r="S232" s="199">
        <v>0</v>
      </c>
      <c r="T232" s="200">
        <f>S232*H232</f>
        <v>0</v>
      </c>
      <c r="AR232" s="201" t="s">
        <v>213</v>
      </c>
      <c r="AT232" s="201" t="s">
        <v>134</v>
      </c>
      <c r="AU232" s="201" t="s">
        <v>85</v>
      </c>
      <c r="AY232" s="15" t="s">
        <v>131</v>
      </c>
      <c r="BE232" s="202">
        <f>IF(N232="základní",J232,0)</f>
        <v>384</v>
      </c>
      <c r="BF232" s="202">
        <f>IF(N232="snížená",J232,0)</f>
        <v>0</v>
      </c>
      <c r="BG232" s="202">
        <f>IF(N232="zákl. přenesená",J232,0)</f>
        <v>0</v>
      </c>
      <c r="BH232" s="202">
        <f>IF(N232="sníž. přenesená",J232,0)</f>
        <v>0</v>
      </c>
      <c r="BI232" s="202">
        <f>IF(N232="nulová",J232,0)</f>
        <v>0</v>
      </c>
      <c r="BJ232" s="15" t="s">
        <v>83</v>
      </c>
      <c r="BK232" s="202">
        <f>ROUND(I232*H232,2)</f>
        <v>384</v>
      </c>
      <c r="BL232" s="15" t="s">
        <v>213</v>
      </c>
      <c r="BM232" s="201" t="s">
        <v>400</v>
      </c>
    </row>
    <row r="233" spans="2:51" s="12" customFormat="1" ht="10.2">
      <c r="B233" s="203"/>
      <c r="C233" s="204"/>
      <c r="D233" s="205" t="s">
        <v>141</v>
      </c>
      <c r="E233" s="206" t="s">
        <v>1</v>
      </c>
      <c r="F233" s="207" t="s">
        <v>401</v>
      </c>
      <c r="G233" s="204"/>
      <c r="H233" s="208">
        <v>1.2</v>
      </c>
      <c r="I233" s="209"/>
      <c r="J233" s="204"/>
      <c r="K233" s="204"/>
      <c r="L233" s="210"/>
      <c r="M233" s="211"/>
      <c r="N233" s="212"/>
      <c r="O233" s="212"/>
      <c r="P233" s="212"/>
      <c r="Q233" s="212"/>
      <c r="R233" s="212"/>
      <c r="S233" s="212"/>
      <c r="T233" s="213"/>
      <c r="AT233" s="214" t="s">
        <v>141</v>
      </c>
      <c r="AU233" s="214" t="s">
        <v>85</v>
      </c>
      <c r="AV233" s="12" t="s">
        <v>85</v>
      </c>
      <c r="AW233" s="12" t="s">
        <v>31</v>
      </c>
      <c r="AX233" s="12" t="s">
        <v>83</v>
      </c>
      <c r="AY233" s="214" t="s">
        <v>131</v>
      </c>
    </row>
    <row r="234" spans="2:65" s="1" customFormat="1" ht="24" customHeight="1">
      <c r="B234" s="32"/>
      <c r="C234" s="190" t="s">
        <v>402</v>
      </c>
      <c r="D234" s="190" t="s">
        <v>134</v>
      </c>
      <c r="E234" s="191" t="s">
        <v>403</v>
      </c>
      <c r="F234" s="192" t="s">
        <v>404</v>
      </c>
      <c r="G234" s="193" t="s">
        <v>321</v>
      </c>
      <c r="H234" s="194">
        <v>24.05</v>
      </c>
      <c r="I234" s="195">
        <v>69</v>
      </c>
      <c r="J234" s="196">
        <f>ROUND(I234*H234,2)</f>
        <v>1659.45</v>
      </c>
      <c r="K234" s="192" t="s">
        <v>138</v>
      </c>
      <c r="L234" s="36"/>
      <c r="M234" s="197" t="s">
        <v>1</v>
      </c>
      <c r="N234" s="198" t="s">
        <v>40</v>
      </c>
      <c r="O234" s="64"/>
      <c r="P234" s="199">
        <f>O234*H234</f>
        <v>0</v>
      </c>
      <c r="Q234" s="199">
        <v>0.00043</v>
      </c>
      <c r="R234" s="199">
        <f>Q234*H234</f>
        <v>0.0103415</v>
      </c>
      <c r="S234" s="199">
        <v>0</v>
      </c>
      <c r="T234" s="200">
        <f>S234*H234</f>
        <v>0</v>
      </c>
      <c r="AR234" s="201" t="s">
        <v>213</v>
      </c>
      <c r="AT234" s="201" t="s">
        <v>134</v>
      </c>
      <c r="AU234" s="201" t="s">
        <v>85</v>
      </c>
      <c r="AY234" s="15" t="s">
        <v>131</v>
      </c>
      <c r="BE234" s="202">
        <f>IF(N234="základní",J234,0)</f>
        <v>1659.45</v>
      </c>
      <c r="BF234" s="202">
        <f>IF(N234="snížená",J234,0)</f>
        <v>0</v>
      </c>
      <c r="BG234" s="202">
        <f>IF(N234="zákl. přenesená",J234,0)</f>
        <v>0</v>
      </c>
      <c r="BH234" s="202">
        <f>IF(N234="sníž. přenesená",J234,0)</f>
        <v>0</v>
      </c>
      <c r="BI234" s="202">
        <f>IF(N234="nulová",J234,0)</f>
        <v>0</v>
      </c>
      <c r="BJ234" s="15" t="s">
        <v>83</v>
      </c>
      <c r="BK234" s="202">
        <f>ROUND(I234*H234,2)</f>
        <v>1659.45</v>
      </c>
      <c r="BL234" s="15" t="s">
        <v>213</v>
      </c>
      <c r="BM234" s="201" t="s">
        <v>405</v>
      </c>
    </row>
    <row r="235" spans="2:51" s="12" customFormat="1" ht="10.2">
      <c r="B235" s="203"/>
      <c r="C235" s="204"/>
      <c r="D235" s="205" t="s">
        <v>141</v>
      </c>
      <c r="E235" s="206" t="s">
        <v>1</v>
      </c>
      <c r="F235" s="207" t="s">
        <v>406</v>
      </c>
      <c r="G235" s="204"/>
      <c r="H235" s="208">
        <v>24.05</v>
      </c>
      <c r="I235" s="209"/>
      <c r="J235" s="204"/>
      <c r="K235" s="204"/>
      <c r="L235" s="210"/>
      <c r="M235" s="211"/>
      <c r="N235" s="212"/>
      <c r="O235" s="212"/>
      <c r="P235" s="212"/>
      <c r="Q235" s="212"/>
      <c r="R235" s="212"/>
      <c r="S235" s="212"/>
      <c r="T235" s="213"/>
      <c r="AT235" s="214" t="s">
        <v>141</v>
      </c>
      <c r="AU235" s="214" t="s">
        <v>85</v>
      </c>
      <c r="AV235" s="12" t="s">
        <v>85</v>
      </c>
      <c r="AW235" s="12" t="s">
        <v>31</v>
      </c>
      <c r="AX235" s="12" t="s">
        <v>83</v>
      </c>
      <c r="AY235" s="214" t="s">
        <v>131</v>
      </c>
    </row>
    <row r="236" spans="2:65" s="1" customFormat="1" ht="24" customHeight="1">
      <c r="B236" s="32"/>
      <c r="C236" s="226" t="s">
        <v>407</v>
      </c>
      <c r="D236" s="226" t="s">
        <v>223</v>
      </c>
      <c r="E236" s="227" t="s">
        <v>408</v>
      </c>
      <c r="F236" s="228" t="s">
        <v>409</v>
      </c>
      <c r="G236" s="229" t="s">
        <v>149</v>
      </c>
      <c r="H236" s="230">
        <v>97.001</v>
      </c>
      <c r="I236" s="231">
        <v>25</v>
      </c>
      <c r="J236" s="232">
        <f>ROUND(I236*H236,2)</f>
        <v>2425.03</v>
      </c>
      <c r="K236" s="228" t="s">
        <v>138</v>
      </c>
      <c r="L236" s="233"/>
      <c r="M236" s="234" t="s">
        <v>1</v>
      </c>
      <c r="N236" s="235" t="s">
        <v>40</v>
      </c>
      <c r="O236" s="64"/>
      <c r="P236" s="199">
        <f>O236*H236</f>
        <v>0</v>
      </c>
      <c r="Q236" s="199">
        <v>0.00045</v>
      </c>
      <c r="R236" s="199">
        <f>Q236*H236</f>
        <v>0.04365045</v>
      </c>
      <c r="S236" s="199">
        <v>0</v>
      </c>
      <c r="T236" s="200">
        <f>S236*H236</f>
        <v>0</v>
      </c>
      <c r="AR236" s="201" t="s">
        <v>252</v>
      </c>
      <c r="AT236" s="201" t="s">
        <v>223</v>
      </c>
      <c r="AU236" s="201" t="s">
        <v>85</v>
      </c>
      <c r="AY236" s="15" t="s">
        <v>131</v>
      </c>
      <c r="BE236" s="202">
        <f>IF(N236="základní",J236,0)</f>
        <v>2425.03</v>
      </c>
      <c r="BF236" s="202">
        <f>IF(N236="snížená",J236,0)</f>
        <v>0</v>
      </c>
      <c r="BG236" s="202">
        <f>IF(N236="zákl. přenesená",J236,0)</f>
        <v>0</v>
      </c>
      <c r="BH236" s="202">
        <f>IF(N236="sníž. přenesená",J236,0)</f>
        <v>0</v>
      </c>
      <c r="BI236" s="202">
        <f>IF(N236="nulová",J236,0)</f>
        <v>0</v>
      </c>
      <c r="BJ236" s="15" t="s">
        <v>83</v>
      </c>
      <c r="BK236" s="202">
        <f>ROUND(I236*H236,2)</f>
        <v>2425.03</v>
      </c>
      <c r="BL236" s="15" t="s">
        <v>213</v>
      </c>
      <c r="BM236" s="201" t="s">
        <v>410</v>
      </c>
    </row>
    <row r="237" spans="2:51" s="12" customFormat="1" ht="10.2">
      <c r="B237" s="203"/>
      <c r="C237" s="204"/>
      <c r="D237" s="205" t="s">
        <v>141</v>
      </c>
      <c r="E237" s="206" t="s">
        <v>1</v>
      </c>
      <c r="F237" s="207" t="s">
        <v>411</v>
      </c>
      <c r="G237" s="204"/>
      <c r="H237" s="208">
        <v>88.183</v>
      </c>
      <c r="I237" s="209"/>
      <c r="J237" s="204"/>
      <c r="K237" s="204"/>
      <c r="L237" s="210"/>
      <c r="M237" s="211"/>
      <c r="N237" s="212"/>
      <c r="O237" s="212"/>
      <c r="P237" s="212"/>
      <c r="Q237" s="212"/>
      <c r="R237" s="212"/>
      <c r="S237" s="212"/>
      <c r="T237" s="213"/>
      <c r="AT237" s="214" t="s">
        <v>141</v>
      </c>
      <c r="AU237" s="214" t="s">
        <v>85</v>
      </c>
      <c r="AV237" s="12" t="s">
        <v>85</v>
      </c>
      <c r="AW237" s="12" t="s">
        <v>31</v>
      </c>
      <c r="AX237" s="12" t="s">
        <v>83</v>
      </c>
      <c r="AY237" s="214" t="s">
        <v>131</v>
      </c>
    </row>
    <row r="238" spans="2:51" s="12" customFormat="1" ht="10.2">
      <c r="B238" s="203"/>
      <c r="C238" s="204"/>
      <c r="D238" s="205" t="s">
        <v>141</v>
      </c>
      <c r="E238" s="204"/>
      <c r="F238" s="207" t="s">
        <v>412</v>
      </c>
      <c r="G238" s="204"/>
      <c r="H238" s="208">
        <v>97.001</v>
      </c>
      <c r="I238" s="209"/>
      <c r="J238" s="204"/>
      <c r="K238" s="204"/>
      <c r="L238" s="210"/>
      <c r="M238" s="211"/>
      <c r="N238" s="212"/>
      <c r="O238" s="212"/>
      <c r="P238" s="212"/>
      <c r="Q238" s="212"/>
      <c r="R238" s="212"/>
      <c r="S238" s="212"/>
      <c r="T238" s="213"/>
      <c r="AT238" s="214" t="s">
        <v>141</v>
      </c>
      <c r="AU238" s="214" t="s">
        <v>85</v>
      </c>
      <c r="AV238" s="12" t="s">
        <v>85</v>
      </c>
      <c r="AW238" s="12" t="s">
        <v>4</v>
      </c>
      <c r="AX238" s="12" t="s">
        <v>83</v>
      </c>
      <c r="AY238" s="214" t="s">
        <v>131</v>
      </c>
    </row>
    <row r="239" spans="2:65" s="1" customFormat="1" ht="24" customHeight="1">
      <c r="B239" s="32"/>
      <c r="C239" s="190" t="s">
        <v>413</v>
      </c>
      <c r="D239" s="190" t="s">
        <v>134</v>
      </c>
      <c r="E239" s="191" t="s">
        <v>414</v>
      </c>
      <c r="F239" s="192" t="s">
        <v>415</v>
      </c>
      <c r="G239" s="193" t="s">
        <v>137</v>
      </c>
      <c r="H239" s="194">
        <v>6.76</v>
      </c>
      <c r="I239" s="195">
        <v>385</v>
      </c>
      <c r="J239" s="196">
        <f>ROUND(I239*H239,2)</f>
        <v>2602.6</v>
      </c>
      <c r="K239" s="192" t="s">
        <v>138</v>
      </c>
      <c r="L239" s="36"/>
      <c r="M239" s="197" t="s">
        <v>1</v>
      </c>
      <c r="N239" s="198" t="s">
        <v>40</v>
      </c>
      <c r="O239" s="64"/>
      <c r="P239" s="199">
        <f>O239*H239</f>
        <v>0</v>
      </c>
      <c r="Q239" s="199">
        <v>0.0075</v>
      </c>
      <c r="R239" s="199">
        <f>Q239*H239</f>
        <v>0.050699999999999995</v>
      </c>
      <c r="S239" s="199">
        <v>0</v>
      </c>
      <c r="T239" s="200">
        <f>S239*H239</f>
        <v>0</v>
      </c>
      <c r="AR239" s="201" t="s">
        <v>213</v>
      </c>
      <c r="AT239" s="201" t="s">
        <v>134</v>
      </c>
      <c r="AU239" s="201" t="s">
        <v>85</v>
      </c>
      <c r="AY239" s="15" t="s">
        <v>131</v>
      </c>
      <c r="BE239" s="202">
        <f>IF(N239="základní",J239,0)</f>
        <v>2602.6</v>
      </c>
      <c r="BF239" s="202">
        <f>IF(N239="snížená",J239,0)</f>
        <v>0</v>
      </c>
      <c r="BG239" s="202">
        <f>IF(N239="zákl. přenesená",J239,0)</f>
        <v>0</v>
      </c>
      <c r="BH239" s="202">
        <f>IF(N239="sníž. přenesená",J239,0)</f>
        <v>0</v>
      </c>
      <c r="BI239" s="202">
        <f>IF(N239="nulová",J239,0)</f>
        <v>0</v>
      </c>
      <c r="BJ239" s="15" t="s">
        <v>83</v>
      </c>
      <c r="BK239" s="202">
        <f>ROUND(I239*H239,2)</f>
        <v>2602.6</v>
      </c>
      <c r="BL239" s="15" t="s">
        <v>213</v>
      </c>
      <c r="BM239" s="201" t="s">
        <v>416</v>
      </c>
    </row>
    <row r="240" spans="2:51" s="12" customFormat="1" ht="10.2">
      <c r="B240" s="203"/>
      <c r="C240" s="204"/>
      <c r="D240" s="205" t="s">
        <v>141</v>
      </c>
      <c r="E240" s="206" t="s">
        <v>1</v>
      </c>
      <c r="F240" s="207" t="s">
        <v>417</v>
      </c>
      <c r="G240" s="204"/>
      <c r="H240" s="208">
        <v>5.1</v>
      </c>
      <c r="I240" s="209"/>
      <c r="J240" s="204"/>
      <c r="K240" s="204"/>
      <c r="L240" s="210"/>
      <c r="M240" s="211"/>
      <c r="N240" s="212"/>
      <c r="O240" s="212"/>
      <c r="P240" s="212"/>
      <c r="Q240" s="212"/>
      <c r="R240" s="212"/>
      <c r="S240" s="212"/>
      <c r="T240" s="213"/>
      <c r="AT240" s="214" t="s">
        <v>141</v>
      </c>
      <c r="AU240" s="214" t="s">
        <v>85</v>
      </c>
      <c r="AV240" s="12" t="s">
        <v>85</v>
      </c>
      <c r="AW240" s="12" t="s">
        <v>31</v>
      </c>
      <c r="AX240" s="12" t="s">
        <v>75</v>
      </c>
      <c r="AY240" s="214" t="s">
        <v>131</v>
      </c>
    </row>
    <row r="241" spans="2:51" s="12" customFormat="1" ht="10.2">
      <c r="B241" s="203"/>
      <c r="C241" s="204"/>
      <c r="D241" s="205" t="s">
        <v>141</v>
      </c>
      <c r="E241" s="206" t="s">
        <v>1</v>
      </c>
      <c r="F241" s="207" t="s">
        <v>418</v>
      </c>
      <c r="G241" s="204"/>
      <c r="H241" s="208">
        <v>1.66</v>
      </c>
      <c r="I241" s="209"/>
      <c r="J241" s="204"/>
      <c r="K241" s="204"/>
      <c r="L241" s="210"/>
      <c r="M241" s="211"/>
      <c r="N241" s="212"/>
      <c r="O241" s="212"/>
      <c r="P241" s="212"/>
      <c r="Q241" s="212"/>
      <c r="R241" s="212"/>
      <c r="S241" s="212"/>
      <c r="T241" s="213"/>
      <c r="AT241" s="214" t="s">
        <v>141</v>
      </c>
      <c r="AU241" s="214" t="s">
        <v>85</v>
      </c>
      <c r="AV241" s="12" t="s">
        <v>85</v>
      </c>
      <c r="AW241" s="12" t="s">
        <v>31</v>
      </c>
      <c r="AX241" s="12" t="s">
        <v>75</v>
      </c>
      <c r="AY241" s="214" t="s">
        <v>131</v>
      </c>
    </row>
    <row r="242" spans="2:51" s="13" customFormat="1" ht="10.2">
      <c r="B242" s="215"/>
      <c r="C242" s="216"/>
      <c r="D242" s="205" t="s">
        <v>141</v>
      </c>
      <c r="E242" s="217" t="s">
        <v>1</v>
      </c>
      <c r="F242" s="218" t="s">
        <v>192</v>
      </c>
      <c r="G242" s="216"/>
      <c r="H242" s="219">
        <v>6.76</v>
      </c>
      <c r="I242" s="220"/>
      <c r="J242" s="216"/>
      <c r="K242" s="216"/>
      <c r="L242" s="221"/>
      <c r="M242" s="222"/>
      <c r="N242" s="223"/>
      <c r="O242" s="223"/>
      <c r="P242" s="223"/>
      <c r="Q242" s="223"/>
      <c r="R242" s="223"/>
      <c r="S242" s="223"/>
      <c r="T242" s="224"/>
      <c r="AT242" s="225" t="s">
        <v>141</v>
      </c>
      <c r="AU242" s="225" t="s">
        <v>85</v>
      </c>
      <c r="AV242" s="13" t="s">
        <v>139</v>
      </c>
      <c r="AW242" s="13" t="s">
        <v>31</v>
      </c>
      <c r="AX242" s="13" t="s">
        <v>83</v>
      </c>
      <c r="AY242" s="225" t="s">
        <v>131</v>
      </c>
    </row>
    <row r="243" spans="2:65" s="1" customFormat="1" ht="24" customHeight="1">
      <c r="B243" s="32"/>
      <c r="C243" s="226" t="s">
        <v>419</v>
      </c>
      <c r="D243" s="226" t="s">
        <v>223</v>
      </c>
      <c r="E243" s="227" t="s">
        <v>420</v>
      </c>
      <c r="F243" s="228" t="s">
        <v>421</v>
      </c>
      <c r="G243" s="229" t="s">
        <v>137</v>
      </c>
      <c r="H243" s="230">
        <v>7.436</v>
      </c>
      <c r="I243" s="231">
        <v>225</v>
      </c>
      <c r="J243" s="232">
        <f>ROUND(I243*H243,2)</f>
        <v>1673.1</v>
      </c>
      <c r="K243" s="228" t="s">
        <v>138</v>
      </c>
      <c r="L243" s="233"/>
      <c r="M243" s="234" t="s">
        <v>1</v>
      </c>
      <c r="N243" s="235" t="s">
        <v>40</v>
      </c>
      <c r="O243" s="64"/>
      <c r="P243" s="199">
        <f>O243*H243</f>
        <v>0</v>
      </c>
      <c r="Q243" s="199">
        <v>0.0177</v>
      </c>
      <c r="R243" s="199">
        <f>Q243*H243</f>
        <v>0.1316172</v>
      </c>
      <c r="S243" s="199">
        <v>0</v>
      </c>
      <c r="T243" s="200">
        <f>S243*H243</f>
        <v>0</v>
      </c>
      <c r="AR243" s="201" t="s">
        <v>252</v>
      </c>
      <c r="AT243" s="201" t="s">
        <v>223</v>
      </c>
      <c r="AU243" s="201" t="s">
        <v>85</v>
      </c>
      <c r="AY243" s="15" t="s">
        <v>131</v>
      </c>
      <c r="BE243" s="202">
        <f>IF(N243="základní",J243,0)</f>
        <v>1673.1</v>
      </c>
      <c r="BF243" s="202">
        <f>IF(N243="snížená",J243,0)</f>
        <v>0</v>
      </c>
      <c r="BG243" s="202">
        <f>IF(N243="zákl. přenesená",J243,0)</f>
        <v>0</v>
      </c>
      <c r="BH243" s="202">
        <f>IF(N243="sníž. přenesená",J243,0)</f>
        <v>0</v>
      </c>
      <c r="BI243" s="202">
        <f>IF(N243="nulová",J243,0)</f>
        <v>0</v>
      </c>
      <c r="BJ243" s="15" t="s">
        <v>83</v>
      </c>
      <c r="BK243" s="202">
        <f>ROUND(I243*H243,2)</f>
        <v>1673.1</v>
      </c>
      <c r="BL243" s="15" t="s">
        <v>213</v>
      </c>
      <c r="BM243" s="201" t="s">
        <v>422</v>
      </c>
    </row>
    <row r="244" spans="2:51" s="12" customFormat="1" ht="10.2">
      <c r="B244" s="203"/>
      <c r="C244" s="204"/>
      <c r="D244" s="205" t="s">
        <v>141</v>
      </c>
      <c r="E244" s="204"/>
      <c r="F244" s="207" t="s">
        <v>423</v>
      </c>
      <c r="G244" s="204"/>
      <c r="H244" s="208">
        <v>7.436</v>
      </c>
      <c r="I244" s="209"/>
      <c r="J244" s="204"/>
      <c r="K244" s="204"/>
      <c r="L244" s="210"/>
      <c r="M244" s="211"/>
      <c r="N244" s="212"/>
      <c r="O244" s="212"/>
      <c r="P244" s="212"/>
      <c r="Q244" s="212"/>
      <c r="R244" s="212"/>
      <c r="S244" s="212"/>
      <c r="T244" s="213"/>
      <c r="AT244" s="214" t="s">
        <v>141</v>
      </c>
      <c r="AU244" s="214" t="s">
        <v>85</v>
      </c>
      <c r="AV244" s="12" t="s">
        <v>85</v>
      </c>
      <c r="AW244" s="12" t="s">
        <v>4</v>
      </c>
      <c r="AX244" s="12" t="s">
        <v>83</v>
      </c>
      <c r="AY244" s="214" t="s">
        <v>131</v>
      </c>
    </row>
    <row r="245" spans="2:65" s="1" customFormat="1" ht="24" customHeight="1">
      <c r="B245" s="32"/>
      <c r="C245" s="190" t="s">
        <v>424</v>
      </c>
      <c r="D245" s="190" t="s">
        <v>134</v>
      </c>
      <c r="E245" s="191" t="s">
        <v>425</v>
      </c>
      <c r="F245" s="192" t="s">
        <v>426</v>
      </c>
      <c r="G245" s="193" t="s">
        <v>137</v>
      </c>
      <c r="H245" s="194">
        <v>3</v>
      </c>
      <c r="I245" s="195">
        <v>39</v>
      </c>
      <c r="J245" s="196">
        <f>ROUND(I245*H245,2)</f>
        <v>117</v>
      </c>
      <c r="K245" s="192" t="s">
        <v>138</v>
      </c>
      <c r="L245" s="36"/>
      <c r="M245" s="197" t="s">
        <v>1</v>
      </c>
      <c r="N245" s="198" t="s">
        <v>40</v>
      </c>
      <c r="O245" s="64"/>
      <c r="P245" s="199">
        <f>O245*H245</f>
        <v>0</v>
      </c>
      <c r="Q245" s="199">
        <v>0</v>
      </c>
      <c r="R245" s="199">
        <f>Q245*H245</f>
        <v>0</v>
      </c>
      <c r="S245" s="199">
        <v>0</v>
      </c>
      <c r="T245" s="200">
        <f>S245*H245</f>
        <v>0</v>
      </c>
      <c r="AR245" s="201" t="s">
        <v>213</v>
      </c>
      <c r="AT245" s="201" t="s">
        <v>134</v>
      </c>
      <c r="AU245" s="201" t="s">
        <v>85</v>
      </c>
      <c r="AY245" s="15" t="s">
        <v>131</v>
      </c>
      <c r="BE245" s="202">
        <f>IF(N245="základní",J245,0)</f>
        <v>117</v>
      </c>
      <c r="BF245" s="202">
        <f>IF(N245="snížená",J245,0)</f>
        <v>0</v>
      </c>
      <c r="BG245" s="202">
        <f>IF(N245="zákl. přenesená",J245,0)</f>
        <v>0</v>
      </c>
      <c r="BH245" s="202">
        <f>IF(N245="sníž. přenesená",J245,0)</f>
        <v>0</v>
      </c>
      <c r="BI245" s="202">
        <f>IF(N245="nulová",J245,0)</f>
        <v>0</v>
      </c>
      <c r="BJ245" s="15" t="s">
        <v>83</v>
      </c>
      <c r="BK245" s="202">
        <f>ROUND(I245*H245,2)</f>
        <v>117</v>
      </c>
      <c r="BL245" s="15" t="s">
        <v>213</v>
      </c>
      <c r="BM245" s="201" t="s">
        <v>427</v>
      </c>
    </row>
    <row r="246" spans="2:51" s="12" customFormat="1" ht="10.2">
      <c r="B246" s="203"/>
      <c r="C246" s="204"/>
      <c r="D246" s="205" t="s">
        <v>141</v>
      </c>
      <c r="E246" s="206" t="s">
        <v>1</v>
      </c>
      <c r="F246" s="207" t="s">
        <v>428</v>
      </c>
      <c r="G246" s="204"/>
      <c r="H246" s="208">
        <v>3</v>
      </c>
      <c r="I246" s="209"/>
      <c r="J246" s="204"/>
      <c r="K246" s="204"/>
      <c r="L246" s="210"/>
      <c r="M246" s="211"/>
      <c r="N246" s="212"/>
      <c r="O246" s="212"/>
      <c r="P246" s="212"/>
      <c r="Q246" s="212"/>
      <c r="R246" s="212"/>
      <c r="S246" s="212"/>
      <c r="T246" s="213"/>
      <c r="AT246" s="214" t="s">
        <v>141</v>
      </c>
      <c r="AU246" s="214" t="s">
        <v>85</v>
      </c>
      <c r="AV246" s="12" t="s">
        <v>85</v>
      </c>
      <c r="AW246" s="12" t="s">
        <v>31</v>
      </c>
      <c r="AX246" s="12" t="s">
        <v>83</v>
      </c>
      <c r="AY246" s="214" t="s">
        <v>131</v>
      </c>
    </row>
    <row r="247" spans="2:65" s="1" customFormat="1" ht="24" customHeight="1">
      <c r="B247" s="32"/>
      <c r="C247" s="190" t="s">
        <v>429</v>
      </c>
      <c r="D247" s="190" t="s">
        <v>134</v>
      </c>
      <c r="E247" s="191" t="s">
        <v>430</v>
      </c>
      <c r="F247" s="192" t="s">
        <v>431</v>
      </c>
      <c r="G247" s="193" t="s">
        <v>137</v>
      </c>
      <c r="H247" s="194">
        <v>3</v>
      </c>
      <c r="I247" s="195">
        <v>45</v>
      </c>
      <c r="J247" s="196">
        <f>ROUND(I247*H247,2)</f>
        <v>135</v>
      </c>
      <c r="K247" s="192" t="s">
        <v>138</v>
      </c>
      <c r="L247" s="36"/>
      <c r="M247" s="197" t="s">
        <v>1</v>
      </c>
      <c r="N247" s="198" t="s">
        <v>40</v>
      </c>
      <c r="O247" s="64"/>
      <c r="P247" s="199">
        <f>O247*H247</f>
        <v>0</v>
      </c>
      <c r="Q247" s="199">
        <v>0</v>
      </c>
      <c r="R247" s="199">
        <f>Q247*H247</f>
        <v>0</v>
      </c>
      <c r="S247" s="199">
        <v>0</v>
      </c>
      <c r="T247" s="200">
        <f>S247*H247</f>
        <v>0</v>
      </c>
      <c r="AR247" s="201" t="s">
        <v>213</v>
      </c>
      <c r="AT247" s="201" t="s">
        <v>134</v>
      </c>
      <c r="AU247" s="201" t="s">
        <v>85</v>
      </c>
      <c r="AY247" s="15" t="s">
        <v>131</v>
      </c>
      <c r="BE247" s="202">
        <f>IF(N247="základní",J247,0)</f>
        <v>135</v>
      </c>
      <c r="BF247" s="202">
        <f>IF(N247="snížená",J247,0)</f>
        <v>0</v>
      </c>
      <c r="BG247" s="202">
        <f>IF(N247="zákl. přenesená",J247,0)</f>
        <v>0</v>
      </c>
      <c r="BH247" s="202">
        <f>IF(N247="sníž. přenesená",J247,0)</f>
        <v>0</v>
      </c>
      <c r="BI247" s="202">
        <f>IF(N247="nulová",J247,0)</f>
        <v>0</v>
      </c>
      <c r="BJ247" s="15" t="s">
        <v>83</v>
      </c>
      <c r="BK247" s="202">
        <f>ROUND(I247*H247,2)</f>
        <v>135</v>
      </c>
      <c r="BL247" s="15" t="s">
        <v>213</v>
      </c>
      <c r="BM247" s="201" t="s">
        <v>432</v>
      </c>
    </row>
    <row r="248" spans="2:51" s="12" customFormat="1" ht="10.2">
      <c r="B248" s="203"/>
      <c r="C248" s="204"/>
      <c r="D248" s="205" t="s">
        <v>141</v>
      </c>
      <c r="E248" s="206" t="s">
        <v>1</v>
      </c>
      <c r="F248" s="207" t="s">
        <v>428</v>
      </c>
      <c r="G248" s="204"/>
      <c r="H248" s="208">
        <v>3</v>
      </c>
      <c r="I248" s="209"/>
      <c r="J248" s="204"/>
      <c r="K248" s="204"/>
      <c r="L248" s="210"/>
      <c r="M248" s="211"/>
      <c r="N248" s="212"/>
      <c r="O248" s="212"/>
      <c r="P248" s="212"/>
      <c r="Q248" s="212"/>
      <c r="R248" s="212"/>
      <c r="S248" s="212"/>
      <c r="T248" s="213"/>
      <c r="AT248" s="214" t="s">
        <v>141</v>
      </c>
      <c r="AU248" s="214" t="s">
        <v>85</v>
      </c>
      <c r="AV248" s="12" t="s">
        <v>85</v>
      </c>
      <c r="AW248" s="12" t="s">
        <v>31</v>
      </c>
      <c r="AX248" s="12" t="s">
        <v>83</v>
      </c>
      <c r="AY248" s="214" t="s">
        <v>131</v>
      </c>
    </row>
    <row r="249" spans="2:65" s="1" customFormat="1" ht="24" customHeight="1">
      <c r="B249" s="32"/>
      <c r="C249" s="190" t="s">
        <v>433</v>
      </c>
      <c r="D249" s="190" t="s">
        <v>134</v>
      </c>
      <c r="E249" s="191" t="s">
        <v>434</v>
      </c>
      <c r="F249" s="192" t="s">
        <v>435</v>
      </c>
      <c r="G249" s="193" t="s">
        <v>164</v>
      </c>
      <c r="H249" s="194">
        <v>0.264</v>
      </c>
      <c r="I249" s="195">
        <v>888</v>
      </c>
      <c r="J249" s="196">
        <f>ROUND(I249*H249,2)</f>
        <v>234.43</v>
      </c>
      <c r="K249" s="192" t="s">
        <v>138</v>
      </c>
      <c r="L249" s="36"/>
      <c r="M249" s="197" t="s">
        <v>1</v>
      </c>
      <c r="N249" s="198" t="s">
        <v>40</v>
      </c>
      <c r="O249" s="64"/>
      <c r="P249" s="199">
        <f>O249*H249</f>
        <v>0</v>
      </c>
      <c r="Q249" s="199">
        <v>0</v>
      </c>
      <c r="R249" s="199">
        <f>Q249*H249</f>
        <v>0</v>
      </c>
      <c r="S249" s="199">
        <v>0</v>
      </c>
      <c r="T249" s="200">
        <f>S249*H249</f>
        <v>0</v>
      </c>
      <c r="AR249" s="201" t="s">
        <v>213</v>
      </c>
      <c r="AT249" s="201" t="s">
        <v>134</v>
      </c>
      <c r="AU249" s="201" t="s">
        <v>85</v>
      </c>
      <c r="AY249" s="15" t="s">
        <v>131</v>
      </c>
      <c r="BE249" s="202">
        <f>IF(N249="základní",J249,0)</f>
        <v>234.43</v>
      </c>
      <c r="BF249" s="202">
        <f>IF(N249="snížená",J249,0)</f>
        <v>0</v>
      </c>
      <c r="BG249" s="202">
        <f>IF(N249="zákl. přenesená",J249,0)</f>
        <v>0</v>
      </c>
      <c r="BH249" s="202">
        <f>IF(N249="sníž. přenesená",J249,0)</f>
        <v>0</v>
      </c>
      <c r="BI249" s="202">
        <f>IF(N249="nulová",J249,0)</f>
        <v>0</v>
      </c>
      <c r="BJ249" s="15" t="s">
        <v>83</v>
      </c>
      <c r="BK249" s="202">
        <f>ROUND(I249*H249,2)</f>
        <v>234.43</v>
      </c>
      <c r="BL249" s="15" t="s">
        <v>213</v>
      </c>
      <c r="BM249" s="201" t="s">
        <v>436</v>
      </c>
    </row>
    <row r="250" spans="2:63" s="11" customFormat="1" ht="22.8" customHeight="1">
      <c r="B250" s="174"/>
      <c r="C250" s="175"/>
      <c r="D250" s="176" t="s">
        <v>74</v>
      </c>
      <c r="E250" s="188" t="s">
        <v>437</v>
      </c>
      <c r="F250" s="188" t="s">
        <v>438</v>
      </c>
      <c r="G250" s="175"/>
      <c r="H250" s="175"/>
      <c r="I250" s="178"/>
      <c r="J250" s="189">
        <f>BK250</f>
        <v>6285.47</v>
      </c>
      <c r="K250" s="175"/>
      <c r="L250" s="180"/>
      <c r="M250" s="181"/>
      <c r="N250" s="182"/>
      <c r="O250" s="182"/>
      <c r="P250" s="183">
        <f>SUM(P251:P261)</f>
        <v>0</v>
      </c>
      <c r="Q250" s="182"/>
      <c r="R250" s="183">
        <f>SUM(R251:R261)</f>
        <v>0.160524</v>
      </c>
      <c r="S250" s="182"/>
      <c r="T250" s="184">
        <f>SUM(T251:T261)</f>
        <v>0</v>
      </c>
      <c r="AR250" s="185" t="s">
        <v>85</v>
      </c>
      <c r="AT250" s="186" t="s">
        <v>74</v>
      </c>
      <c r="AU250" s="186" t="s">
        <v>83</v>
      </c>
      <c r="AY250" s="185" t="s">
        <v>131</v>
      </c>
      <c r="BK250" s="187">
        <f>SUM(BK251:BK261)</f>
        <v>6285.47</v>
      </c>
    </row>
    <row r="251" spans="2:65" s="1" customFormat="1" ht="16.5" customHeight="1">
      <c r="B251" s="32"/>
      <c r="C251" s="190" t="s">
        <v>439</v>
      </c>
      <c r="D251" s="190" t="s">
        <v>134</v>
      </c>
      <c r="E251" s="191" t="s">
        <v>440</v>
      </c>
      <c r="F251" s="192" t="s">
        <v>441</v>
      </c>
      <c r="G251" s="193" t="s">
        <v>137</v>
      </c>
      <c r="H251" s="194">
        <v>7.8</v>
      </c>
      <c r="I251" s="195">
        <v>20</v>
      </c>
      <c r="J251" s="196">
        <f>ROUND(I251*H251,2)</f>
        <v>156</v>
      </c>
      <c r="K251" s="192" t="s">
        <v>138</v>
      </c>
      <c r="L251" s="36"/>
      <c r="M251" s="197" t="s">
        <v>1</v>
      </c>
      <c r="N251" s="198" t="s">
        <v>40</v>
      </c>
      <c r="O251" s="64"/>
      <c r="P251" s="199">
        <f>O251*H251</f>
        <v>0</v>
      </c>
      <c r="Q251" s="199">
        <v>0</v>
      </c>
      <c r="R251" s="199">
        <f>Q251*H251</f>
        <v>0</v>
      </c>
      <c r="S251" s="199">
        <v>0</v>
      </c>
      <c r="T251" s="200">
        <f>S251*H251</f>
        <v>0</v>
      </c>
      <c r="AR251" s="201" t="s">
        <v>213</v>
      </c>
      <c r="AT251" s="201" t="s">
        <v>134</v>
      </c>
      <c r="AU251" s="201" t="s">
        <v>85</v>
      </c>
      <c r="AY251" s="15" t="s">
        <v>131</v>
      </c>
      <c r="BE251" s="202">
        <f>IF(N251="základní",J251,0)</f>
        <v>156</v>
      </c>
      <c r="BF251" s="202">
        <f>IF(N251="snížená",J251,0)</f>
        <v>0</v>
      </c>
      <c r="BG251" s="202">
        <f>IF(N251="zákl. přenesená",J251,0)</f>
        <v>0</v>
      </c>
      <c r="BH251" s="202">
        <f>IF(N251="sníž. přenesená",J251,0)</f>
        <v>0</v>
      </c>
      <c r="BI251" s="202">
        <f>IF(N251="nulová",J251,0)</f>
        <v>0</v>
      </c>
      <c r="BJ251" s="15" t="s">
        <v>83</v>
      </c>
      <c r="BK251" s="202">
        <f>ROUND(I251*H251,2)</f>
        <v>156</v>
      </c>
      <c r="BL251" s="15" t="s">
        <v>213</v>
      </c>
      <c r="BM251" s="201" t="s">
        <v>442</v>
      </c>
    </row>
    <row r="252" spans="2:51" s="12" customFormat="1" ht="10.2">
      <c r="B252" s="203"/>
      <c r="C252" s="204"/>
      <c r="D252" s="205" t="s">
        <v>141</v>
      </c>
      <c r="E252" s="206" t="s">
        <v>1</v>
      </c>
      <c r="F252" s="207" t="s">
        <v>443</v>
      </c>
      <c r="G252" s="204"/>
      <c r="H252" s="208">
        <v>7.8</v>
      </c>
      <c r="I252" s="209"/>
      <c r="J252" s="204"/>
      <c r="K252" s="204"/>
      <c r="L252" s="210"/>
      <c r="M252" s="211"/>
      <c r="N252" s="212"/>
      <c r="O252" s="212"/>
      <c r="P252" s="212"/>
      <c r="Q252" s="212"/>
      <c r="R252" s="212"/>
      <c r="S252" s="212"/>
      <c r="T252" s="213"/>
      <c r="AT252" s="214" t="s">
        <v>141</v>
      </c>
      <c r="AU252" s="214" t="s">
        <v>85</v>
      </c>
      <c r="AV252" s="12" t="s">
        <v>85</v>
      </c>
      <c r="AW252" s="12" t="s">
        <v>31</v>
      </c>
      <c r="AX252" s="12" t="s">
        <v>83</v>
      </c>
      <c r="AY252" s="214" t="s">
        <v>131</v>
      </c>
    </row>
    <row r="253" spans="2:65" s="1" customFormat="1" ht="16.5" customHeight="1">
      <c r="B253" s="32"/>
      <c r="C253" s="190" t="s">
        <v>444</v>
      </c>
      <c r="D253" s="190" t="s">
        <v>134</v>
      </c>
      <c r="E253" s="191" t="s">
        <v>445</v>
      </c>
      <c r="F253" s="192" t="s">
        <v>446</v>
      </c>
      <c r="G253" s="193" t="s">
        <v>137</v>
      </c>
      <c r="H253" s="194">
        <v>7.8</v>
      </c>
      <c r="I253" s="195">
        <v>15</v>
      </c>
      <c r="J253" s="196">
        <f>ROUND(I253*H253,2)</f>
        <v>117</v>
      </c>
      <c r="K253" s="192" t="s">
        <v>138</v>
      </c>
      <c r="L253" s="36"/>
      <c r="M253" s="197" t="s">
        <v>1</v>
      </c>
      <c r="N253" s="198" t="s">
        <v>40</v>
      </c>
      <c r="O253" s="64"/>
      <c r="P253" s="199">
        <f>O253*H253</f>
        <v>0</v>
      </c>
      <c r="Q253" s="199">
        <v>0.0003</v>
      </c>
      <c r="R253" s="199">
        <f>Q253*H253</f>
        <v>0.0023399999999999996</v>
      </c>
      <c r="S253" s="199">
        <v>0</v>
      </c>
      <c r="T253" s="200">
        <f>S253*H253</f>
        <v>0</v>
      </c>
      <c r="AR253" s="201" t="s">
        <v>213</v>
      </c>
      <c r="AT253" s="201" t="s">
        <v>134</v>
      </c>
      <c r="AU253" s="201" t="s">
        <v>85</v>
      </c>
      <c r="AY253" s="15" t="s">
        <v>131</v>
      </c>
      <c r="BE253" s="202">
        <f>IF(N253="základní",J253,0)</f>
        <v>117</v>
      </c>
      <c r="BF253" s="202">
        <f>IF(N253="snížená",J253,0)</f>
        <v>0</v>
      </c>
      <c r="BG253" s="202">
        <f>IF(N253="zákl. přenesená",J253,0)</f>
        <v>0</v>
      </c>
      <c r="BH253" s="202">
        <f>IF(N253="sníž. přenesená",J253,0)</f>
        <v>0</v>
      </c>
      <c r="BI253" s="202">
        <f>IF(N253="nulová",J253,0)</f>
        <v>0</v>
      </c>
      <c r="BJ253" s="15" t="s">
        <v>83</v>
      </c>
      <c r="BK253" s="202">
        <f>ROUND(I253*H253,2)</f>
        <v>117</v>
      </c>
      <c r="BL253" s="15" t="s">
        <v>213</v>
      </c>
      <c r="BM253" s="201" t="s">
        <v>447</v>
      </c>
    </row>
    <row r="254" spans="2:51" s="12" customFormat="1" ht="10.2">
      <c r="B254" s="203"/>
      <c r="C254" s="204"/>
      <c r="D254" s="205" t="s">
        <v>141</v>
      </c>
      <c r="E254" s="206" t="s">
        <v>1</v>
      </c>
      <c r="F254" s="207" t="s">
        <v>443</v>
      </c>
      <c r="G254" s="204"/>
      <c r="H254" s="208">
        <v>7.8</v>
      </c>
      <c r="I254" s="209"/>
      <c r="J254" s="204"/>
      <c r="K254" s="204"/>
      <c r="L254" s="210"/>
      <c r="M254" s="211"/>
      <c r="N254" s="212"/>
      <c r="O254" s="212"/>
      <c r="P254" s="212"/>
      <c r="Q254" s="212"/>
      <c r="R254" s="212"/>
      <c r="S254" s="212"/>
      <c r="T254" s="213"/>
      <c r="AT254" s="214" t="s">
        <v>141</v>
      </c>
      <c r="AU254" s="214" t="s">
        <v>85</v>
      </c>
      <c r="AV254" s="12" t="s">
        <v>85</v>
      </c>
      <c r="AW254" s="12" t="s">
        <v>31</v>
      </c>
      <c r="AX254" s="12" t="s">
        <v>83</v>
      </c>
      <c r="AY254" s="214" t="s">
        <v>131</v>
      </c>
    </row>
    <row r="255" spans="2:65" s="1" customFormat="1" ht="24" customHeight="1">
      <c r="B255" s="32"/>
      <c r="C255" s="190" t="s">
        <v>448</v>
      </c>
      <c r="D255" s="190" t="s">
        <v>134</v>
      </c>
      <c r="E255" s="191" t="s">
        <v>449</v>
      </c>
      <c r="F255" s="192" t="s">
        <v>450</v>
      </c>
      <c r="G255" s="193" t="s">
        <v>137</v>
      </c>
      <c r="H255" s="194">
        <v>7.8</v>
      </c>
      <c r="I255" s="195">
        <v>425</v>
      </c>
      <c r="J255" s="196">
        <f>ROUND(I255*H255,2)</f>
        <v>3315</v>
      </c>
      <c r="K255" s="192" t="s">
        <v>138</v>
      </c>
      <c r="L255" s="36"/>
      <c r="M255" s="197" t="s">
        <v>1</v>
      </c>
      <c r="N255" s="198" t="s">
        <v>40</v>
      </c>
      <c r="O255" s="64"/>
      <c r="P255" s="199">
        <f>O255*H255</f>
        <v>0</v>
      </c>
      <c r="Q255" s="199">
        <v>0.0073</v>
      </c>
      <c r="R255" s="199">
        <f>Q255*H255</f>
        <v>0.05694</v>
      </c>
      <c r="S255" s="199">
        <v>0</v>
      </c>
      <c r="T255" s="200">
        <f>S255*H255</f>
        <v>0</v>
      </c>
      <c r="AR255" s="201" t="s">
        <v>213</v>
      </c>
      <c r="AT255" s="201" t="s">
        <v>134</v>
      </c>
      <c r="AU255" s="201" t="s">
        <v>85</v>
      </c>
      <c r="AY255" s="15" t="s">
        <v>131</v>
      </c>
      <c r="BE255" s="202">
        <f>IF(N255="základní",J255,0)</f>
        <v>3315</v>
      </c>
      <c r="BF255" s="202">
        <f>IF(N255="snížená",J255,0)</f>
        <v>0</v>
      </c>
      <c r="BG255" s="202">
        <f>IF(N255="zákl. přenesená",J255,0)</f>
        <v>0</v>
      </c>
      <c r="BH255" s="202">
        <f>IF(N255="sníž. přenesená",J255,0)</f>
        <v>0</v>
      </c>
      <c r="BI255" s="202">
        <f>IF(N255="nulová",J255,0)</f>
        <v>0</v>
      </c>
      <c r="BJ255" s="15" t="s">
        <v>83</v>
      </c>
      <c r="BK255" s="202">
        <f>ROUND(I255*H255,2)</f>
        <v>3315</v>
      </c>
      <c r="BL255" s="15" t="s">
        <v>213</v>
      </c>
      <c r="BM255" s="201" t="s">
        <v>451</v>
      </c>
    </row>
    <row r="256" spans="2:51" s="12" customFormat="1" ht="10.2">
      <c r="B256" s="203"/>
      <c r="C256" s="204"/>
      <c r="D256" s="205" t="s">
        <v>141</v>
      </c>
      <c r="E256" s="206" t="s">
        <v>1</v>
      </c>
      <c r="F256" s="207" t="s">
        <v>443</v>
      </c>
      <c r="G256" s="204"/>
      <c r="H256" s="208">
        <v>7.8</v>
      </c>
      <c r="I256" s="209"/>
      <c r="J256" s="204"/>
      <c r="K256" s="204"/>
      <c r="L256" s="210"/>
      <c r="M256" s="211"/>
      <c r="N256" s="212"/>
      <c r="O256" s="212"/>
      <c r="P256" s="212"/>
      <c r="Q256" s="212"/>
      <c r="R256" s="212"/>
      <c r="S256" s="212"/>
      <c r="T256" s="213"/>
      <c r="AT256" s="214" t="s">
        <v>141</v>
      </c>
      <c r="AU256" s="214" t="s">
        <v>85</v>
      </c>
      <c r="AV256" s="12" t="s">
        <v>85</v>
      </c>
      <c r="AW256" s="12" t="s">
        <v>31</v>
      </c>
      <c r="AX256" s="12" t="s">
        <v>83</v>
      </c>
      <c r="AY256" s="214" t="s">
        <v>131</v>
      </c>
    </row>
    <row r="257" spans="2:65" s="1" customFormat="1" ht="16.5" customHeight="1">
      <c r="B257" s="32"/>
      <c r="C257" s="226" t="s">
        <v>452</v>
      </c>
      <c r="D257" s="226" t="s">
        <v>223</v>
      </c>
      <c r="E257" s="227" t="s">
        <v>453</v>
      </c>
      <c r="F257" s="228" t="s">
        <v>454</v>
      </c>
      <c r="G257" s="229" t="s">
        <v>137</v>
      </c>
      <c r="H257" s="230">
        <v>8.58</v>
      </c>
      <c r="I257" s="231">
        <v>225</v>
      </c>
      <c r="J257" s="232">
        <f>ROUND(I257*H257,2)</f>
        <v>1930.5</v>
      </c>
      <c r="K257" s="228" t="s">
        <v>138</v>
      </c>
      <c r="L257" s="233"/>
      <c r="M257" s="234" t="s">
        <v>1</v>
      </c>
      <c r="N257" s="235" t="s">
        <v>40</v>
      </c>
      <c r="O257" s="64"/>
      <c r="P257" s="199">
        <f>O257*H257</f>
        <v>0</v>
      </c>
      <c r="Q257" s="199">
        <v>0.0118</v>
      </c>
      <c r="R257" s="199">
        <f>Q257*H257</f>
        <v>0.101244</v>
      </c>
      <c r="S257" s="199">
        <v>0</v>
      </c>
      <c r="T257" s="200">
        <f>S257*H257</f>
        <v>0</v>
      </c>
      <c r="AR257" s="201" t="s">
        <v>252</v>
      </c>
      <c r="AT257" s="201" t="s">
        <v>223</v>
      </c>
      <c r="AU257" s="201" t="s">
        <v>85</v>
      </c>
      <c r="AY257" s="15" t="s">
        <v>131</v>
      </c>
      <c r="BE257" s="202">
        <f>IF(N257="základní",J257,0)</f>
        <v>1930.5</v>
      </c>
      <c r="BF257" s="202">
        <f>IF(N257="snížená",J257,0)</f>
        <v>0</v>
      </c>
      <c r="BG257" s="202">
        <f>IF(N257="zákl. přenesená",J257,0)</f>
        <v>0</v>
      </c>
      <c r="BH257" s="202">
        <f>IF(N257="sníž. přenesená",J257,0)</f>
        <v>0</v>
      </c>
      <c r="BI257" s="202">
        <f>IF(N257="nulová",J257,0)</f>
        <v>0</v>
      </c>
      <c r="BJ257" s="15" t="s">
        <v>83</v>
      </c>
      <c r="BK257" s="202">
        <f>ROUND(I257*H257,2)</f>
        <v>1930.5</v>
      </c>
      <c r="BL257" s="15" t="s">
        <v>213</v>
      </c>
      <c r="BM257" s="201" t="s">
        <v>455</v>
      </c>
    </row>
    <row r="258" spans="2:51" s="12" customFormat="1" ht="10.2">
      <c r="B258" s="203"/>
      <c r="C258" s="204"/>
      <c r="D258" s="205" t="s">
        <v>141</v>
      </c>
      <c r="E258" s="204"/>
      <c r="F258" s="207" t="s">
        <v>456</v>
      </c>
      <c r="G258" s="204"/>
      <c r="H258" s="208">
        <v>8.58</v>
      </c>
      <c r="I258" s="209"/>
      <c r="J258" s="204"/>
      <c r="K258" s="204"/>
      <c r="L258" s="210"/>
      <c r="M258" s="211"/>
      <c r="N258" s="212"/>
      <c r="O258" s="212"/>
      <c r="P258" s="212"/>
      <c r="Q258" s="212"/>
      <c r="R258" s="212"/>
      <c r="S258" s="212"/>
      <c r="T258" s="213"/>
      <c r="AT258" s="214" t="s">
        <v>141</v>
      </c>
      <c r="AU258" s="214" t="s">
        <v>85</v>
      </c>
      <c r="AV258" s="12" t="s">
        <v>85</v>
      </c>
      <c r="AW258" s="12" t="s">
        <v>4</v>
      </c>
      <c r="AX258" s="12" t="s">
        <v>83</v>
      </c>
      <c r="AY258" s="214" t="s">
        <v>131</v>
      </c>
    </row>
    <row r="259" spans="2:65" s="1" customFormat="1" ht="24" customHeight="1">
      <c r="B259" s="32"/>
      <c r="C259" s="190" t="s">
        <v>457</v>
      </c>
      <c r="D259" s="190" t="s">
        <v>134</v>
      </c>
      <c r="E259" s="191" t="s">
        <v>458</v>
      </c>
      <c r="F259" s="192" t="s">
        <v>459</v>
      </c>
      <c r="G259" s="193" t="s">
        <v>137</v>
      </c>
      <c r="H259" s="194">
        <v>7.8</v>
      </c>
      <c r="I259" s="195">
        <v>35</v>
      </c>
      <c r="J259" s="196">
        <f>ROUND(I259*H259,2)</f>
        <v>273</v>
      </c>
      <c r="K259" s="192" t="s">
        <v>138</v>
      </c>
      <c r="L259" s="36"/>
      <c r="M259" s="197" t="s">
        <v>1</v>
      </c>
      <c r="N259" s="198" t="s">
        <v>40</v>
      </c>
      <c r="O259" s="64"/>
      <c r="P259" s="199">
        <f>O259*H259</f>
        <v>0</v>
      </c>
      <c r="Q259" s="199">
        <v>0</v>
      </c>
      <c r="R259" s="199">
        <f>Q259*H259</f>
        <v>0</v>
      </c>
      <c r="S259" s="199">
        <v>0</v>
      </c>
      <c r="T259" s="200">
        <f>S259*H259</f>
        <v>0</v>
      </c>
      <c r="AR259" s="201" t="s">
        <v>213</v>
      </c>
      <c r="AT259" s="201" t="s">
        <v>134</v>
      </c>
      <c r="AU259" s="201" t="s">
        <v>85</v>
      </c>
      <c r="AY259" s="15" t="s">
        <v>131</v>
      </c>
      <c r="BE259" s="202">
        <f>IF(N259="základní",J259,0)</f>
        <v>273</v>
      </c>
      <c r="BF259" s="202">
        <f>IF(N259="snížená",J259,0)</f>
        <v>0</v>
      </c>
      <c r="BG259" s="202">
        <f>IF(N259="zákl. přenesená",J259,0)</f>
        <v>0</v>
      </c>
      <c r="BH259" s="202">
        <f>IF(N259="sníž. přenesená",J259,0)</f>
        <v>0</v>
      </c>
      <c r="BI259" s="202">
        <f>IF(N259="nulová",J259,0)</f>
        <v>0</v>
      </c>
      <c r="BJ259" s="15" t="s">
        <v>83</v>
      </c>
      <c r="BK259" s="202">
        <f>ROUND(I259*H259,2)</f>
        <v>273</v>
      </c>
      <c r="BL259" s="15" t="s">
        <v>213</v>
      </c>
      <c r="BM259" s="201" t="s">
        <v>460</v>
      </c>
    </row>
    <row r="260" spans="2:65" s="1" customFormat="1" ht="24" customHeight="1">
      <c r="B260" s="32"/>
      <c r="C260" s="190" t="s">
        <v>461</v>
      </c>
      <c r="D260" s="190" t="s">
        <v>134</v>
      </c>
      <c r="E260" s="191" t="s">
        <v>462</v>
      </c>
      <c r="F260" s="192" t="s">
        <v>463</v>
      </c>
      <c r="G260" s="193" t="s">
        <v>137</v>
      </c>
      <c r="H260" s="194">
        <v>7.8</v>
      </c>
      <c r="I260" s="195">
        <v>45</v>
      </c>
      <c r="J260" s="196">
        <f>ROUND(I260*H260,2)</f>
        <v>351</v>
      </c>
      <c r="K260" s="192" t="s">
        <v>138</v>
      </c>
      <c r="L260" s="36"/>
      <c r="M260" s="197" t="s">
        <v>1</v>
      </c>
      <c r="N260" s="198" t="s">
        <v>40</v>
      </c>
      <c r="O260" s="64"/>
      <c r="P260" s="199">
        <f>O260*H260</f>
        <v>0</v>
      </c>
      <c r="Q260" s="199">
        <v>0</v>
      </c>
      <c r="R260" s="199">
        <f>Q260*H260</f>
        <v>0</v>
      </c>
      <c r="S260" s="199">
        <v>0</v>
      </c>
      <c r="T260" s="200">
        <f>S260*H260</f>
        <v>0</v>
      </c>
      <c r="AR260" s="201" t="s">
        <v>213</v>
      </c>
      <c r="AT260" s="201" t="s">
        <v>134</v>
      </c>
      <c r="AU260" s="201" t="s">
        <v>85</v>
      </c>
      <c r="AY260" s="15" t="s">
        <v>131</v>
      </c>
      <c r="BE260" s="202">
        <f>IF(N260="základní",J260,0)</f>
        <v>351</v>
      </c>
      <c r="BF260" s="202">
        <f>IF(N260="snížená",J260,0)</f>
        <v>0</v>
      </c>
      <c r="BG260" s="202">
        <f>IF(N260="zákl. přenesená",J260,0)</f>
        <v>0</v>
      </c>
      <c r="BH260" s="202">
        <f>IF(N260="sníž. přenesená",J260,0)</f>
        <v>0</v>
      </c>
      <c r="BI260" s="202">
        <f>IF(N260="nulová",J260,0)</f>
        <v>0</v>
      </c>
      <c r="BJ260" s="15" t="s">
        <v>83</v>
      </c>
      <c r="BK260" s="202">
        <f>ROUND(I260*H260,2)</f>
        <v>351</v>
      </c>
      <c r="BL260" s="15" t="s">
        <v>213</v>
      </c>
      <c r="BM260" s="201" t="s">
        <v>464</v>
      </c>
    </row>
    <row r="261" spans="2:65" s="1" customFormat="1" ht="24" customHeight="1">
      <c r="B261" s="32"/>
      <c r="C261" s="190" t="s">
        <v>465</v>
      </c>
      <c r="D261" s="190" t="s">
        <v>134</v>
      </c>
      <c r="E261" s="191" t="s">
        <v>466</v>
      </c>
      <c r="F261" s="192" t="s">
        <v>467</v>
      </c>
      <c r="G261" s="193" t="s">
        <v>164</v>
      </c>
      <c r="H261" s="194">
        <v>0.161</v>
      </c>
      <c r="I261" s="195">
        <v>888</v>
      </c>
      <c r="J261" s="196">
        <f>ROUND(I261*H261,2)</f>
        <v>142.97</v>
      </c>
      <c r="K261" s="192" t="s">
        <v>138</v>
      </c>
      <c r="L261" s="36"/>
      <c r="M261" s="197" t="s">
        <v>1</v>
      </c>
      <c r="N261" s="198" t="s">
        <v>40</v>
      </c>
      <c r="O261" s="64"/>
      <c r="P261" s="199">
        <f>O261*H261</f>
        <v>0</v>
      </c>
      <c r="Q261" s="199">
        <v>0</v>
      </c>
      <c r="R261" s="199">
        <f>Q261*H261</f>
        <v>0</v>
      </c>
      <c r="S261" s="199">
        <v>0</v>
      </c>
      <c r="T261" s="200">
        <f>S261*H261</f>
        <v>0</v>
      </c>
      <c r="AR261" s="201" t="s">
        <v>213</v>
      </c>
      <c r="AT261" s="201" t="s">
        <v>134</v>
      </c>
      <c r="AU261" s="201" t="s">
        <v>85</v>
      </c>
      <c r="AY261" s="15" t="s">
        <v>131</v>
      </c>
      <c r="BE261" s="202">
        <f>IF(N261="základní",J261,0)</f>
        <v>142.97</v>
      </c>
      <c r="BF261" s="202">
        <f>IF(N261="snížená",J261,0)</f>
        <v>0</v>
      </c>
      <c r="BG261" s="202">
        <f>IF(N261="zákl. přenesená",J261,0)</f>
        <v>0</v>
      </c>
      <c r="BH261" s="202">
        <f>IF(N261="sníž. přenesená",J261,0)</f>
        <v>0</v>
      </c>
      <c r="BI261" s="202">
        <f>IF(N261="nulová",J261,0)</f>
        <v>0</v>
      </c>
      <c r="BJ261" s="15" t="s">
        <v>83</v>
      </c>
      <c r="BK261" s="202">
        <f>ROUND(I261*H261,2)</f>
        <v>142.97</v>
      </c>
      <c r="BL261" s="15" t="s">
        <v>213</v>
      </c>
      <c r="BM261" s="201" t="s">
        <v>468</v>
      </c>
    </row>
    <row r="262" spans="2:63" s="11" customFormat="1" ht="22.8" customHeight="1">
      <c r="B262" s="174"/>
      <c r="C262" s="175"/>
      <c r="D262" s="176" t="s">
        <v>74</v>
      </c>
      <c r="E262" s="188" t="s">
        <v>469</v>
      </c>
      <c r="F262" s="188" t="s">
        <v>470</v>
      </c>
      <c r="G262" s="175"/>
      <c r="H262" s="175"/>
      <c r="I262" s="178"/>
      <c r="J262" s="189">
        <f>BK262</f>
        <v>1233</v>
      </c>
      <c r="K262" s="175"/>
      <c r="L262" s="180"/>
      <c r="M262" s="181"/>
      <c r="N262" s="182"/>
      <c r="O262" s="182"/>
      <c r="P262" s="183">
        <f>SUM(P263:P269)</f>
        <v>0</v>
      </c>
      <c r="Q262" s="182"/>
      <c r="R262" s="183">
        <f>SUM(R263:R269)</f>
        <v>0.00135</v>
      </c>
      <c r="S262" s="182"/>
      <c r="T262" s="184">
        <f>SUM(T263:T269)</f>
        <v>0</v>
      </c>
      <c r="AR262" s="185" t="s">
        <v>85</v>
      </c>
      <c r="AT262" s="186" t="s">
        <v>74</v>
      </c>
      <c r="AU262" s="186" t="s">
        <v>83</v>
      </c>
      <c r="AY262" s="185" t="s">
        <v>131</v>
      </c>
      <c r="BK262" s="187">
        <f>SUM(BK263:BK269)</f>
        <v>1233</v>
      </c>
    </row>
    <row r="263" spans="2:65" s="1" customFormat="1" ht="24" customHeight="1">
      <c r="B263" s="32"/>
      <c r="C263" s="190" t="s">
        <v>471</v>
      </c>
      <c r="D263" s="190" t="s">
        <v>134</v>
      </c>
      <c r="E263" s="191" t="s">
        <v>472</v>
      </c>
      <c r="F263" s="192" t="s">
        <v>473</v>
      </c>
      <c r="G263" s="193" t="s">
        <v>137</v>
      </c>
      <c r="H263" s="194">
        <v>3</v>
      </c>
      <c r="I263" s="195">
        <v>19</v>
      </c>
      <c r="J263" s="196">
        <f>ROUND(I263*H263,2)</f>
        <v>57</v>
      </c>
      <c r="K263" s="192" t="s">
        <v>138</v>
      </c>
      <c r="L263" s="36"/>
      <c r="M263" s="197" t="s">
        <v>1</v>
      </c>
      <c r="N263" s="198" t="s">
        <v>40</v>
      </c>
      <c r="O263" s="64"/>
      <c r="P263" s="199">
        <f>O263*H263</f>
        <v>0</v>
      </c>
      <c r="Q263" s="199">
        <v>7E-05</v>
      </c>
      <c r="R263" s="199">
        <f>Q263*H263</f>
        <v>0.00020999999999999998</v>
      </c>
      <c r="S263" s="199">
        <v>0</v>
      </c>
      <c r="T263" s="200">
        <f>S263*H263</f>
        <v>0</v>
      </c>
      <c r="AR263" s="201" t="s">
        <v>213</v>
      </c>
      <c r="AT263" s="201" t="s">
        <v>134</v>
      </c>
      <c r="AU263" s="201" t="s">
        <v>85</v>
      </c>
      <c r="AY263" s="15" t="s">
        <v>131</v>
      </c>
      <c r="BE263" s="202">
        <f>IF(N263="základní",J263,0)</f>
        <v>57</v>
      </c>
      <c r="BF263" s="202">
        <f>IF(N263="snížená",J263,0)</f>
        <v>0</v>
      </c>
      <c r="BG263" s="202">
        <f>IF(N263="zákl. přenesená",J263,0)</f>
        <v>0</v>
      </c>
      <c r="BH263" s="202">
        <f>IF(N263="sníž. přenesená",J263,0)</f>
        <v>0</v>
      </c>
      <c r="BI263" s="202">
        <f>IF(N263="nulová",J263,0)</f>
        <v>0</v>
      </c>
      <c r="BJ263" s="15" t="s">
        <v>83</v>
      </c>
      <c r="BK263" s="202">
        <f>ROUND(I263*H263,2)</f>
        <v>57</v>
      </c>
      <c r="BL263" s="15" t="s">
        <v>213</v>
      </c>
      <c r="BM263" s="201" t="s">
        <v>474</v>
      </c>
    </row>
    <row r="264" spans="2:51" s="12" customFormat="1" ht="10.2">
      <c r="B264" s="203"/>
      <c r="C264" s="204"/>
      <c r="D264" s="205" t="s">
        <v>141</v>
      </c>
      <c r="E264" s="206" t="s">
        <v>1</v>
      </c>
      <c r="F264" s="207" t="s">
        <v>475</v>
      </c>
      <c r="G264" s="204"/>
      <c r="H264" s="208">
        <v>3</v>
      </c>
      <c r="I264" s="209"/>
      <c r="J264" s="204"/>
      <c r="K264" s="204"/>
      <c r="L264" s="210"/>
      <c r="M264" s="211"/>
      <c r="N264" s="212"/>
      <c r="O264" s="212"/>
      <c r="P264" s="212"/>
      <c r="Q264" s="212"/>
      <c r="R264" s="212"/>
      <c r="S264" s="212"/>
      <c r="T264" s="213"/>
      <c r="AT264" s="214" t="s">
        <v>141</v>
      </c>
      <c r="AU264" s="214" t="s">
        <v>85</v>
      </c>
      <c r="AV264" s="12" t="s">
        <v>85</v>
      </c>
      <c r="AW264" s="12" t="s">
        <v>31</v>
      </c>
      <c r="AX264" s="12" t="s">
        <v>83</v>
      </c>
      <c r="AY264" s="214" t="s">
        <v>131</v>
      </c>
    </row>
    <row r="265" spans="2:65" s="1" customFormat="1" ht="16.5" customHeight="1">
      <c r="B265" s="32"/>
      <c r="C265" s="190" t="s">
        <v>476</v>
      </c>
      <c r="D265" s="190" t="s">
        <v>134</v>
      </c>
      <c r="E265" s="191" t="s">
        <v>477</v>
      </c>
      <c r="F265" s="192" t="s">
        <v>478</v>
      </c>
      <c r="G265" s="193" t="s">
        <v>137</v>
      </c>
      <c r="H265" s="194">
        <v>3</v>
      </c>
      <c r="I265" s="195">
        <v>25</v>
      </c>
      <c r="J265" s="196">
        <f>ROUND(I265*H265,2)</f>
        <v>75</v>
      </c>
      <c r="K265" s="192" t="s">
        <v>138</v>
      </c>
      <c r="L265" s="36"/>
      <c r="M265" s="197" t="s">
        <v>1</v>
      </c>
      <c r="N265" s="198" t="s">
        <v>40</v>
      </c>
      <c r="O265" s="64"/>
      <c r="P265" s="199">
        <f>O265*H265</f>
        <v>0</v>
      </c>
      <c r="Q265" s="199">
        <v>0</v>
      </c>
      <c r="R265" s="199">
        <f>Q265*H265</f>
        <v>0</v>
      </c>
      <c r="S265" s="199">
        <v>0</v>
      </c>
      <c r="T265" s="200">
        <f>S265*H265</f>
        <v>0</v>
      </c>
      <c r="AR265" s="201" t="s">
        <v>213</v>
      </c>
      <c r="AT265" s="201" t="s">
        <v>134</v>
      </c>
      <c r="AU265" s="201" t="s">
        <v>85</v>
      </c>
      <c r="AY265" s="15" t="s">
        <v>131</v>
      </c>
      <c r="BE265" s="202">
        <f>IF(N265="základní",J265,0)</f>
        <v>75</v>
      </c>
      <c r="BF265" s="202">
        <f>IF(N265="snížená",J265,0)</f>
        <v>0</v>
      </c>
      <c r="BG265" s="202">
        <f>IF(N265="zákl. přenesená",J265,0)</f>
        <v>0</v>
      </c>
      <c r="BH265" s="202">
        <f>IF(N265="sníž. přenesená",J265,0)</f>
        <v>0</v>
      </c>
      <c r="BI265" s="202">
        <f>IF(N265="nulová",J265,0)</f>
        <v>0</v>
      </c>
      <c r="BJ265" s="15" t="s">
        <v>83</v>
      </c>
      <c r="BK265" s="202">
        <f>ROUND(I265*H265,2)</f>
        <v>75</v>
      </c>
      <c r="BL265" s="15" t="s">
        <v>213</v>
      </c>
      <c r="BM265" s="201" t="s">
        <v>479</v>
      </c>
    </row>
    <row r="266" spans="2:65" s="1" customFormat="1" ht="24" customHeight="1">
      <c r="B266" s="32"/>
      <c r="C266" s="190" t="s">
        <v>480</v>
      </c>
      <c r="D266" s="190" t="s">
        <v>134</v>
      </c>
      <c r="E266" s="191" t="s">
        <v>481</v>
      </c>
      <c r="F266" s="192" t="s">
        <v>482</v>
      </c>
      <c r="G266" s="193" t="s">
        <v>137</v>
      </c>
      <c r="H266" s="194">
        <v>3</v>
      </c>
      <c r="I266" s="195">
        <v>109</v>
      </c>
      <c r="J266" s="196">
        <f>ROUND(I266*H266,2)</f>
        <v>327</v>
      </c>
      <c r="K266" s="192" t="s">
        <v>138</v>
      </c>
      <c r="L266" s="36"/>
      <c r="M266" s="197" t="s">
        <v>1</v>
      </c>
      <c r="N266" s="198" t="s">
        <v>40</v>
      </c>
      <c r="O266" s="64"/>
      <c r="P266" s="199">
        <f>O266*H266</f>
        <v>0</v>
      </c>
      <c r="Q266" s="199">
        <v>0.00014</v>
      </c>
      <c r="R266" s="199">
        <f>Q266*H266</f>
        <v>0.00041999999999999996</v>
      </c>
      <c r="S266" s="199">
        <v>0</v>
      </c>
      <c r="T266" s="200">
        <f>S266*H266</f>
        <v>0</v>
      </c>
      <c r="AR266" s="201" t="s">
        <v>213</v>
      </c>
      <c r="AT266" s="201" t="s">
        <v>134</v>
      </c>
      <c r="AU266" s="201" t="s">
        <v>85</v>
      </c>
      <c r="AY266" s="15" t="s">
        <v>131</v>
      </c>
      <c r="BE266" s="202">
        <f>IF(N266="základní",J266,0)</f>
        <v>327</v>
      </c>
      <c r="BF266" s="202">
        <f>IF(N266="snížená",J266,0)</f>
        <v>0</v>
      </c>
      <c r="BG266" s="202">
        <f>IF(N266="zákl. přenesená",J266,0)</f>
        <v>0</v>
      </c>
      <c r="BH266" s="202">
        <f>IF(N266="sníž. přenesená",J266,0)</f>
        <v>0</v>
      </c>
      <c r="BI266" s="202">
        <f>IF(N266="nulová",J266,0)</f>
        <v>0</v>
      </c>
      <c r="BJ266" s="15" t="s">
        <v>83</v>
      </c>
      <c r="BK266" s="202">
        <f>ROUND(I266*H266,2)</f>
        <v>327</v>
      </c>
      <c r="BL266" s="15" t="s">
        <v>213</v>
      </c>
      <c r="BM266" s="201" t="s">
        <v>483</v>
      </c>
    </row>
    <row r="267" spans="2:65" s="1" customFormat="1" ht="24" customHeight="1">
      <c r="B267" s="32"/>
      <c r="C267" s="190" t="s">
        <v>484</v>
      </c>
      <c r="D267" s="190" t="s">
        <v>134</v>
      </c>
      <c r="E267" s="191" t="s">
        <v>485</v>
      </c>
      <c r="F267" s="192" t="s">
        <v>486</v>
      </c>
      <c r="G267" s="193" t="s">
        <v>137</v>
      </c>
      <c r="H267" s="194">
        <v>6</v>
      </c>
      <c r="I267" s="195">
        <v>129</v>
      </c>
      <c r="J267" s="196">
        <f>ROUND(I267*H267,2)</f>
        <v>774</v>
      </c>
      <c r="K267" s="192" t="s">
        <v>138</v>
      </c>
      <c r="L267" s="36"/>
      <c r="M267" s="197" t="s">
        <v>1</v>
      </c>
      <c r="N267" s="198" t="s">
        <v>40</v>
      </c>
      <c r="O267" s="64"/>
      <c r="P267" s="199">
        <f>O267*H267</f>
        <v>0</v>
      </c>
      <c r="Q267" s="199">
        <v>0.00012</v>
      </c>
      <c r="R267" s="199">
        <f>Q267*H267</f>
        <v>0.00072</v>
      </c>
      <c r="S267" s="199">
        <v>0</v>
      </c>
      <c r="T267" s="200">
        <f>S267*H267</f>
        <v>0</v>
      </c>
      <c r="AR267" s="201" t="s">
        <v>213</v>
      </c>
      <c r="AT267" s="201" t="s">
        <v>134</v>
      </c>
      <c r="AU267" s="201" t="s">
        <v>85</v>
      </c>
      <c r="AY267" s="15" t="s">
        <v>131</v>
      </c>
      <c r="BE267" s="202">
        <f>IF(N267="základní",J267,0)</f>
        <v>774</v>
      </c>
      <c r="BF267" s="202">
        <f>IF(N267="snížená",J267,0)</f>
        <v>0</v>
      </c>
      <c r="BG267" s="202">
        <f>IF(N267="zákl. přenesená",J267,0)</f>
        <v>0</v>
      </c>
      <c r="BH267" s="202">
        <f>IF(N267="sníž. přenesená",J267,0)</f>
        <v>0</v>
      </c>
      <c r="BI267" s="202">
        <f>IF(N267="nulová",J267,0)</f>
        <v>0</v>
      </c>
      <c r="BJ267" s="15" t="s">
        <v>83</v>
      </c>
      <c r="BK267" s="202">
        <f>ROUND(I267*H267,2)</f>
        <v>774</v>
      </c>
      <c r="BL267" s="15" t="s">
        <v>213</v>
      </c>
      <c r="BM267" s="201" t="s">
        <v>487</v>
      </c>
    </row>
    <row r="268" spans="2:47" s="1" customFormat="1" ht="19.2">
      <c r="B268" s="32"/>
      <c r="C268" s="33"/>
      <c r="D268" s="205" t="s">
        <v>278</v>
      </c>
      <c r="E268" s="33"/>
      <c r="F268" s="236" t="s">
        <v>488</v>
      </c>
      <c r="G268" s="33"/>
      <c r="H268" s="33"/>
      <c r="I268" s="108"/>
      <c r="J268" s="33"/>
      <c r="K268" s="33"/>
      <c r="L268" s="36"/>
      <c r="M268" s="237"/>
      <c r="N268" s="64"/>
      <c r="O268" s="64"/>
      <c r="P268" s="64"/>
      <c r="Q268" s="64"/>
      <c r="R268" s="64"/>
      <c r="S268" s="64"/>
      <c r="T268" s="65"/>
      <c r="AT268" s="15" t="s">
        <v>278</v>
      </c>
      <c r="AU268" s="15" t="s">
        <v>85</v>
      </c>
    </row>
    <row r="269" spans="2:51" s="12" customFormat="1" ht="10.2">
      <c r="B269" s="203"/>
      <c r="C269" s="204"/>
      <c r="D269" s="205" t="s">
        <v>141</v>
      </c>
      <c r="E269" s="204"/>
      <c r="F269" s="207" t="s">
        <v>489</v>
      </c>
      <c r="G269" s="204"/>
      <c r="H269" s="208">
        <v>6</v>
      </c>
      <c r="I269" s="209"/>
      <c r="J269" s="204"/>
      <c r="K269" s="204"/>
      <c r="L269" s="210"/>
      <c r="M269" s="211"/>
      <c r="N269" s="212"/>
      <c r="O269" s="212"/>
      <c r="P269" s="212"/>
      <c r="Q269" s="212"/>
      <c r="R269" s="212"/>
      <c r="S269" s="212"/>
      <c r="T269" s="213"/>
      <c r="AT269" s="214" t="s">
        <v>141</v>
      </c>
      <c r="AU269" s="214" t="s">
        <v>85</v>
      </c>
      <c r="AV269" s="12" t="s">
        <v>85</v>
      </c>
      <c r="AW269" s="12" t="s">
        <v>4</v>
      </c>
      <c r="AX269" s="12" t="s">
        <v>83</v>
      </c>
      <c r="AY269" s="214" t="s">
        <v>131</v>
      </c>
    </row>
    <row r="270" spans="2:63" s="11" customFormat="1" ht="22.8" customHeight="1">
      <c r="B270" s="174"/>
      <c r="C270" s="175"/>
      <c r="D270" s="176" t="s">
        <v>74</v>
      </c>
      <c r="E270" s="188" t="s">
        <v>490</v>
      </c>
      <c r="F270" s="188" t="s">
        <v>491</v>
      </c>
      <c r="G270" s="175"/>
      <c r="H270" s="175"/>
      <c r="I270" s="178"/>
      <c r="J270" s="189">
        <f>BK270</f>
        <v>12662.9</v>
      </c>
      <c r="K270" s="175"/>
      <c r="L270" s="180"/>
      <c r="M270" s="181"/>
      <c r="N270" s="182"/>
      <c r="O270" s="182"/>
      <c r="P270" s="183">
        <f>SUM(P271:P280)</f>
        <v>0</v>
      </c>
      <c r="Q270" s="182"/>
      <c r="R270" s="183">
        <f>SUM(R271:R280)</f>
        <v>0.04553</v>
      </c>
      <c r="S270" s="182"/>
      <c r="T270" s="184">
        <f>SUM(T271:T280)</f>
        <v>0</v>
      </c>
      <c r="AR270" s="185" t="s">
        <v>85</v>
      </c>
      <c r="AT270" s="186" t="s">
        <v>74</v>
      </c>
      <c r="AU270" s="186" t="s">
        <v>83</v>
      </c>
      <c r="AY270" s="185" t="s">
        <v>131</v>
      </c>
      <c r="BK270" s="187">
        <f>SUM(BK271:BK280)</f>
        <v>12662.9</v>
      </c>
    </row>
    <row r="271" spans="2:65" s="1" customFormat="1" ht="24" customHeight="1">
      <c r="B271" s="32"/>
      <c r="C271" s="190" t="s">
        <v>492</v>
      </c>
      <c r="D271" s="190" t="s">
        <v>134</v>
      </c>
      <c r="E271" s="191" t="s">
        <v>493</v>
      </c>
      <c r="F271" s="192" t="s">
        <v>494</v>
      </c>
      <c r="G271" s="193" t="s">
        <v>137</v>
      </c>
      <c r="H271" s="194">
        <v>92</v>
      </c>
      <c r="I271" s="195">
        <v>25</v>
      </c>
      <c r="J271" s="196">
        <f>ROUND(I271*H271,2)</f>
        <v>2300</v>
      </c>
      <c r="K271" s="192" t="s">
        <v>138</v>
      </c>
      <c r="L271" s="36"/>
      <c r="M271" s="197" t="s">
        <v>1</v>
      </c>
      <c r="N271" s="198" t="s">
        <v>40</v>
      </c>
      <c r="O271" s="64"/>
      <c r="P271" s="199">
        <f>O271*H271</f>
        <v>0</v>
      </c>
      <c r="Q271" s="199">
        <v>0</v>
      </c>
      <c r="R271" s="199">
        <f>Q271*H271</f>
        <v>0</v>
      </c>
      <c r="S271" s="199">
        <v>0</v>
      </c>
      <c r="T271" s="200">
        <f>S271*H271</f>
        <v>0</v>
      </c>
      <c r="AR271" s="201" t="s">
        <v>213</v>
      </c>
      <c r="AT271" s="201" t="s">
        <v>134</v>
      </c>
      <c r="AU271" s="201" t="s">
        <v>85</v>
      </c>
      <c r="AY271" s="15" t="s">
        <v>131</v>
      </c>
      <c r="BE271" s="202">
        <f>IF(N271="základní",J271,0)</f>
        <v>2300</v>
      </c>
      <c r="BF271" s="202">
        <f>IF(N271="snížená",J271,0)</f>
        <v>0</v>
      </c>
      <c r="BG271" s="202">
        <f>IF(N271="zákl. přenesená",J271,0)</f>
        <v>0</v>
      </c>
      <c r="BH271" s="202">
        <f>IF(N271="sníž. přenesená",J271,0)</f>
        <v>0</v>
      </c>
      <c r="BI271" s="202">
        <f>IF(N271="nulová",J271,0)</f>
        <v>0</v>
      </c>
      <c r="BJ271" s="15" t="s">
        <v>83</v>
      </c>
      <c r="BK271" s="202">
        <f>ROUND(I271*H271,2)</f>
        <v>2300</v>
      </c>
      <c r="BL271" s="15" t="s">
        <v>213</v>
      </c>
      <c r="BM271" s="201" t="s">
        <v>495</v>
      </c>
    </row>
    <row r="272" spans="2:51" s="12" customFormat="1" ht="10.2">
      <c r="B272" s="203"/>
      <c r="C272" s="204"/>
      <c r="D272" s="205" t="s">
        <v>141</v>
      </c>
      <c r="E272" s="206" t="s">
        <v>1</v>
      </c>
      <c r="F272" s="207" t="s">
        <v>496</v>
      </c>
      <c r="G272" s="204"/>
      <c r="H272" s="208">
        <v>92</v>
      </c>
      <c r="I272" s="209"/>
      <c r="J272" s="204"/>
      <c r="K272" s="204"/>
      <c r="L272" s="210"/>
      <c r="M272" s="211"/>
      <c r="N272" s="212"/>
      <c r="O272" s="212"/>
      <c r="P272" s="212"/>
      <c r="Q272" s="212"/>
      <c r="R272" s="212"/>
      <c r="S272" s="212"/>
      <c r="T272" s="213"/>
      <c r="AT272" s="214" t="s">
        <v>141</v>
      </c>
      <c r="AU272" s="214" t="s">
        <v>85</v>
      </c>
      <c r="AV272" s="12" t="s">
        <v>85</v>
      </c>
      <c r="AW272" s="12" t="s">
        <v>31</v>
      </c>
      <c r="AX272" s="12" t="s">
        <v>83</v>
      </c>
      <c r="AY272" s="214" t="s">
        <v>131</v>
      </c>
    </row>
    <row r="273" spans="2:65" s="1" customFormat="1" ht="24" customHeight="1">
      <c r="B273" s="32"/>
      <c r="C273" s="190" t="s">
        <v>497</v>
      </c>
      <c r="D273" s="190" t="s">
        <v>134</v>
      </c>
      <c r="E273" s="191" t="s">
        <v>498</v>
      </c>
      <c r="F273" s="192" t="s">
        <v>499</v>
      </c>
      <c r="G273" s="193" t="s">
        <v>137</v>
      </c>
      <c r="H273" s="194">
        <v>17.28</v>
      </c>
      <c r="I273" s="195">
        <v>22</v>
      </c>
      <c r="J273" s="196">
        <f>ROUND(I273*H273,2)</f>
        <v>380.16</v>
      </c>
      <c r="K273" s="192" t="s">
        <v>138</v>
      </c>
      <c r="L273" s="36"/>
      <c r="M273" s="197" t="s">
        <v>1</v>
      </c>
      <c r="N273" s="198" t="s">
        <v>40</v>
      </c>
      <c r="O273" s="64"/>
      <c r="P273" s="199">
        <f>O273*H273</f>
        <v>0</v>
      </c>
      <c r="Q273" s="199">
        <v>0</v>
      </c>
      <c r="R273" s="199">
        <f>Q273*H273</f>
        <v>0</v>
      </c>
      <c r="S273" s="199">
        <v>0</v>
      </c>
      <c r="T273" s="200">
        <f>S273*H273</f>
        <v>0</v>
      </c>
      <c r="AR273" s="201" t="s">
        <v>213</v>
      </c>
      <c r="AT273" s="201" t="s">
        <v>134</v>
      </c>
      <c r="AU273" s="201" t="s">
        <v>85</v>
      </c>
      <c r="AY273" s="15" t="s">
        <v>131</v>
      </c>
      <c r="BE273" s="202">
        <f>IF(N273="základní",J273,0)</f>
        <v>380.16</v>
      </c>
      <c r="BF273" s="202">
        <f>IF(N273="snížená",J273,0)</f>
        <v>0</v>
      </c>
      <c r="BG273" s="202">
        <f>IF(N273="zákl. přenesená",J273,0)</f>
        <v>0</v>
      </c>
      <c r="BH273" s="202">
        <f>IF(N273="sníž. přenesená",J273,0)</f>
        <v>0</v>
      </c>
      <c r="BI273" s="202">
        <f>IF(N273="nulová",J273,0)</f>
        <v>0</v>
      </c>
      <c r="BJ273" s="15" t="s">
        <v>83</v>
      </c>
      <c r="BK273" s="202">
        <f>ROUND(I273*H273,2)</f>
        <v>380.16</v>
      </c>
      <c r="BL273" s="15" t="s">
        <v>213</v>
      </c>
      <c r="BM273" s="201" t="s">
        <v>500</v>
      </c>
    </row>
    <row r="274" spans="2:51" s="12" customFormat="1" ht="10.2">
      <c r="B274" s="203"/>
      <c r="C274" s="204"/>
      <c r="D274" s="205" t="s">
        <v>141</v>
      </c>
      <c r="E274" s="206" t="s">
        <v>1</v>
      </c>
      <c r="F274" s="207" t="s">
        <v>501</v>
      </c>
      <c r="G274" s="204"/>
      <c r="H274" s="208">
        <v>17.28</v>
      </c>
      <c r="I274" s="209"/>
      <c r="J274" s="204"/>
      <c r="K274" s="204"/>
      <c r="L274" s="210"/>
      <c r="M274" s="211"/>
      <c r="N274" s="212"/>
      <c r="O274" s="212"/>
      <c r="P274" s="212"/>
      <c r="Q274" s="212"/>
      <c r="R274" s="212"/>
      <c r="S274" s="212"/>
      <c r="T274" s="213"/>
      <c r="AT274" s="214" t="s">
        <v>141</v>
      </c>
      <c r="AU274" s="214" t="s">
        <v>85</v>
      </c>
      <c r="AV274" s="12" t="s">
        <v>85</v>
      </c>
      <c r="AW274" s="12" t="s">
        <v>31</v>
      </c>
      <c r="AX274" s="12" t="s">
        <v>83</v>
      </c>
      <c r="AY274" s="214" t="s">
        <v>131</v>
      </c>
    </row>
    <row r="275" spans="2:65" s="1" customFormat="1" ht="16.5" customHeight="1">
      <c r="B275" s="32"/>
      <c r="C275" s="226" t="s">
        <v>502</v>
      </c>
      <c r="D275" s="226" t="s">
        <v>223</v>
      </c>
      <c r="E275" s="227" t="s">
        <v>503</v>
      </c>
      <c r="F275" s="228" t="s">
        <v>504</v>
      </c>
      <c r="G275" s="229" t="s">
        <v>137</v>
      </c>
      <c r="H275" s="230">
        <v>18.144</v>
      </c>
      <c r="I275" s="231">
        <v>19</v>
      </c>
      <c r="J275" s="232">
        <f>ROUND(I275*H275,2)</f>
        <v>344.74</v>
      </c>
      <c r="K275" s="228" t="s">
        <v>138</v>
      </c>
      <c r="L275" s="233"/>
      <c r="M275" s="234" t="s">
        <v>1</v>
      </c>
      <c r="N275" s="235" t="s">
        <v>40</v>
      </c>
      <c r="O275" s="64"/>
      <c r="P275" s="199">
        <f>O275*H275</f>
        <v>0</v>
      </c>
      <c r="Q275" s="199">
        <v>0</v>
      </c>
      <c r="R275" s="199">
        <f>Q275*H275</f>
        <v>0</v>
      </c>
      <c r="S275" s="199">
        <v>0</v>
      </c>
      <c r="T275" s="200">
        <f>S275*H275</f>
        <v>0</v>
      </c>
      <c r="AR275" s="201" t="s">
        <v>252</v>
      </c>
      <c r="AT275" s="201" t="s">
        <v>223</v>
      </c>
      <c r="AU275" s="201" t="s">
        <v>85</v>
      </c>
      <c r="AY275" s="15" t="s">
        <v>131</v>
      </c>
      <c r="BE275" s="202">
        <f>IF(N275="základní",J275,0)</f>
        <v>344.74</v>
      </c>
      <c r="BF275" s="202">
        <f>IF(N275="snížená",J275,0)</f>
        <v>0</v>
      </c>
      <c r="BG275" s="202">
        <f>IF(N275="zákl. přenesená",J275,0)</f>
        <v>0</v>
      </c>
      <c r="BH275" s="202">
        <f>IF(N275="sníž. přenesená",J275,0)</f>
        <v>0</v>
      </c>
      <c r="BI275" s="202">
        <f>IF(N275="nulová",J275,0)</f>
        <v>0</v>
      </c>
      <c r="BJ275" s="15" t="s">
        <v>83</v>
      </c>
      <c r="BK275" s="202">
        <f>ROUND(I275*H275,2)</f>
        <v>344.74</v>
      </c>
      <c r="BL275" s="15" t="s">
        <v>213</v>
      </c>
      <c r="BM275" s="201" t="s">
        <v>505</v>
      </c>
    </row>
    <row r="276" spans="2:51" s="12" customFormat="1" ht="10.2">
      <c r="B276" s="203"/>
      <c r="C276" s="204"/>
      <c r="D276" s="205" t="s">
        <v>141</v>
      </c>
      <c r="E276" s="204"/>
      <c r="F276" s="207" t="s">
        <v>506</v>
      </c>
      <c r="G276" s="204"/>
      <c r="H276" s="208">
        <v>18.144</v>
      </c>
      <c r="I276" s="209"/>
      <c r="J276" s="204"/>
      <c r="K276" s="204"/>
      <c r="L276" s="210"/>
      <c r="M276" s="211"/>
      <c r="N276" s="212"/>
      <c r="O276" s="212"/>
      <c r="P276" s="212"/>
      <c r="Q276" s="212"/>
      <c r="R276" s="212"/>
      <c r="S276" s="212"/>
      <c r="T276" s="213"/>
      <c r="AT276" s="214" t="s">
        <v>141</v>
      </c>
      <c r="AU276" s="214" t="s">
        <v>85</v>
      </c>
      <c r="AV276" s="12" t="s">
        <v>85</v>
      </c>
      <c r="AW276" s="12" t="s">
        <v>4</v>
      </c>
      <c r="AX276" s="12" t="s">
        <v>83</v>
      </c>
      <c r="AY276" s="214" t="s">
        <v>131</v>
      </c>
    </row>
    <row r="277" spans="2:65" s="1" customFormat="1" ht="24" customHeight="1">
      <c r="B277" s="32"/>
      <c r="C277" s="190" t="s">
        <v>507</v>
      </c>
      <c r="D277" s="190" t="s">
        <v>134</v>
      </c>
      <c r="E277" s="191" t="s">
        <v>508</v>
      </c>
      <c r="F277" s="192" t="s">
        <v>509</v>
      </c>
      <c r="G277" s="193" t="s">
        <v>137</v>
      </c>
      <c r="H277" s="194">
        <v>92</v>
      </c>
      <c r="I277" s="195">
        <v>25</v>
      </c>
      <c r="J277" s="196">
        <f>ROUND(I277*H277,2)</f>
        <v>2300</v>
      </c>
      <c r="K277" s="192" t="s">
        <v>138</v>
      </c>
      <c r="L277" s="36"/>
      <c r="M277" s="197" t="s">
        <v>1</v>
      </c>
      <c r="N277" s="198" t="s">
        <v>40</v>
      </c>
      <c r="O277" s="64"/>
      <c r="P277" s="199">
        <f>O277*H277</f>
        <v>0</v>
      </c>
      <c r="Q277" s="199">
        <v>0.0002</v>
      </c>
      <c r="R277" s="199">
        <f>Q277*H277</f>
        <v>0.0184</v>
      </c>
      <c r="S277" s="199">
        <v>0</v>
      </c>
      <c r="T277" s="200">
        <f>S277*H277</f>
        <v>0</v>
      </c>
      <c r="AR277" s="201" t="s">
        <v>213</v>
      </c>
      <c r="AT277" s="201" t="s">
        <v>134</v>
      </c>
      <c r="AU277" s="201" t="s">
        <v>85</v>
      </c>
      <c r="AY277" s="15" t="s">
        <v>131</v>
      </c>
      <c r="BE277" s="202">
        <f>IF(N277="základní",J277,0)</f>
        <v>2300</v>
      </c>
      <c r="BF277" s="202">
        <f>IF(N277="snížená",J277,0)</f>
        <v>0</v>
      </c>
      <c r="BG277" s="202">
        <f>IF(N277="zákl. přenesená",J277,0)</f>
        <v>0</v>
      </c>
      <c r="BH277" s="202">
        <f>IF(N277="sníž. přenesená",J277,0)</f>
        <v>0</v>
      </c>
      <c r="BI277" s="202">
        <f>IF(N277="nulová",J277,0)</f>
        <v>0</v>
      </c>
      <c r="BJ277" s="15" t="s">
        <v>83</v>
      </c>
      <c r="BK277" s="202">
        <f>ROUND(I277*H277,2)</f>
        <v>2300</v>
      </c>
      <c r="BL277" s="15" t="s">
        <v>213</v>
      </c>
      <c r="BM277" s="201" t="s">
        <v>510</v>
      </c>
    </row>
    <row r="278" spans="2:65" s="1" customFormat="1" ht="24" customHeight="1">
      <c r="B278" s="32"/>
      <c r="C278" s="190" t="s">
        <v>511</v>
      </c>
      <c r="D278" s="190" t="s">
        <v>134</v>
      </c>
      <c r="E278" s="191" t="s">
        <v>512</v>
      </c>
      <c r="F278" s="192" t="s">
        <v>513</v>
      </c>
      <c r="G278" s="193" t="s">
        <v>137</v>
      </c>
      <c r="H278" s="194">
        <v>45</v>
      </c>
      <c r="I278" s="195">
        <v>22</v>
      </c>
      <c r="J278" s="196">
        <f>ROUND(I278*H278,2)</f>
        <v>990</v>
      </c>
      <c r="K278" s="192" t="s">
        <v>138</v>
      </c>
      <c r="L278" s="36"/>
      <c r="M278" s="197" t="s">
        <v>1</v>
      </c>
      <c r="N278" s="198" t="s">
        <v>40</v>
      </c>
      <c r="O278" s="64"/>
      <c r="P278" s="199">
        <f>O278*H278</f>
        <v>0</v>
      </c>
      <c r="Q278" s="199">
        <v>1E-05</v>
      </c>
      <c r="R278" s="199">
        <f>Q278*H278</f>
        <v>0.00045000000000000004</v>
      </c>
      <c r="S278" s="199">
        <v>0</v>
      </c>
      <c r="T278" s="200">
        <f>S278*H278</f>
        <v>0</v>
      </c>
      <c r="AR278" s="201" t="s">
        <v>213</v>
      </c>
      <c r="AT278" s="201" t="s">
        <v>134</v>
      </c>
      <c r="AU278" s="201" t="s">
        <v>85</v>
      </c>
      <c r="AY278" s="15" t="s">
        <v>131</v>
      </c>
      <c r="BE278" s="202">
        <f>IF(N278="základní",J278,0)</f>
        <v>990</v>
      </c>
      <c r="BF278" s="202">
        <f>IF(N278="snížená",J278,0)</f>
        <v>0</v>
      </c>
      <c r="BG278" s="202">
        <f>IF(N278="zákl. přenesená",J278,0)</f>
        <v>0</v>
      </c>
      <c r="BH278" s="202">
        <f>IF(N278="sníž. přenesená",J278,0)</f>
        <v>0</v>
      </c>
      <c r="BI278" s="202">
        <f>IF(N278="nulová",J278,0)</f>
        <v>0</v>
      </c>
      <c r="BJ278" s="15" t="s">
        <v>83</v>
      </c>
      <c r="BK278" s="202">
        <f>ROUND(I278*H278,2)</f>
        <v>990</v>
      </c>
      <c r="BL278" s="15" t="s">
        <v>213</v>
      </c>
      <c r="BM278" s="201" t="s">
        <v>514</v>
      </c>
    </row>
    <row r="279" spans="2:51" s="12" customFormat="1" ht="10.2">
      <c r="B279" s="203"/>
      <c r="C279" s="204"/>
      <c r="D279" s="205" t="s">
        <v>141</v>
      </c>
      <c r="E279" s="206" t="s">
        <v>1</v>
      </c>
      <c r="F279" s="207" t="s">
        <v>372</v>
      </c>
      <c r="G279" s="204"/>
      <c r="H279" s="208">
        <v>45</v>
      </c>
      <c r="I279" s="209"/>
      <c r="J279" s="204"/>
      <c r="K279" s="204"/>
      <c r="L279" s="210"/>
      <c r="M279" s="211"/>
      <c r="N279" s="212"/>
      <c r="O279" s="212"/>
      <c r="P279" s="212"/>
      <c r="Q279" s="212"/>
      <c r="R279" s="212"/>
      <c r="S279" s="212"/>
      <c r="T279" s="213"/>
      <c r="AT279" s="214" t="s">
        <v>141</v>
      </c>
      <c r="AU279" s="214" t="s">
        <v>85</v>
      </c>
      <c r="AV279" s="12" t="s">
        <v>85</v>
      </c>
      <c r="AW279" s="12" t="s">
        <v>31</v>
      </c>
      <c r="AX279" s="12" t="s">
        <v>83</v>
      </c>
      <c r="AY279" s="214" t="s">
        <v>131</v>
      </c>
    </row>
    <row r="280" spans="2:65" s="1" customFormat="1" ht="24" customHeight="1">
      <c r="B280" s="32"/>
      <c r="C280" s="190" t="s">
        <v>515</v>
      </c>
      <c r="D280" s="190" t="s">
        <v>134</v>
      </c>
      <c r="E280" s="191" t="s">
        <v>516</v>
      </c>
      <c r="F280" s="192" t="s">
        <v>517</v>
      </c>
      <c r="G280" s="193" t="s">
        <v>137</v>
      </c>
      <c r="H280" s="194">
        <v>92</v>
      </c>
      <c r="I280" s="195">
        <v>69</v>
      </c>
      <c r="J280" s="196">
        <f>ROUND(I280*H280,2)</f>
        <v>6348</v>
      </c>
      <c r="K280" s="192" t="s">
        <v>138</v>
      </c>
      <c r="L280" s="36"/>
      <c r="M280" s="238" t="s">
        <v>1</v>
      </c>
      <c r="N280" s="239" t="s">
        <v>40</v>
      </c>
      <c r="O280" s="240"/>
      <c r="P280" s="241">
        <f>O280*H280</f>
        <v>0</v>
      </c>
      <c r="Q280" s="241">
        <v>0.00029</v>
      </c>
      <c r="R280" s="241">
        <f>Q280*H280</f>
        <v>0.02668</v>
      </c>
      <c r="S280" s="241">
        <v>0</v>
      </c>
      <c r="T280" s="242">
        <f>S280*H280</f>
        <v>0</v>
      </c>
      <c r="AR280" s="201" t="s">
        <v>213</v>
      </c>
      <c r="AT280" s="201" t="s">
        <v>134</v>
      </c>
      <c r="AU280" s="201" t="s">
        <v>85</v>
      </c>
      <c r="AY280" s="15" t="s">
        <v>131</v>
      </c>
      <c r="BE280" s="202">
        <f>IF(N280="základní",J280,0)</f>
        <v>6348</v>
      </c>
      <c r="BF280" s="202">
        <f>IF(N280="snížená",J280,0)</f>
        <v>0</v>
      </c>
      <c r="BG280" s="202">
        <f>IF(N280="zákl. přenesená",J280,0)</f>
        <v>0</v>
      </c>
      <c r="BH280" s="202">
        <f>IF(N280="sníž. přenesená",J280,0)</f>
        <v>0</v>
      </c>
      <c r="BI280" s="202">
        <f>IF(N280="nulová",J280,0)</f>
        <v>0</v>
      </c>
      <c r="BJ280" s="15" t="s">
        <v>83</v>
      </c>
      <c r="BK280" s="202">
        <f>ROUND(I280*H280,2)</f>
        <v>6348</v>
      </c>
      <c r="BL280" s="15" t="s">
        <v>213</v>
      </c>
      <c r="BM280" s="201" t="s">
        <v>518</v>
      </c>
    </row>
    <row r="281" spans="2:12" s="1" customFormat="1" ht="6.9" customHeight="1">
      <c r="B281" s="47"/>
      <c r="C281" s="48"/>
      <c r="D281" s="48"/>
      <c r="E281" s="48"/>
      <c r="F281" s="48"/>
      <c r="G281" s="48"/>
      <c r="H281" s="48"/>
      <c r="I281" s="140"/>
      <c r="J281" s="48"/>
      <c r="K281" s="48"/>
      <c r="L281" s="36"/>
    </row>
  </sheetData>
  <sheetProtection algorithmName="SHA-512" hashValue="ZKeUCPJrtpkZBijAZWE4HAYJJSkn1FfJ+pYuxvJtlmwIkKpzQVaEDfpIOEiR/Gt3wwWa44Loi6oKZtkPOBOUSA==" saltValue="mtB3kFXygep/Xmd0rLNB2ldfatwHnbtRgQMm5tzb1fFvw6XylpuCb8F1UJc01oNgvWp3bOGdHxkGFovUasb/8Q==" spinCount="100000" sheet="1" objects="1" scenarios="1" formatColumns="0" formatRows="0" autoFilter="0"/>
  <autoFilter ref="C131:K280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265"/>
  <sheetViews>
    <sheetView showGridLines="0" workbookViewId="0" topLeftCell="A138">
      <selection activeCell="I264" sqref="I264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" customHeight="1"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AT2" s="15" t="s">
        <v>88</v>
      </c>
    </row>
    <row r="3" spans="2:46" ht="6.9" customHeight="1">
      <c r="B3" s="102"/>
      <c r="C3" s="103"/>
      <c r="D3" s="103"/>
      <c r="E3" s="103"/>
      <c r="F3" s="103"/>
      <c r="G3" s="103"/>
      <c r="H3" s="103"/>
      <c r="I3" s="104"/>
      <c r="J3" s="103"/>
      <c r="K3" s="103"/>
      <c r="L3" s="18"/>
      <c r="AT3" s="15" t="s">
        <v>85</v>
      </c>
    </row>
    <row r="4" spans="2:46" ht="24.9" customHeight="1">
      <c r="B4" s="18"/>
      <c r="D4" s="105" t="s">
        <v>92</v>
      </c>
      <c r="L4" s="18"/>
      <c r="M4" s="106" t="s">
        <v>10</v>
      </c>
      <c r="AT4" s="15" t="s">
        <v>4</v>
      </c>
    </row>
    <row r="5" spans="2:12" ht="6.9" customHeight="1">
      <c r="B5" s="18"/>
      <c r="L5" s="18"/>
    </row>
    <row r="6" spans="2:12" ht="12" customHeight="1">
      <c r="B6" s="18"/>
      <c r="D6" s="107" t="s">
        <v>16</v>
      </c>
      <c r="L6" s="18"/>
    </row>
    <row r="7" spans="2:12" ht="16.5" customHeight="1">
      <c r="B7" s="18"/>
      <c r="E7" s="284" t="str">
        <f>'Rekapitulace stavby'!K6</f>
        <v>Zámecké nám. 46 - stavební úpravy nebytového prostoru</v>
      </c>
      <c r="F7" s="285"/>
      <c r="G7" s="285"/>
      <c r="H7" s="285"/>
      <c r="L7" s="18"/>
    </row>
    <row r="8" spans="2:12" s="1" customFormat="1" ht="12" customHeight="1">
      <c r="B8" s="36"/>
      <c r="D8" s="107" t="s">
        <v>93</v>
      </c>
      <c r="I8" s="108"/>
      <c r="L8" s="36"/>
    </row>
    <row r="9" spans="2:12" s="1" customFormat="1" ht="36.9" customHeight="1">
      <c r="B9" s="36"/>
      <c r="E9" s="286" t="s">
        <v>519</v>
      </c>
      <c r="F9" s="287"/>
      <c r="G9" s="287"/>
      <c r="H9" s="287"/>
      <c r="I9" s="108"/>
      <c r="L9" s="36"/>
    </row>
    <row r="10" spans="2:12" s="1" customFormat="1" ht="10.2">
      <c r="B10" s="36"/>
      <c r="I10" s="108"/>
      <c r="L10" s="36"/>
    </row>
    <row r="11" spans="2:12" s="1" customFormat="1" ht="12" customHeight="1">
      <c r="B11" s="36"/>
      <c r="D11" s="107" t="s">
        <v>18</v>
      </c>
      <c r="F11" s="109" t="s">
        <v>1</v>
      </c>
      <c r="I11" s="110" t="s">
        <v>19</v>
      </c>
      <c r="J11" s="109" t="s">
        <v>1</v>
      </c>
      <c r="L11" s="36"/>
    </row>
    <row r="12" spans="2:12" s="1" customFormat="1" ht="12" customHeight="1">
      <c r="B12" s="36"/>
      <c r="D12" s="107" t="s">
        <v>20</v>
      </c>
      <c r="F12" s="109" t="s">
        <v>520</v>
      </c>
      <c r="I12" s="110" t="s">
        <v>22</v>
      </c>
      <c r="J12" s="111">
        <f>'Rekapitulace stavby'!AN8</f>
        <v>43651</v>
      </c>
      <c r="L12" s="36"/>
    </row>
    <row r="13" spans="2:12" s="1" customFormat="1" ht="10.8" customHeight="1">
      <c r="B13" s="36"/>
      <c r="I13" s="108"/>
      <c r="L13" s="36"/>
    </row>
    <row r="14" spans="2:12" s="1" customFormat="1" ht="12" customHeight="1">
      <c r="B14" s="36"/>
      <c r="D14" s="107" t="s">
        <v>23</v>
      </c>
      <c r="I14" s="110" t="s">
        <v>24</v>
      </c>
      <c r="J14" s="109" t="s">
        <v>1</v>
      </c>
      <c r="L14" s="36"/>
    </row>
    <row r="15" spans="2:12" s="1" customFormat="1" ht="18" customHeight="1">
      <c r="B15" s="36"/>
      <c r="E15" s="109" t="s">
        <v>25</v>
      </c>
      <c r="I15" s="110" t="s">
        <v>26</v>
      </c>
      <c r="J15" s="109" t="s">
        <v>1</v>
      </c>
      <c r="L15" s="36"/>
    </row>
    <row r="16" spans="2:12" s="1" customFormat="1" ht="6.9" customHeight="1">
      <c r="B16" s="36"/>
      <c r="I16" s="108"/>
      <c r="L16" s="36"/>
    </row>
    <row r="17" spans="2:12" s="1" customFormat="1" ht="12" customHeight="1">
      <c r="B17" s="36"/>
      <c r="D17" s="107" t="s">
        <v>27</v>
      </c>
      <c r="I17" s="110" t="s">
        <v>24</v>
      </c>
      <c r="J17" s="28" t="str">
        <f>'Rekapitulace stavby'!AN13</f>
        <v>28614321</v>
      </c>
      <c r="L17" s="36"/>
    </row>
    <row r="18" spans="2:12" s="1" customFormat="1" ht="18" customHeight="1">
      <c r="B18" s="36"/>
      <c r="E18" s="288" t="str">
        <f>'Rekapitulace stavby'!E14</f>
        <v>BESKYDGROUP s.r o</v>
      </c>
      <c r="F18" s="289"/>
      <c r="G18" s="289"/>
      <c r="H18" s="289"/>
      <c r="I18" s="110" t="s">
        <v>26</v>
      </c>
      <c r="J18" s="28" t="str">
        <f>'Rekapitulace stavby'!AN14</f>
        <v>CZ28614321</v>
      </c>
      <c r="L18" s="36"/>
    </row>
    <row r="19" spans="2:12" s="1" customFormat="1" ht="6.9" customHeight="1">
      <c r="B19" s="36"/>
      <c r="I19" s="108"/>
      <c r="L19" s="36"/>
    </row>
    <row r="20" spans="2:12" s="1" customFormat="1" ht="12" customHeight="1">
      <c r="B20" s="36"/>
      <c r="D20" s="107" t="s">
        <v>28</v>
      </c>
      <c r="I20" s="110" t="s">
        <v>24</v>
      </c>
      <c r="J20" s="109" t="s">
        <v>29</v>
      </c>
      <c r="L20" s="36"/>
    </row>
    <row r="21" spans="2:12" s="1" customFormat="1" ht="18" customHeight="1">
      <c r="B21" s="36"/>
      <c r="E21" s="109" t="s">
        <v>30</v>
      </c>
      <c r="I21" s="110" t="s">
        <v>26</v>
      </c>
      <c r="J21" s="109" t="s">
        <v>1</v>
      </c>
      <c r="L21" s="36"/>
    </row>
    <row r="22" spans="2:12" s="1" customFormat="1" ht="6.9" customHeight="1">
      <c r="B22" s="36"/>
      <c r="I22" s="108"/>
      <c r="L22" s="36"/>
    </row>
    <row r="23" spans="2:12" s="1" customFormat="1" ht="12" customHeight="1">
      <c r="B23" s="36"/>
      <c r="D23" s="107" t="s">
        <v>32</v>
      </c>
      <c r="I23" s="110" t="s">
        <v>24</v>
      </c>
      <c r="J23" s="109" t="s">
        <v>1</v>
      </c>
      <c r="L23" s="36"/>
    </row>
    <row r="24" spans="2:12" s="1" customFormat="1" ht="18" customHeight="1">
      <c r="B24" s="36"/>
      <c r="E24" s="109" t="s">
        <v>521</v>
      </c>
      <c r="I24" s="110" t="s">
        <v>26</v>
      </c>
      <c r="J24" s="109" t="s">
        <v>1</v>
      </c>
      <c r="L24" s="36"/>
    </row>
    <row r="25" spans="2:12" s="1" customFormat="1" ht="6.9" customHeight="1">
      <c r="B25" s="36"/>
      <c r="I25" s="108"/>
      <c r="L25" s="36"/>
    </row>
    <row r="26" spans="2:12" s="1" customFormat="1" ht="12" customHeight="1">
      <c r="B26" s="36"/>
      <c r="D26" s="107" t="s">
        <v>34</v>
      </c>
      <c r="I26" s="108"/>
      <c r="L26" s="36"/>
    </row>
    <row r="27" spans="2:12" s="7" customFormat="1" ht="16.5" customHeight="1">
      <c r="B27" s="112"/>
      <c r="E27" s="290" t="s">
        <v>1</v>
      </c>
      <c r="F27" s="290"/>
      <c r="G27" s="290"/>
      <c r="H27" s="290"/>
      <c r="I27" s="113"/>
      <c r="L27" s="112"/>
    </row>
    <row r="28" spans="2:12" s="1" customFormat="1" ht="6.9" customHeight="1">
      <c r="B28" s="36"/>
      <c r="I28" s="108"/>
      <c r="L28" s="36"/>
    </row>
    <row r="29" spans="2:12" s="1" customFormat="1" ht="6.9" customHeight="1">
      <c r="B29" s="36"/>
      <c r="D29" s="60"/>
      <c r="E29" s="60"/>
      <c r="F29" s="60"/>
      <c r="G29" s="60"/>
      <c r="H29" s="60"/>
      <c r="I29" s="114"/>
      <c r="J29" s="60"/>
      <c r="K29" s="60"/>
      <c r="L29" s="36"/>
    </row>
    <row r="30" spans="2:12" s="1" customFormat="1" ht="25.35" customHeight="1">
      <c r="B30" s="36"/>
      <c r="D30" s="115" t="s">
        <v>35</v>
      </c>
      <c r="I30" s="108"/>
      <c r="J30" s="116">
        <f>ROUND(J129,2)</f>
        <v>147679.44</v>
      </c>
      <c r="L30" s="36"/>
    </row>
    <row r="31" spans="2:12" s="1" customFormat="1" ht="6.9" customHeight="1">
      <c r="B31" s="36"/>
      <c r="D31" s="60"/>
      <c r="E31" s="60"/>
      <c r="F31" s="60"/>
      <c r="G31" s="60"/>
      <c r="H31" s="60"/>
      <c r="I31" s="114"/>
      <c r="J31" s="60"/>
      <c r="K31" s="60"/>
      <c r="L31" s="36"/>
    </row>
    <row r="32" spans="2:12" s="1" customFormat="1" ht="14.4" customHeight="1">
      <c r="B32" s="36"/>
      <c r="F32" s="117" t="s">
        <v>37</v>
      </c>
      <c r="I32" s="118" t="s">
        <v>36</v>
      </c>
      <c r="J32" s="117" t="s">
        <v>38</v>
      </c>
      <c r="L32" s="36"/>
    </row>
    <row r="33" spans="2:12" s="1" customFormat="1" ht="14.4" customHeight="1">
      <c r="B33" s="36"/>
      <c r="D33" s="119" t="s">
        <v>39</v>
      </c>
      <c r="E33" s="107" t="s">
        <v>40</v>
      </c>
      <c r="F33" s="120">
        <f>ROUND((SUM(BE129:BE264)),2)</f>
        <v>147679.44</v>
      </c>
      <c r="I33" s="121">
        <v>0.21</v>
      </c>
      <c r="J33" s="120">
        <f>ROUND(((SUM(BE129:BE264))*I33),2)</f>
        <v>31012.68</v>
      </c>
      <c r="L33" s="36"/>
    </row>
    <row r="34" spans="2:12" s="1" customFormat="1" ht="14.4" customHeight="1">
      <c r="B34" s="36"/>
      <c r="E34" s="107" t="s">
        <v>41</v>
      </c>
      <c r="F34" s="120">
        <f>ROUND((SUM(BF129:BF264)),2)</f>
        <v>0</v>
      </c>
      <c r="I34" s="121">
        <v>0.15</v>
      </c>
      <c r="J34" s="120">
        <f>ROUND(((SUM(BF129:BF264))*I34),2)</f>
        <v>0</v>
      </c>
      <c r="L34" s="36"/>
    </row>
    <row r="35" spans="2:12" s="1" customFormat="1" ht="14.4" customHeight="1" hidden="1">
      <c r="B35" s="36"/>
      <c r="E35" s="107" t="s">
        <v>42</v>
      </c>
      <c r="F35" s="120">
        <f>ROUND((SUM(BG129:BG264)),2)</f>
        <v>0</v>
      </c>
      <c r="I35" s="121">
        <v>0.21</v>
      </c>
      <c r="J35" s="120">
        <f>0</f>
        <v>0</v>
      </c>
      <c r="L35" s="36"/>
    </row>
    <row r="36" spans="2:12" s="1" customFormat="1" ht="14.4" customHeight="1" hidden="1">
      <c r="B36" s="36"/>
      <c r="E36" s="107" t="s">
        <v>43</v>
      </c>
      <c r="F36" s="120">
        <f>ROUND((SUM(BH129:BH264)),2)</f>
        <v>0</v>
      </c>
      <c r="I36" s="121">
        <v>0.15</v>
      </c>
      <c r="J36" s="120">
        <f>0</f>
        <v>0</v>
      </c>
      <c r="L36" s="36"/>
    </row>
    <row r="37" spans="2:12" s="1" customFormat="1" ht="14.4" customHeight="1" hidden="1">
      <c r="B37" s="36"/>
      <c r="E37" s="107" t="s">
        <v>44</v>
      </c>
      <c r="F37" s="120">
        <f>ROUND((SUM(BI129:BI264)),2)</f>
        <v>0</v>
      </c>
      <c r="I37" s="121">
        <v>0</v>
      </c>
      <c r="J37" s="120">
        <f>0</f>
        <v>0</v>
      </c>
      <c r="L37" s="36"/>
    </row>
    <row r="38" spans="2:12" s="1" customFormat="1" ht="6.9" customHeight="1">
      <c r="B38" s="36"/>
      <c r="I38" s="108"/>
      <c r="L38" s="36"/>
    </row>
    <row r="39" spans="2:12" s="1" customFormat="1" ht="25.35" customHeight="1">
      <c r="B39" s="36"/>
      <c r="C39" s="122"/>
      <c r="D39" s="123" t="s">
        <v>45</v>
      </c>
      <c r="E39" s="124"/>
      <c r="F39" s="124"/>
      <c r="G39" s="125" t="s">
        <v>46</v>
      </c>
      <c r="H39" s="126" t="s">
        <v>47</v>
      </c>
      <c r="I39" s="127"/>
      <c r="J39" s="128">
        <f>SUM(J30:J37)</f>
        <v>178692.12</v>
      </c>
      <c r="K39" s="129"/>
      <c r="L39" s="36"/>
    </row>
    <row r="40" spans="2:12" s="1" customFormat="1" ht="14.4" customHeight="1">
      <c r="B40" s="36"/>
      <c r="I40" s="108"/>
      <c r="L40" s="36"/>
    </row>
    <row r="41" spans="2:12" ht="14.4" customHeight="1">
      <c r="B41" s="18"/>
      <c r="L41" s="18"/>
    </row>
    <row r="42" spans="2:12" ht="14.4" customHeight="1">
      <c r="B42" s="18"/>
      <c r="L42" s="18"/>
    </row>
    <row r="43" spans="2:12" ht="14.4" customHeight="1">
      <c r="B43" s="18"/>
      <c r="L43" s="18"/>
    </row>
    <row r="44" spans="2:12" ht="14.4" customHeight="1">
      <c r="B44" s="18"/>
      <c r="L44" s="18"/>
    </row>
    <row r="45" spans="2:12" ht="14.4" customHeight="1">
      <c r="B45" s="18"/>
      <c r="L45" s="18"/>
    </row>
    <row r="46" spans="2:12" ht="14.4" customHeight="1">
      <c r="B46" s="18"/>
      <c r="L46" s="18"/>
    </row>
    <row r="47" spans="2:12" ht="14.4" customHeight="1">
      <c r="B47" s="18"/>
      <c r="L47" s="18"/>
    </row>
    <row r="48" spans="2:12" ht="14.4" customHeight="1">
      <c r="B48" s="18"/>
      <c r="L48" s="18"/>
    </row>
    <row r="49" spans="2:12" ht="14.4" customHeight="1">
      <c r="B49" s="18"/>
      <c r="L49" s="18"/>
    </row>
    <row r="50" spans="2:12" s="1" customFormat="1" ht="14.4" customHeight="1">
      <c r="B50" s="36"/>
      <c r="D50" s="130" t="s">
        <v>48</v>
      </c>
      <c r="E50" s="131"/>
      <c r="F50" s="131"/>
      <c r="G50" s="130" t="s">
        <v>49</v>
      </c>
      <c r="H50" s="131"/>
      <c r="I50" s="132"/>
      <c r="J50" s="131"/>
      <c r="K50" s="131"/>
      <c r="L50" s="36"/>
    </row>
    <row r="51" spans="2:12" ht="10.2">
      <c r="B51" s="18"/>
      <c r="L51" s="18"/>
    </row>
    <row r="52" spans="2:12" ht="10.2">
      <c r="B52" s="18"/>
      <c r="L52" s="18"/>
    </row>
    <row r="53" spans="2:12" ht="10.2">
      <c r="B53" s="18"/>
      <c r="L53" s="18"/>
    </row>
    <row r="54" spans="2:12" ht="10.2">
      <c r="B54" s="18"/>
      <c r="L54" s="18"/>
    </row>
    <row r="55" spans="2:12" ht="10.2">
      <c r="B55" s="18"/>
      <c r="L55" s="18"/>
    </row>
    <row r="56" spans="2:12" ht="10.2">
      <c r="B56" s="18"/>
      <c r="L56" s="18"/>
    </row>
    <row r="57" spans="2:12" ht="10.2">
      <c r="B57" s="18"/>
      <c r="L57" s="18"/>
    </row>
    <row r="58" spans="2:12" ht="10.2">
      <c r="B58" s="18"/>
      <c r="L58" s="18"/>
    </row>
    <row r="59" spans="2:12" ht="10.2">
      <c r="B59" s="18"/>
      <c r="L59" s="18"/>
    </row>
    <row r="60" spans="2:12" ht="10.2">
      <c r="B60" s="18"/>
      <c r="L60" s="18"/>
    </row>
    <row r="61" spans="2:12" s="1" customFormat="1" ht="13.2">
      <c r="B61" s="36"/>
      <c r="D61" s="133" t="s">
        <v>50</v>
      </c>
      <c r="E61" s="134"/>
      <c r="F61" s="135" t="s">
        <v>51</v>
      </c>
      <c r="G61" s="133" t="s">
        <v>50</v>
      </c>
      <c r="H61" s="134"/>
      <c r="I61" s="136"/>
      <c r="J61" s="137" t="s">
        <v>51</v>
      </c>
      <c r="K61" s="134"/>
      <c r="L61" s="36"/>
    </row>
    <row r="62" spans="2:12" ht="10.2">
      <c r="B62" s="18"/>
      <c r="L62" s="18"/>
    </row>
    <row r="63" spans="2:12" ht="10.2">
      <c r="B63" s="18"/>
      <c r="L63" s="18"/>
    </row>
    <row r="64" spans="2:12" ht="10.2">
      <c r="B64" s="18"/>
      <c r="L64" s="18"/>
    </row>
    <row r="65" spans="2:12" s="1" customFormat="1" ht="13.2">
      <c r="B65" s="36"/>
      <c r="D65" s="130" t="s">
        <v>52</v>
      </c>
      <c r="E65" s="131"/>
      <c r="F65" s="131"/>
      <c r="G65" s="130" t="s">
        <v>53</v>
      </c>
      <c r="H65" s="131"/>
      <c r="I65" s="132"/>
      <c r="J65" s="131"/>
      <c r="K65" s="131"/>
      <c r="L65" s="36"/>
    </row>
    <row r="66" spans="2:12" ht="10.2">
      <c r="B66" s="18"/>
      <c r="L66" s="18"/>
    </row>
    <row r="67" spans="2:12" ht="10.2">
      <c r="B67" s="18"/>
      <c r="L67" s="18"/>
    </row>
    <row r="68" spans="2:12" ht="10.2">
      <c r="B68" s="18"/>
      <c r="L68" s="18"/>
    </row>
    <row r="69" spans="2:12" ht="10.2">
      <c r="B69" s="18"/>
      <c r="L69" s="18"/>
    </row>
    <row r="70" spans="2:12" ht="10.2">
      <c r="B70" s="18"/>
      <c r="L70" s="18"/>
    </row>
    <row r="71" spans="2:12" ht="10.2">
      <c r="B71" s="18"/>
      <c r="L71" s="18"/>
    </row>
    <row r="72" spans="2:12" ht="10.2">
      <c r="B72" s="18"/>
      <c r="L72" s="18"/>
    </row>
    <row r="73" spans="2:12" ht="10.2">
      <c r="B73" s="18"/>
      <c r="L73" s="18"/>
    </row>
    <row r="74" spans="2:12" ht="10.2">
      <c r="B74" s="18"/>
      <c r="L74" s="18"/>
    </row>
    <row r="75" spans="2:12" ht="10.2">
      <c r="B75" s="18"/>
      <c r="L75" s="18"/>
    </row>
    <row r="76" spans="2:12" s="1" customFormat="1" ht="13.2">
      <c r="B76" s="36"/>
      <c r="D76" s="133" t="s">
        <v>50</v>
      </c>
      <c r="E76" s="134"/>
      <c r="F76" s="135" t="s">
        <v>51</v>
      </c>
      <c r="G76" s="133" t="s">
        <v>50</v>
      </c>
      <c r="H76" s="134"/>
      <c r="I76" s="136"/>
      <c r="J76" s="137" t="s">
        <v>51</v>
      </c>
      <c r="K76" s="134"/>
      <c r="L76" s="36"/>
    </row>
    <row r="77" spans="2:12" s="1" customFormat="1" ht="14.4" customHeight="1">
      <c r="B77" s="138"/>
      <c r="C77" s="139"/>
      <c r="D77" s="139"/>
      <c r="E77" s="139"/>
      <c r="F77" s="139"/>
      <c r="G77" s="139"/>
      <c r="H77" s="139"/>
      <c r="I77" s="140"/>
      <c r="J77" s="139"/>
      <c r="K77" s="139"/>
      <c r="L77" s="36"/>
    </row>
    <row r="81" spans="2:12" s="1" customFormat="1" ht="6.9" customHeight="1">
      <c r="B81" s="141"/>
      <c r="C81" s="142"/>
      <c r="D81" s="142"/>
      <c r="E81" s="142"/>
      <c r="F81" s="142"/>
      <c r="G81" s="142"/>
      <c r="H81" s="142"/>
      <c r="I81" s="143"/>
      <c r="J81" s="142"/>
      <c r="K81" s="142"/>
      <c r="L81" s="36"/>
    </row>
    <row r="82" spans="2:12" s="1" customFormat="1" ht="24.9" customHeight="1">
      <c r="B82" s="32"/>
      <c r="C82" s="21" t="s">
        <v>95</v>
      </c>
      <c r="D82" s="33"/>
      <c r="E82" s="33"/>
      <c r="F82" s="33"/>
      <c r="G82" s="33"/>
      <c r="H82" s="33"/>
      <c r="I82" s="108"/>
      <c r="J82" s="33"/>
      <c r="K82" s="33"/>
      <c r="L82" s="36"/>
    </row>
    <row r="83" spans="2:12" s="1" customFormat="1" ht="6.9" customHeight="1">
      <c r="B83" s="32"/>
      <c r="C83" s="33"/>
      <c r="D83" s="33"/>
      <c r="E83" s="33"/>
      <c r="F83" s="33"/>
      <c r="G83" s="33"/>
      <c r="H83" s="33"/>
      <c r="I83" s="108"/>
      <c r="J83" s="33"/>
      <c r="K83" s="33"/>
      <c r="L83" s="36"/>
    </row>
    <row r="84" spans="2:12" s="1" customFormat="1" ht="12" customHeight="1">
      <c r="B84" s="32"/>
      <c r="C84" s="27" t="s">
        <v>16</v>
      </c>
      <c r="D84" s="33"/>
      <c r="E84" s="33"/>
      <c r="F84" s="33"/>
      <c r="G84" s="33"/>
      <c r="H84" s="33"/>
      <c r="I84" s="108"/>
      <c r="J84" s="33"/>
      <c r="K84" s="33"/>
      <c r="L84" s="36"/>
    </row>
    <row r="85" spans="2:12" s="1" customFormat="1" ht="16.5" customHeight="1">
      <c r="B85" s="32"/>
      <c r="C85" s="33"/>
      <c r="D85" s="33"/>
      <c r="E85" s="291" t="str">
        <f>E7</f>
        <v>Zámecké nám. 46 - stavební úpravy nebytového prostoru</v>
      </c>
      <c r="F85" s="292"/>
      <c r="G85" s="292"/>
      <c r="H85" s="292"/>
      <c r="I85" s="108"/>
      <c r="J85" s="33"/>
      <c r="K85" s="33"/>
      <c r="L85" s="36"/>
    </row>
    <row r="86" spans="2:12" s="1" customFormat="1" ht="12" customHeight="1">
      <c r="B86" s="32"/>
      <c r="C86" s="27" t="s">
        <v>93</v>
      </c>
      <c r="D86" s="33"/>
      <c r="E86" s="33"/>
      <c r="F86" s="33"/>
      <c r="G86" s="33"/>
      <c r="H86" s="33"/>
      <c r="I86" s="108"/>
      <c r="J86" s="33"/>
      <c r="K86" s="33"/>
      <c r="L86" s="36"/>
    </row>
    <row r="87" spans="2:12" s="1" customFormat="1" ht="16.5" customHeight="1">
      <c r="B87" s="32"/>
      <c r="C87" s="33"/>
      <c r="D87" s="33"/>
      <c r="E87" s="263" t="str">
        <f>E9</f>
        <v>SO02 - silnoproudá elektrotechnika</v>
      </c>
      <c r="F87" s="293"/>
      <c r="G87" s="293"/>
      <c r="H87" s="293"/>
      <c r="I87" s="108"/>
      <c r="J87" s="33"/>
      <c r="K87" s="33"/>
      <c r="L87" s="36"/>
    </row>
    <row r="88" spans="2:12" s="1" customFormat="1" ht="6.9" customHeight="1">
      <c r="B88" s="32"/>
      <c r="C88" s="33"/>
      <c r="D88" s="33"/>
      <c r="E88" s="33"/>
      <c r="F88" s="33"/>
      <c r="G88" s="33"/>
      <c r="H88" s="33"/>
      <c r="I88" s="108"/>
      <c r="J88" s="33"/>
      <c r="K88" s="33"/>
      <c r="L88" s="36"/>
    </row>
    <row r="89" spans="2:12" s="1" customFormat="1" ht="12" customHeight="1">
      <c r="B89" s="32"/>
      <c r="C89" s="27" t="s">
        <v>20</v>
      </c>
      <c r="D89" s="33"/>
      <c r="E89" s="33"/>
      <c r="F89" s="25" t="str">
        <f>F12</f>
        <v>k.ú. Frýdek</v>
      </c>
      <c r="G89" s="33"/>
      <c r="H89" s="33"/>
      <c r="I89" s="110" t="s">
        <v>22</v>
      </c>
      <c r="J89" s="59">
        <f>IF(J12="","",J12)</f>
        <v>43651</v>
      </c>
      <c r="K89" s="33"/>
      <c r="L89" s="36"/>
    </row>
    <row r="90" spans="2:12" s="1" customFormat="1" ht="6.9" customHeight="1">
      <c r="B90" s="32"/>
      <c r="C90" s="33"/>
      <c r="D90" s="33"/>
      <c r="E90" s="33"/>
      <c r="F90" s="33"/>
      <c r="G90" s="33"/>
      <c r="H90" s="33"/>
      <c r="I90" s="108"/>
      <c r="J90" s="33"/>
      <c r="K90" s="33"/>
      <c r="L90" s="36"/>
    </row>
    <row r="91" spans="2:12" s="1" customFormat="1" ht="27.9" customHeight="1">
      <c r="B91" s="32"/>
      <c r="C91" s="27" t="s">
        <v>23</v>
      </c>
      <c r="D91" s="33"/>
      <c r="E91" s="33"/>
      <c r="F91" s="25" t="str">
        <f>E15</f>
        <v>Statutární město Frýdek-Místek</v>
      </c>
      <c r="G91" s="33"/>
      <c r="H91" s="33"/>
      <c r="I91" s="110" t="s">
        <v>28</v>
      </c>
      <c r="J91" s="30" t="str">
        <f>E21</f>
        <v>CIVIL PROJECTS s.r.o.</v>
      </c>
      <c r="K91" s="33"/>
      <c r="L91" s="36"/>
    </row>
    <row r="92" spans="2:12" s="1" customFormat="1" ht="27.9" customHeight="1">
      <c r="B92" s="32"/>
      <c r="C92" s="27" t="s">
        <v>27</v>
      </c>
      <c r="D92" s="33"/>
      <c r="E92" s="33"/>
      <c r="F92" s="25" t="str">
        <f>IF(E18="","",E18)</f>
        <v>BESKYDGROUP s.r o</v>
      </c>
      <c r="G92" s="33"/>
      <c r="H92" s="33"/>
      <c r="I92" s="110" t="s">
        <v>32</v>
      </c>
      <c r="J92" s="30" t="str">
        <f>E24</f>
        <v>Zdeněk HLOŽANKA</v>
      </c>
      <c r="K92" s="33"/>
      <c r="L92" s="36"/>
    </row>
    <row r="93" spans="2:12" s="1" customFormat="1" ht="10.35" customHeight="1">
      <c r="B93" s="32"/>
      <c r="C93" s="33"/>
      <c r="D93" s="33"/>
      <c r="E93" s="33"/>
      <c r="F93" s="33"/>
      <c r="G93" s="33"/>
      <c r="H93" s="33"/>
      <c r="I93" s="108"/>
      <c r="J93" s="33"/>
      <c r="K93" s="33"/>
      <c r="L93" s="36"/>
    </row>
    <row r="94" spans="2:12" s="1" customFormat="1" ht="29.25" customHeight="1">
      <c r="B94" s="32"/>
      <c r="C94" s="144" t="s">
        <v>96</v>
      </c>
      <c r="D94" s="145"/>
      <c r="E94" s="145"/>
      <c r="F94" s="145"/>
      <c r="G94" s="145"/>
      <c r="H94" s="145"/>
      <c r="I94" s="146"/>
      <c r="J94" s="147" t="s">
        <v>97</v>
      </c>
      <c r="K94" s="145"/>
      <c r="L94" s="36"/>
    </row>
    <row r="95" spans="2:12" s="1" customFormat="1" ht="10.35" customHeight="1">
      <c r="B95" s="32"/>
      <c r="C95" s="33"/>
      <c r="D95" s="33"/>
      <c r="E95" s="33"/>
      <c r="F95" s="33"/>
      <c r="G95" s="33"/>
      <c r="H95" s="33"/>
      <c r="I95" s="108"/>
      <c r="J95" s="33"/>
      <c r="K95" s="33"/>
      <c r="L95" s="36"/>
    </row>
    <row r="96" spans="2:47" s="1" customFormat="1" ht="22.8" customHeight="1">
      <c r="B96" s="32"/>
      <c r="C96" s="148" t="s">
        <v>98</v>
      </c>
      <c r="D96" s="33"/>
      <c r="E96" s="33"/>
      <c r="F96" s="33"/>
      <c r="G96" s="33"/>
      <c r="H96" s="33"/>
      <c r="I96" s="108"/>
      <c r="J96" s="77">
        <f>J129</f>
        <v>147679.44</v>
      </c>
      <c r="K96" s="33"/>
      <c r="L96" s="36"/>
      <c r="AU96" s="15" t="s">
        <v>99</v>
      </c>
    </row>
    <row r="97" spans="2:12" s="8" customFormat="1" ht="24.9" customHeight="1">
      <c r="B97" s="149"/>
      <c r="C97" s="150"/>
      <c r="D97" s="151" t="s">
        <v>522</v>
      </c>
      <c r="E97" s="152"/>
      <c r="F97" s="152"/>
      <c r="G97" s="152"/>
      <c r="H97" s="152"/>
      <c r="I97" s="153"/>
      <c r="J97" s="154">
        <f>J130</f>
        <v>12840</v>
      </c>
      <c r="K97" s="150"/>
      <c r="L97" s="155"/>
    </row>
    <row r="98" spans="2:12" s="9" customFormat="1" ht="19.95" customHeight="1">
      <c r="B98" s="156"/>
      <c r="C98" s="157"/>
      <c r="D98" s="158" t="s">
        <v>523</v>
      </c>
      <c r="E98" s="159"/>
      <c r="F98" s="159"/>
      <c r="G98" s="159"/>
      <c r="H98" s="159"/>
      <c r="I98" s="160"/>
      <c r="J98" s="161">
        <f>J131</f>
        <v>12840</v>
      </c>
      <c r="K98" s="157"/>
      <c r="L98" s="162"/>
    </row>
    <row r="99" spans="2:12" s="9" customFormat="1" ht="19.95" customHeight="1">
      <c r="B99" s="156"/>
      <c r="C99" s="157"/>
      <c r="D99" s="158" t="s">
        <v>524</v>
      </c>
      <c r="E99" s="159"/>
      <c r="F99" s="159"/>
      <c r="G99" s="159"/>
      <c r="H99" s="159"/>
      <c r="I99" s="160"/>
      <c r="J99" s="161">
        <f>J135</f>
        <v>0</v>
      </c>
      <c r="K99" s="157"/>
      <c r="L99" s="162"/>
    </row>
    <row r="100" spans="2:12" s="8" customFormat="1" ht="24.9" customHeight="1">
      <c r="B100" s="149"/>
      <c r="C100" s="150"/>
      <c r="D100" s="151" t="s">
        <v>100</v>
      </c>
      <c r="E100" s="152"/>
      <c r="F100" s="152"/>
      <c r="G100" s="152"/>
      <c r="H100" s="152"/>
      <c r="I100" s="153"/>
      <c r="J100" s="154">
        <f>J138</f>
        <v>13012.44</v>
      </c>
      <c r="K100" s="150"/>
      <c r="L100" s="155"/>
    </row>
    <row r="101" spans="2:12" s="9" customFormat="1" ht="19.95" customHeight="1">
      <c r="B101" s="156"/>
      <c r="C101" s="157"/>
      <c r="D101" s="158" t="s">
        <v>103</v>
      </c>
      <c r="E101" s="159"/>
      <c r="F101" s="159"/>
      <c r="G101" s="159"/>
      <c r="H101" s="159"/>
      <c r="I101" s="160"/>
      <c r="J101" s="161">
        <f>J139</f>
        <v>3255</v>
      </c>
      <c r="K101" s="157"/>
      <c r="L101" s="162"/>
    </row>
    <row r="102" spans="2:12" s="9" customFormat="1" ht="19.95" customHeight="1">
      <c r="B102" s="156"/>
      <c r="C102" s="157"/>
      <c r="D102" s="158" t="s">
        <v>525</v>
      </c>
      <c r="E102" s="159"/>
      <c r="F102" s="159"/>
      <c r="G102" s="159"/>
      <c r="H102" s="159"/>
      <c r="I102" s="160"/>
      <c r="J102" s="161">
        <f>J141</f>
        <v>9217</v>
      </c>
      <c r="K102" s="157"/>
      <c r="L102" s="162"/>
    </row>
    <row r="103" spans="2:12" s="9" customFormat="1" ht="19.95" customHeight="1">
      <c r="B103" s="156"/>
      <c r="C103" s="157"/>
      <c r="D103" s="158" t="s">
        <v>105</v>
      </c>
      <c r="E103" s="159"/>
      <c r="F103" s="159"/>
      <c r="G103" s="159"/>
      <c r="H103" s="159"/>
      <c r="I103" s="160"/>
      <c r="J103" s="161">
        <f>J151</f>
        <v>540.44</v>
      </c>
      <c r="K103" s="157"/>
      <c r="L103" s="162"/>
    </row>
    <row r="104" spans="2:12" s="8" customFormat="1" ht="24.9" customHeight="1">
      <c r="B104" s="149"/>
      <c r="C104" s="150"/>
      <c r="D104" s="151" t="s">
        <v>107</v>
      </c>
      <c r="E104" s="152"/>
      <c r="F104" s="152"/>
      <c r="G104" s="152"/>
      <c r="H104" s="152"/>
      <c r="I104" s="153"/>
      <c r="J104" s="154">
        <f>J157</f>
        <v>121827</v>
      </c>
      <c r="K104" s="150"/>
      <c r="L104" s="155"/>
    </row>
    <row r="105" spans="2:12" s="9" customFormat="1" ht="19.95" customHeight="1">
      <c r="B105" s="156"/>
      <c r="C105" s="157"/>
      <c r="D105" s="158" t="s">
        <v>526</v>
      </c>
      <c r="E105" s="159"/>
      <c r="F105" s="159"/>
      <c r="G105" s="159"/>
      <c r="H105" s="159"/>
      <c r="I105" s="160"/>
      <c r="J105" s="161">
        <f>J158</f>
        <v>78361</v>
      </c>
      <c r="K105" s="157"/>
      <c r="L105" s="162"/>
    </row>
    <row r="106" spans="2:12" s="9" customFormat="1" ht="19.95" customHeight="1">
      <c r="B106" s="156"/>
      <c r="C106" s="157"/>
      <c r="D106" s="158" t="s">
        <v>527</v>
      </c>
      <c r="E106" s="159"/>
      <c r="F106" s="159"/>
      <c r="G106" s="159"/>
      <c r="H106" s="159"/>
      <c r="I106" s="160"/>
      <c r="J106" s="161">
        <f>J219</f>
        <v>5000</v>
      </c>
      <c r="K106" s="157"/>
      <c r="L106" s="162"/>
    </row>
    <row r="107" spans="2:12" s="9" customFormat="1" ht="19.95" customHeight="1">
      <c r="B107" s="156"/>
      <c r="C107" s="157"/>
      <c r="D107" s="158" t="s">
        <v>528</v>
      </c>
      <c r="E107" s="159"/>
      <c r="F107" s="159"/>
      <c r="G107" s="159"/>
      <c r="H107" s="159"/>
      <c r="I107" s="160"/>
      <c r="J107" s="161">
        <f>J224</f>
        <v>13718</v>
      </c>
      <c r="K107" s="157"/>
      <c r="L107" s="162"/>
    </row>
    <row r="108" spans="2:12" s="9" customFormat="1" ht="19.95" customHeight="1">
      <c r="B108" s="156"/>
      <c r="C108" s="157"/>
      <c r="D108" s="158" t="s">
        <v>529</v>
      </c>
      <c r="E108" s="159"/>
      <c r="F108" s="159"/>
      <c r="G108" s="159"/>
      <c r="H108" s="159"/>
      <c r="I108" s="160"/>
      <c r="J108" s="161">
        <f>J238</f>
        <v>17612</v>
      </c>
      <c r="K108" s="157"/>
      <c r="L108" s="162"/>
    </row>
    <row r="109" spans="2:12" s="9" customFormat="1" ht="19.95" customHeight="1">
      <c r="B109" s="156"/>
      <c r="C109" s="157"/>
      <c r="D109" s="158" t="s">
        <v>530</v>
      </c>
      <c r="E109" s="159"/>
      <c r="F109" s="159"/>
      <c r="G109" s="159"/>
      <c r="H109" s="159"/>
      <c r="I109" s="160"/>
      <c r="J109" s="161">
        <f>J254</f>
        <v>7136</v>
      </c>
      <c r="K109" s="157"/>
      <c r="L109" s="162"/>
    </row>
    <row r="110" spans="2:12" s="1" customFormat="1" ht="21.75" customHeight="1">
      <c r="B110" s="32"/>
      <c r="C110" s="33"/>
      <c r="D110" s="33"/>
      <c r="E110" s="33"/>
      <c r="F110" s="33"/>
      <c r="G110" s="33"/>
      <c r="H110" s="33"/>
      <c r="I110" s="108"/>
      <c r="J110" s="33"/>
      <c r="K110" s="33"/>
      <c r="L110" s="36"/>
    </row>
    <row r="111" spans="2:12" s="1" customFormat="1" ht="6.9" customHeight="1">
      <c r="B111" s="47"/>
      <c r="C111" s="48"/>
      <c r="D111" s="48"/>
      <c r="E111" s="48"/>
      <c r="F111" s="48"/>
      <c r="G111" s="48"/>
      <c r="H111" s="48"/>
      <c r="I111" s="140"/>
      <c r="J111" s="48"/>
      <c r="K111" s="48"/>
      <c r="L111" s="36"/>
    </row>
    <row r="115" spans="2:12" s="1" customFormat="1" ht="6.9" customHeight="1">
      <c r="B115" s="49"/>
      <c r="C115" s="50"/>
      <c r="D115" s="50"/>
      <c r="E115" s="50"/>
      <c r="F115" s="50"/>
      <c r="G115" s="50"/>
      <c r="H115" s="50"/>
      <c r="I115" s="143"/>
      <c r="J115" s="50"/>
      <c r="K115" s="50"/>
      <c r="L115" s="36"/>
    </row>
    <row r="116" spans="2:12" s="1" customFormat="1" ht="24.9" customHeight="1">
      <c r="B116" s="32"/>
      <c r="C116" s="21" t="s">
        <v>116</v>
      </c>
      <c r="D116" s="33"/>
      <c r="E116" s="33"/>
      <c r="F116" s="33"/>
      <c r="G116" s="33"/>
      <c r="H116" s="33"/>
      <c r="I116" s="108"/>
      <c r="J116" s="33"/>
      <c r="K116" s="33"/>
      <c r="L116" s="36"/>
    </row>
    <row r="117" spans="2:12" s="1" customFormat="1" ht="6.9" customHeight="1">
      <c r="B117" s="32"/>
      <c r="C117" s="33"/>
      <c r="D117" s="33"/>
      <c r="E117" s="33"/>
      <c r="F117" s="33"/>
      <c r="G117" s="33"/>
      <c r="H117" s="33"/>
      <c r="I117" s="108"/>
      <c r="J117" s="33"/>
      <c r="K117" s="33"/>
      <c r="L117" s="36"/>
    </row>
    <row r="118" spans="2:12" s="1" customFormat="1" ht="12" customHeight="1">
      <c r="B118" s="32"/>
      <c r="C118" s="27" t="s">
        <v>16</v>
      </c>
      <c r="D118" s="33"/>
      <c r="E118" s="33"/>
      <c r="F118" s="33"/>
      <c r="G118" s="33"/>
      <c r="H118" s="33"/>
      <c r="I118" s="108"/>
      <c r="J118" s="33"/>
      <c r="K118" s="33"/>
      <c r="L118" s="36"/>
    </row>
    <row r="119" spans="2:12" s="1" customFormat="1" ht="16.5" customHeight="1">
      <c r="B119" s="32"/>
      <c r="C119" s="33"/>
      <c r="D119" s="33"/>
      <c r="E119" s="291" t="str">
        <f>E7</f>
        <v>Zámecké nám. 46 - stavební úpravy nebytového prostoru</v>
      </c>
      <c r="F119" s="292"/>
      <c r="G119" s="292"/>
      <c r="H119" s="292"/>
      <c r="I119" s="108"/>
      <c r="J119" s="33"/>
      <c r="K119" s="33"/>
      <c r="L119" s="36"/>
    </row>
    <row r="120" spans="2:12" s="1" customFormat="1" ht="12" customHeight="1">
      <c r="B120" s="32"/>
      <c r="C120" s="27" t="s">
        <v>93</v>
      </c>
      <c r="D120" s="33"/>
      <c r="E120" s="33"/>
      <c r="F120" s="33"/>
      <c r="G120" s="33"/>
      <c r="H120" s="33"/>
      <c r="I120" s="108"/>
      <c r="J120" s="33"/>
      <c r="K120" s="33"/>
      <c r="L120" s="36"/>
    </row>
    <row r="121" spans="2:12" s="1" customFormat="1" ht="16.5" customHeight="1">
      <c r="B121" s="32"/>
      <c r="C121" s="33"/>
      <c r="D121" s="33"/>
      <c r="E121" s="263" t="str">
        <f>E9</f>
        <v>SO02 - silnoproudá elektrotechnika</v>
      </c>
      <c r="F121" s="293"/>
      <c r="G121" s="293"/>
      <c r="H121" s="293"/>
      <c r="I121" s="108"/>
      <c r="J121" s="33"/>
      <c r="K121" s="33"/>
      <c r="L121" s="36"/>
    </row>
    <row r="122" spans="2:12" s="1" customFormat="1" ht="6.9" customHeight="1">
      <c r="B122" s="32"/>
      <c r="C122" s="33"/>
      <c r="D122" s="33"/>
      <c r="E122" s="33"/>
      <c r="F122" s="33"/>
      <c r="G122" s="33"/>
      <c r="H122" s="33"/>
      <c r="I122" s="108"/>
      <c r="J122" s="33"/>
      <c r="K122" s="33"/>
      <c r="L122" s="36"/>
    </row>
    <row r="123" spans="2:12" s="1" customFormat="1" ht="12" customHeight="1">
      <c r="B123" s="32"/>
      <c r="C123" s="27" t="s">
        <v>20</v>
      </c>
      <c r="D123" s="33"/>
      <c r="E123" s="33"/>
      <c r="F123" s="25" t="str">
        <f>F12</f>
        <v>k.ú. Frýdek</v>
      </c>
      <c r="G123" s="33"/>
      <c r="H123" s="33"/>
      <c r="I123" s="110" t="s">
        <v>22</v>
      </c>
      <c r="J123" s="59">
        <f>IF(J12="","",J12)</f>
        <v>43651</v>
      </c>
      <c r="K123" s="33"/>
      <c r="L123" s="36"/>
    </row>
    <row r="124" spans="2:12" s="1" customFormat="1" ht="6.9" customHeight="1">
      <c r="B124" s="32"/>
      <c r="C124" s="33"/>
      <c r="D124" s="33"/>
      <c r="E124" s="33"/>
      <c r="F124" s="33"/>
      <c r="G124" s="33"/>
      <c r="H124" s="33"/>
      <c r="I124" s="108"/>
      <c r="J124" s="33"/>
      <c r="K124" s="33"/>
      <c r="L124" s="36"/>
    </row>
    <row r="125" spans="2:12" s="1" customFormat="1" ht="27.9" customHeight="1">
      <c r="B125" s="32"/>
      <c r="C125" s="27" t="s">
        <v>23</v>
      </c>
      <c r="D125" s="33"/>
      <c r="E125" s="33"/>
      <c r="F125" s="25" t="str">
        <f>E15</f>
        <v>Statutární město Frýdek-Místek</v>
      </c>
      <c r="G125" s="33"/>
      <c r="H125" s="33"/>
      <c r="I125" s="110" t="s">
        <v>28</v>
      </c>
      <c r="J125" s="30" t="str">
        <f>E21</f>
        <v>CIVIL PROJECTS s.r.o.</v>
      </c>
      <c r="K125" s="33"/>
      <c r="L125" s="36"/>
    </row>
    <row r="126" spans="2:12" s="1" customFormat="1" ht="27.9" customHeight="1">
      <c r="B126" s="32"/>
      <c r="C126" s="27" t="s">
        <v>27</v>
      </c>
      <c r="D126" s="33"/>
      <c r="E126" s="33"/>
      <c r="F126" s="25" t="str">
        <f>IF(E18="","",E18)</f>
        <v>BESKYDGROUP s.r o</v>
      </c>
      <c r="G126" s="33"/>
      <c r="H126" s="33"/>
      <c r="I126" s="110" t="s">
        <v>32</v>
      </c>
      <c r="J126" s="30" t="str">
        <f>E24</f>
        <v>Zdeněk HLOŽANKA</v>
      </c>
      <c r="K126" s="33"/>
      <c r="L126" s="36"/>
    </row>
    <row r="127" spans="2:12" s="1" customFormat="1" ht="10.35" customHeight="1">
      <c r="B127" s="32"/>
      <c r="C127" s="33"/>
      <c r="D127" s="33"/>
      <c r="E127" s="33"/>
      <c r="F127" s="33"/>
      <c r="G127" s="33"/>
      <c r="H127" s="33"/>
      <c r="I127" s="108"/>
      <c r="J127" s="33"/>
      <c r="K127" s="33"/>
      <c r="L127" s="36"/>
    </row>
    <row r="128" spans="2:20" s="10" customFormat="1" ht="29.25" customHeight="1">
      <c r="B128" s="163"/>
      <c r="C128" s="164" t="s">
        <v>117</v>
      </c>
      <c r="D128" s="165" t="s">
        <v>60</v>
      </c>
      <c r="E128" s="165" t="s">
        <v>56</v>
      </c>
      <c r="F128" s="165" t="s">
        <v>57</v>
      </c>
      <c r="G128" s="165" t="s">
        <v>118</v>
      </c>
      <c r="H128" s="165" t="s">
        <v>119</v>
      </c>
      <c r="I128" s="166" t="s">
        <v>120</v>
      </c>
      <c r="J128" s="167" t="s">
        <v>97</v>
      </c>
      <c r="K128" s="168" t="s">
        <v>121</v>
      </c>
      <c r="L128" s="169"/>
      <c r="M128" s="68" t="s">
        <v>1</v>
      </c>
      <c r="N128" s="69" t="s">
        <v>39</v>
      </c>
      <c r="O128" s="69" t="s">
        <v>122</v>
      </c>
      <c r="P128" s="69" t="s">
        <v>123</v>
      </c>
      <c r="Q128" s="69" t="s">
        <v>124</v>
      </c>
      <c r="R128" s="69" t="s">
        <v>125</v>
      </c>
      <c r="S128" s="69" t="s">
        <v>126</v>
      </c>
      <c r="T128" s="70" t="s">
        <v>127</v>
      </c>
    </row>
    <row r="129" spans="2:63" s="1" customFormat="1" ht="22.8" customHeight="1">
      <c r="B129" s="32"/>
      <c r="C129" s="75" t="s">
        <v>128</v>
      </c>
      <c r="D129" s="33"/>
      <c r="E129" s="33"/>
      <c r="F129" s="33"/>
      <c r="G129" s="33"/>
      <c r="H129" s="33"/>
      <c r="I129" s="108"/>
      <c r="J129" s="170">
        <f>BK129</f>
        <v>147679.44</v>
      </c>
      <c r="K129" s="33"/>
      <c r="L129" s="36"/>
      <c r="M129" s="71"/>
      <c r="N129" s="72"/>
      <c r="O129" s="72"/>
      <c r="P129" s="171">
        <f>P130+P138+P157</f>
        <v>0</v>
      </c>
      <c r="Q129" s="72"/>
      <c r="R129" s="171">
        <f>R130+R138+R157</f>
        <v>0.40237</v>
      </c>
      <c r="S129" s="72"/>
      <c r="T129" s="172">
        <f>T130+T138+T157</f>
        <v>0.3478</v>
      </c>
      <c r="AT129" s="15" t="s">
        <v>74</v>
      </c>
      <c r="AU129" s="15" t="s">
        <v>99</v>
      </c>
      <c r="BK129" s="173">
        <f>BK130+BK138+BK157</f>
        <v>147679.44</v>
      </c>
    </row>
    <row r="130" spans="2:63" s="11" customFormat="1" ht="25.95" customHeight="1">
      <c r="B130" s="174"/>
      <c r="C130" s="175"/>
      <c r="D130" s="176" t="s">
        <v>74</v>
      </c>
      <c r="E130" s="177" t="s">
        <v>223</v>
      </c>
      <c r="F130" s="177" t="s">
        <v>531</v>
      </c>
      <c r="G130" s="175"/>
      <c r="H130" s="175"/>
      <c r="I130" s="178"/>
      <c r="J130" s="179">
        <f>BK130</f>
        <v>12840</v>
      </c>
      <c r="K130" s="175"/>
      <c r="L130" s="180"/>
      <c r="M130" s="181"/>
      <c r="N130" s="182"/>
      <c r="O130" s="182"/>
      <c r="P130" s="183">
        <f>P131+P135</f>
        <v>0</v>
      </c>
      <c r="Q130" s="182"/>
      <c r="R130" s="183">
        <f>R131+R135</f>
        <v>0</v>
      </c>
      <c r="S130" s="182"/>
      <c r="T130" s="184">
        <f>T131+T135</f>
        <v>0</v>
      </c>
      <c r="AR130" s="185" t="s">
        <v>75</v>
      </c>
      <c r="AT130" s="186" t="s">
        <v>74</v>
      </c>
      <c r="AU130" s="186" t="s">
        <v>75</v>
      </c>
      <c r="AY130" s="185" t="s">
        <v>131</v>
      </c>
      <c r="BK130" s="187">
        <f>BK131+BK135</f>
        <v>12840</v>
      </c>
    </row>
    <row r="131" spans="2:63" s="11" customFormat="1" ht="22.8" customHeight="1">
      <c r="B131" s="174"/>
      <c r="C131" s="175"/>
      <c r="D131" s="176" t="s">
        <v>74</v>
      </c>
      <c r="E131" s="188" t="s">
        <v>532</v>
      </c>
      <c r="F131" s="188" t="s">
        <v>533</v>
      </c>
      <c r="G131" s="175"/>
      <c r="H131" s="175"/>
      <c r="I131" s="178"/>
      <c r="J131" s="189">
        <f>BK131</f>
        <v>12840</v>
      </c>
      <c r="K131" s="175"/>
      <c r="L131" s="180"/>
      <c r="M131" s="181"/>
      <c r="N131" s="182"/>
      <c r="O131" s="182"/>
      <c r="P131" s="183">
        <f>SUM(P132:P134)</f>
        <v>0</v>
      </c>
      <c r="Q131" s="182"/>
      <c r="R131" s="183">
        <f>SUM(R132:R134)</f>
        <v>0</v>
      </c>
      <c r="S131" s="182"/>
      <c r="T131" s="184">
        <f>SUM(T132:T134)</f>
        <v>0</v>
      </c>
      <c r="AR131" s="185" t="s">
        <v>75</v>
      </c>
      <c r="AT131" s="186" t="s">
        <v>74</v>
      </c>
      <c r="AU131" s="186" t="s">
        <v>83</v>
      </c>
      <c r="AY131" s="185" t="s">
        <v>131</v>
      </c>
      <c r="BK131" s="187">
        <f>SUM(BK132:BK134)</f>
        <v>12840</v>
      </c>
    </row>
    <row r="132" spans="2:65" s="1" customFormat="1" ht="36" customHeight="1">
      <c r="B132" s="32"/>
      <c r="C132" s="190" t="s">
        <v>83</v>
      </c>
      <c r="D132" s="190" t="s">
        <v>134</v>
      </c>
      <c r="E132" s="191" t="s">
        <v>534</v>
      </c>
      <c r="F132" s="192" t="s">
        <v>535</v>
      </c>
      <c r="G132" s="193" t="s">
        <v>536</v>
      </c>
      <c r="H132" s="194">
        <v>24</v>
      </c>
      <c r="I132" s="195">
        <v>385</v>
      </c>
      <c r="J132" s="196">
        <f>ROUND(I132*H132,2)</f>
        <v>9240</v>
      </c>
      <c r="K132" s="192" t="s">
        <v>272</v>
      </c>
      <c r="L132" s="36"/>
      <c r="M132" s="197" t="s">
        <v>1</v>
      </c>
      <c r="N132" s="198" t="s">
        <v>40</v>
      </c>
      <c r="O132" s="64"/>
      <c r="P132" s="199">
        <f>O132*H132</f>
        <v>0</v>
      </c>
      <c r="Q132" s="199">
        <v>0</v>
      </c>
      <c r="R132" s="199">
        <f>Q132*H132</f>
        <v>0</v>
      </c>
      <c r="S132" s="199">
        <v>0</v>
      </c>
      <c r="T132" s="200">
        <f>S132*H132</f>
        <v>0</v>
      </c>
      <c r="AR132" s="201" t="s">
        <v>139</v>
      </c>
      <c r="AT132" s="201" t="s">
        <v>134</v>
      </c>
      <c r="AU132" s="201" t="s">
        <v>85</v>
      </c>
      <c r="AY132" s="15" t="s">
        <v>131</v>
      </c>
      <c r="BE132" s="202">
        <f>IF(N132="základní",J132,0)</f>
        <v>9240</v>
      </c>
      <c r="BF132" s="202">
        <f>IF(N132="snížená",J132,0)</f>
        <v>0</v>
      </c>
      <c r="BG132" s="202">
        <f>IF(N132="zákl. přenesená",J132,0)</f>
        <v>0</v>
      </c>
      <c r="BH132" s="202">
        <f>IF(N132="sníž. přenesená",J132,0)</f>
        <v>0</v>
      </c>
      <c r="BI132" s="202">
        <f>IF(N132="nulová",J132,0)</f>
        <v>0</v>
      </c>
      <c r="BJ132" s="15" t="s">
        <v>83</v>
      </c>
      <c r="BK132" s="202">
        <f>ROUND(I132*H132,2)</f>
        <v>9240</v>
      </c>
      <c r="BL132" s="15" t="s">
        <v>139</v>
      </c>
      <c r="BM132" s="201" t="s">
        <v>537</v>
      </c>
    </row>
    <row r="133" spans="2:65" s="1" customFormat="1" ht="16.5" customHeight="1">
      <c r="B133" s="32"/>
      <c r="C133" s="190" t="s">
        <v>85</v>
      </c>
      <c r="D133" s="190" t="s">
        <v>134</v>
      </c>
      <c r="E133" s="191" t="s">
        <v>538</v>
      </c>
      <c r="F133" s="192" t="s">
        <v>539</v>
      </c>
      <c r="G133" s="193" t="s">
        <v>536</v>
      </c>
      <c r="H133" s="194">
        <v>12</v>
      </c>
      <c r="I133" s="195">
        <v>200</v>
      </c>
      <c r="J133" s="196">
        <f>ROUND(I133*H133,2)</f>
        <v>2400</v>
      </c>
      <c r="K133" s="192" t="s">
        <v>272</v>
      </c>
      <c r="L133" s="36"/>
      <c r="M133" s="197" t="s">
        <v>1</v>
      </c>
      <c r="N133" s="198" t="s">
        <v>40</v>
      </c>
      <c r="O133" s="64"/>
      <c r="P133" s="199">
        <f>O133*H133</f>
        <v>0</v>
      </c>
      <c r="Q133" s="199">
        <v>0</v>
      </c>
      <c r="R133" s="199">
        <f>Q133*H133</f>
        <v>0</v>
      </c>
      <c r="S133" s="199">
        <v>0</v>
      </c>
      <c r="T133" s="200">
        <f>S133*H133</f>
        <v>0</v>
      </c>
      <c r="AR133" s="201" t="s">
        <v>139</v>
      </c>
      <c r="AT133" s="201" t="s">
        <v>134</v>
      </c>
      <c r="AU133" s="201" t="s">
        <v>85</v>
      </c>
      <c r="AY133" s="15" t="s">
        <v>131</v>
      </c>
      <c r="BE133" s="202">
        <f>IF(N133="základní",J133,0)</f>
        <v>2400</v>
      </c>
      <c r="BF133" s="202">
        <f>IF(N133="snížená",J133,0)</f>
        <v>0</v>
      </c>
      <c r="BG133" s="202">
        <f>IF(N133="zákl. přenesená",J133,0)</f>
        <v>0</v>
      </c>
      <c r="BH133" s="202">
        <f>IF(N133="sníž. přenesená",J133,0)</f>
        <v>0</v>
      </c>
      <c r="BI133" s="202">
        <f>IF(N133="nulová",J133,0)</f>
        <v>0</v>
      </c>
      <c r="BJ133" s="15" t="s">
        <v>83</v>
      </c>
      <c r="BK133" s="202">
        <f>ROUND(I133*H133,2)</f>
        <v>2400</v>
      </c>
      <c r="BL133" s="15" t="s">
        <v>139</v>
      </c>
      <c r="BM133" s="201" t="s">
        <v>540</v>
      </c>
    </row>
    <row r="134" spans="2:65" s="1" customFormat="1" ht="16.5" customHeight="1">
      <c r="B134" s="32"/>
      <c r="C134" s="190" t="s">
        <v>132</v>
      </c>
      <c r="D134" s="190" t="s">
        <v>134</v>
      </c>
      <c r="E134" s="191" t="s">
        <v>541</v>
      </c>
      <c r="F134" s="192" t="s">
        <v>542</v>
      </c>
      <c r="G134" s="193" t="s">
        <v>536</v>
      </c>
      <c r="H134" s="194">
        <v>6</v>
      </c>
      <c r="I134" s="195">
        <v>200</v>
      </c>
      <c r="J134" s="196">
        <f>ROUND(I134*H134,2)</f>
        <v>1200</v>
      </c>
      <c r="K134" s="192" t="s">
        <v>272</v>
      </c>
      <c r="L134" s="36"/>
      <c r="M134" s="197" t="s">
        <v>1</v>
      </c>
      <c r="N134" s="198" t="s">
        <v>40</v>
      </c>
      <c r="O134" s="64"/>
      <c r="P134" s="199">
        <f>O134*H134</f>
        <v>0</v>
      </c>
      <c r="Q134" s="199">
        <v>0</v>
      </c>
      <c r="R134" s="199">
        <f>Q134*H134</f>
        <v>0</v>
      </c>
      <c r="S134" s="199">
        <v>0</v>
      </c>
      <c r="T134" s="200">
        <f>S134*H134</f>
        <v>0</v>
      </c>
      <c r="AR134" s="201" t="s">
        <v>139</v>
      </c>
      <c r="AT134" s="201" t="s">
        <v>134</v>
      </c>
      <c r="AU134" s="201" t="s">
        <v>85</v>
      </c>
      <c r="AY134" s="15" t="s">
        <v>131</v>
      </c>
      <c r="BE134" s="202">
        <f>IF(N134="základní",J134,0)</f>
        <v>1200</v>
      </c>
      <c r="BF134" s="202">
        <f>IF(N134="snížená",J134,0)</f>
        <v>0</v>
      </c>
      <c r="BG134" s="202">
        <f>IF(N134="zákl. přenesená",J134,0)</f>
        <v>0</v>
      </c>
      <c r="BH134" s="202">
        <f>IF(N134="sníž. přenesená",J134,0)</f>
        <v>0</v>
      </c>
      <c r="BI134" s="202">
        <f>IF(N134="nulová",J134,0)</f>
        <v>0</v>
      </c>
      <c r="BJ134" s="15" t="s">
        <v>83</v>
      </c>
      <c r="BK134" s="202">
        <f>ROUND(I134*H134,2)</f>
        <v>1200</v>
      </c>
      <c r="BL134" s="15" t="s">
        <v>139</v>
      </c>
      <c r="BM134" s="201" t="s">
        <v>543</v>
      </c>
    </row>
    <row r="135" spans="2:63" s="11" customFormat="1" ht="22.8" customHeight="1">
      <c r="B135" s="174"/>
      <c r="C135" s="175"/>
      <c r="D135" s="176" t="s">
        <v>74</v>
      </c>
      <c r="E135" s="188" t="s">
        <v>544</v>
      </c>
      <c r="F135" s="188" t="s">
        <v>545</v>
      </c>
      <c r="G135" s="175"/>
      <c r="H135" s="175"/>
      <c r="I135" s="178"/>
      <c r="J135" s="189">
        <f>BK135</f>
        <v>0</v>
      </c>
      <c r="K135" s="175"/>
      <c r="L135" s="180"/>
      <c r="M135" s="181"/>
      <c r="N135" s="182"/>
      <c r="O135" s="182"/>
      <c r="P135" s="183">
        <f>SUM(P136:P137)</f>
        <v>0</v>
      </c>
      <c r="Q135" s="182"/>
      <c r="R135" s="183">
        <f>SUM(R136:R137)</f>
        <v>0</v>
      </c>
      <c r="S135" s="182"/>
      <c r="T135" s="184">
        <f>SUM(T136:T137)</f>
        <v>0</v>
      </c>
      <c r="AR135" s="185" t="s">
        <v>132</v>
      </c>
      <c r="AT135" s="186" t="s">
        <v>74</v>
      </c>
      <c r="AU135" s="186" t="s">
        <v>83</v>
      </c>
      <c r="AY135" s="185" t="s">
        <v>131</v>
      </c>
      <c r="BK135" s="187">
        <f>SUM(BK136:BK137)</f>
        <v>0</v>
      </c>
    </row>
    <row r="136" spans="2:65" s="1" customFormat="1" ht="36" customHeight="1">
      <c r="B136" s="32"/>
      <c r="C136" s="190" t="s">
        <v>139</v>
      </c>
      <c r="D136" s="190" t="s">
        <v>134</v>
      </c>
      <c r="E136" s="191" t="s">
        <v>544</v>
      </c>
      <c r="F136" s="192" t="s">
        <v>546</v>
      </c>
      <c r="G136" s="193" t="s">
        <v>1</v>
      </c>
      <c r="H136" s="194">
        <v>0</v>
      </c>
      <c r="I136" s="195"/>
      <c r="J136" s="196">
        <f>ROUND(I136*H136,2)</f>
        <v>0</v>
      </c>
      <c r="K136" s="192" t="s">
        <v>1</v>
      </c>
      <c r="L136" s="36"/>
      <c r="M136" s="197" t="s">
        <v>1</v>
      </c>
      <c r="N136" s="198" t="s">
        <v>40</v>
      </c>
      <c r="O136" s="64"/>
      <c r="P136" s="199">
        <f>O136*H136</f>
        <v>0</v>
      </c>
      <c r="Q136" s="199">
        <v>0</v>
      </c>
      <c r="R136" s="199">
        <f>Q136*H136</f>
        <v>0</v>
      </c>
      <c r="S136" s="199">
        <v>0</v>
      </c>
      <c r="T136" s="200">
        <f>S136*H136</f>
        <v>0</v>
      </c>
      <c r="AR136" s="201" t="s">
        <v>465</v>
      </c>
      <c r="AT136" s="201" t="s">
        <v>134</v>
      </c>
      <c r="AU136" s="201" t="s">
        <v>85</v>
      </c>
      <c r="AY136" s="15" t="s">
        <v>131</v>
      </c>
      <c r="BE136" s="202">
        <f>IF(N136="základní",J136,0)</f>
        <v>0</v>
      </c>
      <c r="BF136" s="202">
        <f>IF(N136="snížená",J136,0)</f>
        <v>0</v>
      </c>
      <c r="BG136" s="202">
        <f>IF(N136="zákl. přenesená",J136,0)</f>
        <v>0</v>
      </c>
      <c r="BH136" s="202">
        <f>IF(N136="sníž. přenesená",J136,0)</f>
        <v>0</v>
      </c>
      <c r="BI136" s="202">
        <f>IF(N136="nulová",J136,0)</f>
        <v>0</v>
      </c>
      <c r="BJ136" s="15" t="s">
        <v>83</v>
      </c>
      <c r="BK136" s="202">
        <f>ROUND(I136*H136,2)</f>
        <v>0</v>
      </c>
      <c r="BL136" s="15" t="s">
        <v>465</v>
      </c>
      <c r="BM136" s="201" t="s">
        <v>547</v>
      </c>
    </row>
    <row r="137" spans="2:65" s="1" customFormat="1" ht="36" customHeight="1">
      <c r="B137" s="32"/>
      <c r="C137" s="190" t="s">
        <v>155</v>
      </c>
      <c r="D137" s="190" t="s">
        <v>134</v>
      </c>
      <c r="E137" s="191" t="s">
        <v>548</v>
      </c>
      <c r="F137" s="192" t="s">
        <v>549</v>
      </c>
      <c r="G137" s="193" t="s">
        <v>1</v>
      </c>
      <c r="H137" s="194">
        <v>0</v>
      </c>
      <c r="I137" s="195"/>
      <c r="J137" s="196">
        <f>ROUND(I137*H137,2)</f>
        <v>0</v>
      </c>
      <c r="K137" s="192" t="s">
        <v>1</v>
      </c>
      <c r="L137" s="36"/>
      <c r="M137" s="197" t="s">
        <v>1</v>
      </c>
      <c r="N137" s="198" t="s">
        <v>40</v>
      </c>
      <c r="O137" s="64"/>
      <c r="P137" s="199">
        <f>O137*H137</f>
        <v>0</v>
      </c>
      <c r="Q137" s="199">
        <v>0</v>
      </c>
      <c r="R137" s="199">
        <f>Q137*H137</f>
        <v>0</v>
      </c>
      <c r="S137" s="199">
        <v>0</v>
      </c>
      <c r="T137" s="200">
        <f>S137*H137</f>
        <v>0</v>
      </c>
      <c r="AR137" s="201" t="s">
        <v>465</v>
      </c>
      <c r="AT137" s="201" t="s">
        <v>134</v>
      </c>
      <c r="AU137" s="201" t="s">
        <v>85</v>
      </c>
      <c r="AY137" s="15" t="s">
        <v>131</v>
      </c>
      <c r="BE137" s="202">
        <f>IF(N137="základní",J137,0)</f>
        <v>0</v>
      </c>
      <c r="BF137" s="202">
        <f>IF(N137="snížená",J137,0)</f>
        <v>0</v>
      </c>
      <c r="BG137" s="202">
        <f>IF(N137="zákl. přenesená",J137,0)</f>
        <v>0</v>
      </c>
      <c r="BH137" s="202">
        <f>IF(N137="sníž. přenesená",J137,0)</f>
        <v>0</v>
      </c>
      <c r="BI137" s="202">
        <f>IF(N137="nulová",J137,0)</f>
        <v>0</v>
      </c>
      <c r="BJ137" s="15" t="s">
        <v>83</v>
      </c>
      <c r="BK137" s="202">
        <f>ROUND(I137*H137,2)</f>
        <v>0</v>
      </c>
      <c r="BL137" s="15" t="s">
        <v>465</v>
      </c>
      <c r="BM137" s="201" t="s">
        <v>550</v>
      </c>
    </row>
    <row r="138" spans="2:63" s="11" customFormat="1" ht="25.95" customHeight="1">
      <c r="B138" s="174"/>
      <c r="C138" s="175"/>
      <c r="D138" s="176" t="s">
        <v>74</v>
      </c>
      <c r="E138" s="177" t="s">
        <v>129</v>
      </c>
      <c r="F138" s="177" t="s">
        <v>130</v>
      </c>
      <c r="G138" s="175"/>
      <c r="H138" s="175"/>
      <c r="I138" s="178"/>
      <c r="J138" s="179">
        <f>BK138</f>
        <v>13012.44</v>
      </c>
      <c r="K138" s="175"/>
      <c r="L138" s="180"/>
      <c r="M138" s="181"/>
      <c r="N138" s="182"/>
      <c r="O138" s="182"/>
      <c r="P138" s="183">
        <f>P139+P141+P151</f>
        <v>0</v>
      </c>
      <c r="Q138" s="182"/>
      <c r="R138" s="183">
        <f>R139+R141+R151</f>
        <v>0.2037</v>
      </c>
      <c r="S138" s="182"/>
      <c r="T138" s="184">
        <f>T139+T141+T151</f>
        <v>0.333</v>
      </c>
      <c r="AR138" s="185" t="s">
        <v>83</v>
      </c>
      <c r="AT138" s="186" t="s">
        <v>74</v>
      </c>
      <c r="AU138" s="186" t="s">
        <v>75</v>
      </c>
      <c r="AY138" s="185" t="s">
        <v>131</v>
      </c>
      <c r="BK138" s="187">
        <f>BK139+BK141+BK151</f>
        <v>13012.44</v>
      </c>
    </row>
    <row r="139" spans="2:63" s="11" customFormat="1" ht="22.8" customHeight="1">
      <c r="B139" s="174"/>
      <c r="C139" s="175"/>
      <c r="D139" s="176" t="s">
        <v>74</v>
      </c>
      <c r="E139" s="188" t="s">
        <v>161</v>
      </c>
      <c r="F139" s="188" t="s">
        <v>175</v>
      </c>
      <c r="G139" s="175"/>
      <c r="H139" s="175"/>
      <c r="I139" s="178"/>
      <c r="J139" s="189">
        <f>BK139</f>
        <v>3255</v>
      </c>
      <c r="K139" s="175"/>
      <c r="L139" s="180"/>
      <c r="M139" s="181"/>
      <c r="N139" s="182"/>
      <c r="O139" s="182"/>
      <c r="P139" s="183">
        <f>P140</f>
        <v>0</v>
      </c>
      <c r="Q139" s="182"/>
      <c r="R139" s="183">
        <f>R140</f>
        <v>0.2037</v>
      </c>
      <c r="S139" s="182"/>
      <c r="T139" s="184">
        <f>T140</f>
        <v>0</v>
      </c>
      <c r="AR139" s="185" t="s">
        <v>83</v>
      </c>
      <c r="AT139" s="186" t="s">
        <v>74</v>
      </c>
      <c r="AU139" s="186" t="s">
        <v>83</v>
      </c>
      <c r="AY139" s="185" t="s">
        <v>131</v>
      </c>
      <c r="BK139" s="187">
        <f>BK140</f>
        <v>3255</v>
      </c>
    </row>
    <row r="140" spans="2:65" s="1" customFormat="1" ht="24" customHeight="1">
      <c r="B140" s="32"/>
      <c r="C140" s="190" t="s">
        <v>161</v>
      </c>
      <c r="D140" s="190" t="s">
        <v>134</v>
      </c>
      <c r="E140" s="191" t="s">
        <v>551</v>
      </c>
      <c r="F140" s="192" t="s">
        <v>552</v>
      </c>
      <c r="G140" s="193" t="s">
        <v>149</v>
      </c>
      <c r="H140" s="194">
        <v>21</v>
      </c>
      <c r="I140" s="195">
        <v>155</v>
      </c>
      <c r="J140" s="196">
        <f>ROUND(I140*H140,2)</f>
        <v>3255</v>
      </c>
      <c r="K140" s="192" t="s">
        <v>272</v>
      </c>
      <c r="L140" s="36"/>
      <c r="M140" s="197" t="s">
        <v>1</v>
      </c>
      <c r="N140" s="198" t="s">
        <v>40</v>
      </c>
      <c r="O140" s="64"/>
      <c r="P140" s="199">
        <f>O140*H140</f>
        <v>0</v>
      </c>
      <c r="Q140" s="199">
        <v>0.0097</v>
      </c>
      <c r="R140" s="199">
        <f>Q140*H140</f>
        <v>0.2037</v>
      </c>
      <c r="S140" s="199">
        <v>0</v>
      </c>
      <c r="T140" s="200">
        <f>S140*H140</f>
        <v>0</v>
      </c>
      <c r="AR140" s="201" t="s">
        <v>139</v>
      </c>
      <c r="AT140" s="201" t="s">
        <v>134</v>
      </c>
      <c r="AU140" s="201" t="s">
        <v>85</v>
      </c>
      <c r="AY140" s="15" t="s">
        <v>131</v>
      </c>
      <c r="BE140" s="202">
        <f>IF(N140="základní",J140,0)</f>
        <v>3255</v>
      </c>
      <c r="BF140" s="202">
        <f>IF(N140="snížená",J140,0)</f>
        <v>0</v>
      </c>
      <c r="BG140" s="202">
        <f>IF(N140="zákl. přenesená",J140,0)</f>
        <v>0</v>
      </c>
      <c r="BH140" s="202">
        <f>IF(N140="sníž. přenesená",J140,0)</f>
        <v>0</v>
      </c>
      <c r="BI140" s="202">
        <f>IF(N140="nulová",J140,0)</f>
        <v>0</v>
      </c>
      <c r="BJ140" s="15" t="s">
        <v>83</v>
      </c>
      <c r="BK140" s="202">
        <f>ROUND(I140*H140,2)</f>
        <v>3255</v>
      </c>
      <c r="BL140" s="15" t="s">
        <v>139</v>
      </c>
      <c r="BM140" s="201" t="s">
        <v>553</v>
      </c>
    </row>
    <row r="141" spans="2:63" s="11" customFormat="1" ht="22.8" customHeight="1">
      <c r="B141" s="174"/>
      <c r="C141" s="175"/>
      <c r="D141" s="176" t="s">
        <v>74</v>
      </c>
      <c r="E141" s="188" t="s">
        <v>176</v>
      </c>
      <c r="F141" s="188" t="s">
        <v>554</v>
      </c>
      <c r="G141" s="175"/>
      <c r="H141" s="175"/>
      <c r="I141" s="178"/>
      <c r="J141" s="189">
        <f>BK141</f>
        <v>9217</v>
      </c>
      <c r="K141" s="175"/>
      <c r="L141" s="180"/>
      <c r="M141" s="181"/>
      <c r="N141" s="182"/>
      <c r="O141" s="182"/>
      <c r="P141" s="183">
        <f>SUM(P142:P150)</f>
        <v>0</v>
      </c>
      <c r="Q141" s="182"/>
      <c r="R141" s="183">
        <f>SUM(R142:R150)</f>
        <v>0</v>
      </c>
      <c r="S141" s="182"/>
      <c r="T141" s="184">
        <f>SUM(T142:T150)</f>
        <v>0.333</v>
      </c>
      <c r="AR141" s="185" t="s">
        <v>83</v>
      </c>
      <c r="AT141" s="186" t="s">
        <v>74</v>
      </c>
      <c r="AU141" s="186" t="s">
        <v>83</v>
      </c>
      <c r="AY141" s="185" t="s">
        <v>131</v>
      </c>
      <c r="BK141" s="187">
        <f>SUM(BK142:BK150)</f>
        <v>9217</v>
      </c>
    </row>
    <row r="142" spans="2:65" s="1" customFormat="1" ht="24" customHeight="1">
      <c r="B142" s="32"/>
      <c r="C142" s="190" t="s">
        <v>166</v>
      </c>
      <c r="D142" s="190" t="s">
        <v>134</v>
      </c>
      <c r="E142" s="191" t="s">
        <v>555</v>
      </c>
      <c r="F142" s="192" t="s">
        <v>556</v>
      </c>
      <c r="G142" s="193" t="s">
        <v>149</v>
      </c>
      <c r="H142" s="194">
        <v>3</v>
      </c>
      <c r="I142" s="195">
        <v>25</v>
      </c>
      <c r="J142" s="196">
        <f aca="true" t="shared" si="0" ref="J142:J150">ROUND(I142*H142,2)</f>
        <v>75</v>
      </c>
      <c r="K142" s="192" t="s">
        <v>557</v>
      </c>
      <c r="L142" s="36"/>
      <c r="M142" s="197" t="s">
        <v>1</v>
      </c>
      <c r="N142" s="198" t="s">
        <v>40</v>
      </c>
      <c r="O142" s="64"/>
      <c r="P142" s="199">
        <f aca="true" t="shared" si="1" ref="P142:P150">O142*H142</f>
        <v>0</v>
      </c>
      <c r="Q142" s="199">
        <v>0</v>
      </c>
      <c r="R142" s="199">
        <f aca="true" t="shared" si="2" ref="R142:R150">Q142*H142</f>
        <v>0</v>
      </c>
      <c r="S142" s="199">
        <v>0.001</v>
      </c>
      <c r="T142" s="200">
        <f aca="true" t="shared" si="3" ref="T142:T150">S142*H142</f>
        <v>0.003</v>
      </c>
      <c r="AR142" s="201" t="s">
        <v>139</v>
      </c>
      <c r="AT142" s="201" t="s">
        <v>134</v>
      </c>
      <c r="AU142" s="201" t="s">
        <v>85</v>
      </c>
      <c r="AY142" s="15" t="s">
        <v>131</v>
      </c>
      <c r="BE142" s="202">
        <f aca="true" t="shared" si="4" ref="BE142:BE150">IF(N142="základní",J142,0)</f>
        <v>75</v>
      </c>
      <c r="BF142" s="202">
        <f aca="true" t="shared" si="5" ref="BF142:BF150">IF(N142="snížená",J142,0)</f>
        <v>0</v>
      </c>
      <c r="BG142" s="202">
        <f aca="true" t="shared" si="6" ref="BG142:BG150">IF(N142="zákl. přenesená",J142,0)</f>
        <v>0</v>
      </c>
      <c r="BH142" s="202">
        <f aca="true" t="shared" si="7" ref="BH142:BH150">IF(N142="sníž. přenesená",J142,0)</f>
        <v>0</v>
      </c>
      <c r="BI142" s="202">
        <f aca="true" t="shared" si="8" ref="BI142:BI150">IF(N142="nulová",J142,0)</f>
        <v>0</v>
      </c>
      <c r="BJ142" s="15" t="s">
        <v>83</v>
      </c>
      <c r="BK142" s="202">
        <f aca="true" t="shared" si="9" ref="BK142:BK150">ROUND(I142*H142,2)</f>
        <v>75</v>
      </c>
      <c r="BL142" s="15" t="s">
        <v>139</v>
      </c>
      <c r="BM142" s="201" t="s">
        <v>558</v>
      </c>
    </row>
    <row r="143" spans="2:65" s="1" customFormat="1" ht="24" customHeight="1">
      <c r="B143" s="32"/>
      <c r="C143" s="190" t="s">
        <v>171</v>
      </c>
      <c r="D143" s="190" t="s">
        <v>134</v>
      </c>
      <c r="E143" s="191" t="s">
        <v>559</v>
      </c>
      <c r="F143" s="192" t="s">
        <v>560</v>
      </c>
      <c r="G143" s="193" t="s">
        <v>149</v>
      </c>
      <c r="H143" s="194">
        <v>1</v>
      </c>
      <c r="I143" s="195">
        <v>135</v>
      </c>
      <c r="J143" s="196">
        <f t="shared" si="0"/>
        <v>135</v>
      </c>
      <c r="K143" s="192" t="s">
        <v>561</v>
      </c>
      <c r="L143" s="36"/>
      <c r="M143" s="197" t="s">
        <v>1</v>
      </c>
      <c r="N143" s="198" t="s">
        <v>40</v>
      </c>
      <c r="O143" s="64"/>
      <c r="P143" s="199">
        <f t="shared" si="1"/>
        <v>0</v>
      </c>
      <c r="Q143" s="199">
        <v>0</v>
      </c>
      <c r="R143" s="199">
        <f t="shared" si="2"/>
        <v>0</v>
      </c>
      <c r="S143" s="199">
        <v>0.002</v>
      </c>
      <c r="T143" s="200">
        <f t="shared" si="3"/>
        <v>0.002</v>
      </c>
      <c r="AR143" s="201" t="s">
        <v>139</v>
      </c>
      <c r="AT143" s="201" t="s">
        <v>134</v>
      </c>
      <c r="AU143" s="201" t="s">
        <v>85</v>
      </c>
      <c r="AY143" s="15" t="s">
        <v>131</v>
      </c>
      <c r="BE143" s="202">
        <f t="shared" si="4"/>
        <v>135</v>
      </c>
      <c r="BF143" s="202">
        <f t="shared" si="5"/>
        <v>0</v>
      </c>
      <c r="BG143" s="202">
        <f t="shared" si="6"/>
        <v>0</v>
      </c>
      <c r="BH143" s="202">
        <f t="shared" si="7"/>
        <v>0</v>
      </c>
      <c r="BI143" s="202">
        <f t="shared" si="8"/>
        <v>0</v>
      </c>
      <c r="BJ143" s="15" t="s">
        <v>83</v>
      </c>
      <c r="BK143" s="202">
        <f t="shared" si="9"/>
        <v>135</v>
      </c>
      <c r="BL143" s="15" t="s">
        <v>139</v>
      </c>
      <c r="BM143" s="201" t="s">
        <v>562</v>
      </c>
    </row>
    <row r="144" spans="2:65" s="1" customFormat="1" ht="24" customHeight="1">
      <c r="B144" s="32"/>
      <c r="C144" s="190" t="s">
        <v>176</v>
      </c>
      <c r="D144" s="190" t="s">
        <v>134</v>
      </c>
      <c r="E144" s="191" t="s">
        <v>563</v>
      </c>
      <c r="F144" s="192" t="s">
        <v>564</v>
      </c>
      <c r="G144" s="193" t="s">
        <v>149</v>
      </c>
      <c r="H144" s="194">
        <v>2</v>
      </c>
      <c r="I144" s="195">
        <v>234</v>
      </c>
      <c r="J144" s="196">
        <f t="shared" si="0"/>
        <v>468</v>
      </c>
      <c r="K144" s="192" t="s">
        <v>138</v>
      </c>
      <c r="L144" s="36"/>
      <c r="M144" s="197" t="s">
        <v>1</v>
      </c>
      <c r="N144" s="198" t="s">
        <v>40</v>
      </c>
      <c r="O144" s="64"/>
      <c r="P144" s="199">
        <f t="shared" si="1"/>
        <v>0</v>
      </c>
      <c r="Q144" s="199">
        <v>0</v>
      </c>
      <c r="R144" s="199">
        <f t="shared" si="2"/>
        <v>0</v>
      </c>
      <c r="S144" s="199">
        <v>0.031</v>
      </c>
      <c r="T144" s="200">
        <f t="shared" si="3"/>
        <v>0.062</v>
      </c>
      <c r="AR144" s="201" t="s">
        <v>139</v>
      </c>
      <c r="AT144" s="201" t="s">
        <v>134</v>
      </c>
      <c r="AU144" s="201" t="s">
        <v>85</v>
      </c>
      <c r="AY144" s="15" t="s">
        <v>131</v>
      </c>
      <c r="BE144" s="202">
        <f t="shared" si="4"/>
        <v>468</v>
      </c>
      <c r="BF144" s="202">
        <f t="shared" si="5"/>
        <v>0</v>
      </c>
      <c r="BG144" s="202">
        <f t="shared" si="6"/>
        <v>0</v>
      </c>
      <c r="BH144" s="202">
        <f t="shared" si="7"/>
        <v>0</v>
      </c>
      <c r="BI144" s="202">
        <f t="shared" si="8"/>
        <v>0</v>
      </c>
      <c r="BJ144" s="15" t="s">
        <v>83</v>
      </c>
      <c r="BK144" s="202">
        <f t="shared" si="9"/>
        <v>468</v>
      </c>
      <c r="BL144" s="15" t="s">
        <v>139</v>
      </c>
      <c r="BM144" s="201" t="s">
        <v>565</v>
      </c>
    </row>
    <row r="145" spans="2:65" s="1" customFormat="1" ht="24" customHeight="1">
      <c r="B145" s="32"/>
      <c r="C145" s="190" t="s">
        <v>181</v>
      </c>
      <c r="D145" s="190" t="s">
        <v>134</v>
      </c>
      <c r="E145" s="191" t="s">
        <v>566</v>
      </c>
      <c r="F145" s="192" t="s">
        <v>567</v>
      </c>
      <c r="G145" s="193" t="s">
        <v>149</v>
      </c>
      <c r="H145" s="194">
        <v>34</v>
      </c>
      <c r="I145" s="195">
        <v>52</v>
      </c>
      <c r="J145" s="196">
        <f t="shared" si="0"/>
        <v>1768</v>
      </c>
      <c r="K145" s="192" t="s">
        <v>272</v>
      </c>
      <c r="L145" s="36"/>
      <c r="M145" s="197" t="s">
        <v>1</v>
      </c>
      <c r="N145" s="198" t="s">
        <v>40</v>
      </c>
      <c r="O145" s="64"/>
      <c r="P145" s="199">
        <f t="shared" si="1"/>
        <v>0</v>
      </c>
      <c r="Q145" s="199">
        <v>0</v>
      </c>
      <c r="R145" s="199">
        <f t="shared" si="2"/>
        <v>0</v>
      </c>
      <c r="S145" s="199">
        <v>0.001</v>
      </c>
      <c r="T145" s="200">
        <f t="shared" si="3"/>
        <v>0.034</v>
      </c>
      <c r="AR145" s="201" t="s">
        <v>139</v>
      </c>
      <c r="AT145" s="201" t="s">
        <v>134</v>
      </c>
      <c r="AU145" s="201" t="s">
        <v>85</v>
      </c>
      <c r="AY145" s="15" t="s">
        <v>131</v>
      </c>
      <c r="BE145" s="202">
        <f t="shared" si="4"/>
        <v>1768</v>
      </c>
      <c r="BF145" s="202">
        <f t="shared" si="5"/>
        <v>0</v>
      </c>
      <c r="BG145" s="202">
        <f t="shared" si="6"/>
        <v>0</v>
      </c>
      <c r="BH145" s="202">
        <f t="shared" si="7"/>
        <v>0</v>
      </c>
      <c r="BI145" s="202">
        <f t="shared" si="8"/>
        <v>0</v>
      </c>
      <c r="BJ145" s="15" t="s">
        <v>83</v>
      </c>
      <c r="BK145" s="202">
        <f t="shared" si="9"/>
        <v>1768</v>
      </c>
      <c r="BL145" s="15" t="s">
        <v>139</v>
      </c>
      <c r="BM145" s="201" t="s">
        <v>568</v>
      </c>
    </row>
    <row r="146" spans="2:65" s="1" customFormat="1" ht="24" customHeight="1">
      <c r="B146" s="32"/>
      <c r="C146" s="190" t="s">
        <v>186</v>
      </c>
      <c r="D146" s="190" t="s">
        <v>134</v>
      </c>
      <c r="E146" s="191" t="s">
        <v>569</v>
      </c>
      <c r="F146" s="192" t="s">
        <v>570</v>
      </c>
      <c r="G146" s="193" t="s">
        <v>321</v>
      </c>
      <c r="H146" s="194">
        <v>38</v>
      </c>
      <c r="I146" s="195">
        <v>72</v>
      </c>
      <c r="J146" s="196">
        <f t="shared" si="0"/>
        <v>2736</v>
      </c>
      <c r="K146" s="192" t="s">
        <v>272</v>
      </c>
      <c r="L146" s="36"/>
      <c r="M146" s="197" t="s">
        <v>1</v>
      </c>
      <c r="N146" s="198" t="s">
        <v>40</v>
      </c>
      <c r="O146" s="64"/>
      <c r="P146" s="199">
        <f t="shared" si="1"/>
        <v>0</v>
      </c>
      <c r="Q146" s="199">
        <v>0</v>
      </c>
      <c r="R146" s="199">
        <f t="shared" si="2"/>
        <v>0</v>
      </c>
      <c r="S146" s="199">
        <v>0.002</v>
      </c>
      <c r="T146" s="200">
        <f t="shared" si="3"/>
        <v>0.076</v>
      </c>
      <c r="AR146" s="201" t="s">
        <v>139</v>
      </c>
      <c r="AT146" s="201" t="s">
        <v>134</v>
      </c>
      <c r="AU146" s="201" t="s">
        <v>85</v>
      </c>
      <c r="AY146" s="15" t="s">
        <v>131</v>
      </c>
      <c r="BE146" s="202">
        <f t="shared" si="4"/>
        <v>2736</v>
      </c>
      <c r="BF146" s="202">
        <f t="shared" si="5"/>
        <v>0</v>
      </c>
      <c r="BG146" s="202">
        <f t="shared" si="6"/>
        <v>0</v>
      </c>
      <c r="BH146" s="202">
        <f t="shared" si="7"/>
        <v>0</v>
      </c>
      <c r="BI146" s="202">
        <f t="shared" si="8"/>
        <v>0</v>
      </c>
      <c r="BJ146" s="15" t="s">
        <v>83</v>
      </c>
      <c r="BK146" s="202">
        <f t="shared" si="9"/>
        <v>2736</v>
      </c>
      <c r="BL146" s="15" t="s">
        <v>139</v>
      </c>
      <c r="BM146" s="201" t="s">
        <v>571</v>
      </c>
    </row>
    <row r="147" spans="2:65" s="1" customFormat="1" ht="24" customHeight="1">
      <c r="B147" s="32"/>
      <c r="C147" s="190" t="s">
        <v>193</v>
      </c>
      <c r="D147" s="190" t="s">
        <v>134</v>
      </c>
      <c r="E147" s="191" t="s">
        <v>572</v>
      </c>
      <c r="F147" s="192" t="s">
        <v>573</v>
      </c>
      <c r="G147" s="193" t="s">
        <v>321</v>
      </c>
      <c r="H147" s="194">
        <v>16</v>
      </c>
      <c r="I147" s="195">
        <v>82</v>
      </c>
      <c r="J147" s="196">
        <f t="shared" si="0"/>
        <v>1312</v>
      </c>
      <c r="K147" s="192" t="s">
        <v>272</v>
      </c>
      <c r="L147" s="36"/>
      <c r="M147" s="197" t="s">
        <v>1</v>
      </c>
      <c r="N147" s="198" t="s">
        <v>40</v>
      </c>
      <c r="O147" s="64"/>
      <c r="P147" s="199">
        <f t="shared" si="1"/>
        <v>0</v>
      </c>
      <c r="Q147" s="199">
        <v>0</v>
      </c>
      <c r="R147" s="199">
        <f t="shared" si="2"/>
        <v>0</v>
      </c>
      <c r="S147" s="199">
        <v>0.004</v>
      </c>
      <c r="T147" s="200">
        <f t="shared" si="3"/>
        <v>0.064</v>
      </c>
      <c r="AR147" s="201" t="s">
        <v>139</v>
      </c>
      <c r="AT147" s="201" t="s">
        <v>134</v>
      </c>
      <c r="AU147" s="201" t="s">
        <v>85</v>
      </c>
      <c r="AY147" s="15" t="s">
        <v>131</v>
      </c>
      <c r="BE147" s="202">
        <f t="shared" si="4"/>
        <v>1312</v>
      </c>
      <c r="BF147" s="202">
        <f t="shared" si="5"/>
        <v>0</v>
      </c>
      <c r="BG147" s="202">
        <f t="shared" si="6"/>
        <v>0</v>
      </c>
      <c r="BH147" s="202">
        <f t="shared" si="7"/>
        <v>0</v>
      </c>
      <c r="BI147" s="202">
        <f t="shared" si="8"/>
        <v>0</v>
      </c>
      <c r="BJ147" s="15" t="s">
        <v>83</v>
      </c>
      <c r="BK147" s="202">
        <f t="shared" si="9"/>
        <v>1312</v>
      </c>
      <c r="BL147" s="15" t="s">
        <v>139</v>
      </c>
      <c r="BM147" s="201" t="s">
        <v>574</v>
      </c>
    </row>
    <row r="148" spans="2:65" s="1" customFormat="1" ht="24" customHeight="1">
      <c r="B148" s="32"/>
      <c r="C148" s="190" t="s">
        <v>198</v>
      </c>
      <c r="D148" s="190" t="s">
        <v>134</v>
      </c>
      <c r="E148" s="191" t="s">
        <v>575</v>
      </c>
      <c r="F148" s="192" t="s">
        <v>576</v>
      </c>
      <c r="G148" s="193" t="s">
        <v>321</v>
      </c>
      <c r="H148" s="194">
        <v>11</v>
      </c>
      <c r="I148" s="195">
        <v>104</v>
      </c>
      <c r="J148" s="196">
        <f t="shared" si="0"/>
        <v>1144</v>
      </c>
      <c r="K148" s="192" t="s">
        <v>138</v>
      </c>
      <c r="L148" s="36"/>
      <c r="M148" s="197" t="s">
        <v>1</v>
      </c>
      <c r="N148" s="198" t="s">
        <v>40</v>
      </c>
      <c r="O148" s="64"/>
      <c r="P148" s="199">
        <f t="shared" si="1"/>
        <v>0</v>
      </c>
      <c r="Q148" s="199">
        <v>0</v>
      </c>
      <c r="R148" s="199">
        <f t="shared" si="2"/>
        <v>0</v>
      </c>
      <c r="S148" s="199">
        <v>0.006</v>
      </c>
      <c r="T148" s="200">
        <f t="shared" si="3"/>
        <v>0.066</v>
      </c>
      <c r="AR148" s="201" t="s">
        <v>139</v>
      </c>
      <c r="AT148" s="201" t="s">
        <v>134</v>
      </c>
      <c r="AU148" s="201" t="s">
        <v>85</v>
      </c>
      <c r="AY148" s="15" t="s">
        <v>131</v>
      </c>
      <c r="BE148" s="202">
        <f t="shared" si="4"/>
        <v>1144</v>
      </c>
      <c r="BF148" s="202">
        <f t="shared" si="5"/>
        <v>0</v>
      </c>
      <c r="BG148" s="202">
        <f t="shared" si="6"/>
        <v>0</v>
      </c>
      <c r="BH148" s="202">
        <f t="shared" si="7"/>
        <v>0</v>
      </c>
      <c r="BI148" s="202">
        <f t="shared" si="8"/>
        <v>0</v>
      </c>
      <c r="BJ148" s="15" t="s">
        <v>83</v>
      </c>
      <c r="BK148" s="202">
        <f t="shared" si="9"/>
        <v>1144</v>
      </c>
      <c r="BL148" s="15" t="s">
        <v>139</v>
      </c>
      <c r="BM148" s="201" t="s">
        <v>577</v>
      </c>
    </row>
    <row r="149" spans="2:65" s="1" customFormat="1" ht="24" customHeight="1">
      <c r="B149" s="32"/>
      <c r="C149" s="190" t="s">
        <v>203</v>
      </c>
      <c r="D149" s="190" t="s">
        <v>134</v>
      </c>
      <c r="E149" s="191" t="s">
        <v>578</v>
      </c>
      <c r="F149" s="192" t="s">
        <v>579</v>
      </c>
      <c r="G149" s="193" t="s">
        <v>321</v>
      </c>
      <c r="H149" s="194">
        <v>5</v>
      </c>
      <c r="I149" s="195">
        <v>189</v>
      </c>
      <c r="J149" s="196">
        <f t="shared" si="0"/>
        <v>945</v>
      </c>
      <c r="K149" s="192" t="s">
        <v>580</v>
      </c>
      <c r="L149" s="36"/>
      <c r="M149" s="197" t="s">
        <v>1</v>
      </c>
      <c r="N149" s="198" t="s">
        <v>40</v>
      </c>
      <c r="O149" s="64"/>
      <c r="P149" s="199">
        <f t="shared" si="1"/>
        <v>0</v>
      </c>
      <c r="Q149" s="199">
        <v>0</v>
      </c>
      <c r="R149" s="199">
        <f t="shared" si="2"/>
        <v>0</v>
      </c>
      <c r="S149" s="199">
        <v>0.002</v>
      </c>
      <c r="T149" s="200">
        <f t="shared" si="3"/>
        <v>0.01</v>
      </c>
      <c r="AR149" s="201" t="s">
        <v>139</v>
      </c>
      <c r="AT149" s="201" t="s">
        <v>134</v>
      </c>
      <c r="AU149" s="201" t="s">
        <v>85</v>
      </c>
      <c r="AY149" s="15" t="s">
        <v>131</v>
      </c>
      <c r="BE149" s="202">
        <f t="shared" si="4"/>
        <v>945</v>
      </c>
      <c r="BF149" s="202">
        <f t="shared" si="5"/>
        <v>0</v>
      </c>
      <c r="BG149" s="202">
        <f t="shared" si="6"/>
        <v>0</v>
      </c>
      <c r="BH149" s="202">
        <f t="shared" si="7"/>
        <v>0</v>
      </c>
      <c r="BI149" s="202">
        <f t="shared" si="8"/>
        <v>0</v>
      </c>
      <c r="BJ149" s="15" t="s">
        <v>83</v>
      </c>
      <c r="BK149" s="202">
        <f t="shared" si="9"/>
        <v>945</v>
      </c>
      <c r="BL149" s="15" t="s">
        <v>139</v>
      </c>
      <c r="BM149" s="201" t="s">
        <v>581</v>
      </c>
    </row>
    <row r="150" spans="2:65" s="1" customFormat="1" ht="24" customHeight="1">
      <c r="B150" s="32"/>
      <c r="C150" s="190" t="s">
        <v>8</v>
      </c>
      <c r="D150" s="190" t="s">
        <v>134</v>
      </c>
      <c r="E150" s="191" t="s">
        <v>582</v>
      </c>
      <c r="F150" s="192" t="s">
        <v>583</v>
      </c>
      <c r="G150" s="193" t="s">
        <v>321</v>
      </c>
      <c r="H150" s="194">
        <v>2</v>
      </c>
      <c r="I150" s="195">
        <v>317</v>
      </c>
      <c r="J150" s="196">
        <f t="shared" si="0"/>
        <v>634</v>
      </c>
      <c r="K150" s="192" t="s">
        <v>138</v>
      </c>
      <c r="L150" s="36"/>
      <c r="M150" s="197" t="s">
        <v>1</v>
      </c>
      <c r="N150" s="198" t="s">
        <v>40</v>
      </c>
      <c r="O150" s="64"/>
      <c r="P150" s="199">
        <f t="shared" si="1"/>
        <v>0</v>
      </c>
      <c r="Q150" s="199">
        <v>0</v>
      </c>
      <c r="R150" s="199">
        <f t="shared" si="2"/>
        <v>0</v>
      </c>
      <c r="S150" s="199">
        <v>0.008</v>
      </c>
      <c r="T150" s="200">
        <f t="shared" si="3"/>
        <v>0.016</v>
      </c>
      <c r="AR150" s="201" t="s">
        <v>139</v>
      </c>
      <c r="AT150" s="201" t="s">
        <v>134</v>
      </c>
      <c r="AU150" s="201" t="s">
        <v>85</v>
      </c>
      <c r="AY150" s="15" t="s">
        <v>131</v>
      </c>
      <c r="BE150" s="202">
        <f t="shared" si="4"/>
        <v>634</v>
      </c>
      <c r="BF150" s="202">
        <f t="shared" si="5"/>
        <v>0</v>
      </c>
      <c r="BG150" s="202">
        <f t="shared" si="6"/>
        <v>0</v>
      </c>
      <c r="BH150" s="202">
        <f t="shared" si="7"/>
        <v>0</v>
      </c>
      <c r="BI150" s="202">
        <f t="shared" si="8"/>
        <v>0</v>
      </c>
      <c r="BJ150" s="15" t="s">
        <v>83</v>
      </c>
      <c r="BK150" s="202">
        <f t="shared" si="9"/>
        <v>634</v>
      </c>
      <c r="BL150" s="15" t="s">
        <v>139</v>
      </c>
      <c r="BM150" s="201" t="s">
        <v>584</v>
      </c>
    </row>
    <row r="151" spans="2:63" s="11" customFormat="1" ht="22.8" customHeight="1">
      <c r="B151" s="174"/>
      <c r="C151" s="175"/>
      <c r="D151" s="176" t="s">
        <v>74</v>
      </c>
      <c r="E151" s="188" t="s">
        <v>263</v>
      </c>
      <c r="F151" s="188" t="s">
        <v>264</v>
      </c>
      <c r="G151" s="175"/>
      <c r="H151" s="175"/>
      <c r="I151" s="178"/>
      <c r="J151" s="189">
        <f>BK151</f>
        <v>540.44</v>
      </c>
      <c r="K151" s="175"/>
      <c r="L151" s="180"/>
      <c r="M151" s="181"/>
      <c r="N151" s="182"/>
      <c r="O151" s="182"/>
      <c r="P151" s="183">
        <f>SUM(P152:P156)</f>
        <v>0</v>
      </c>
      <c r="Q151" s="182"/>
      <c r="R151" s="183">
        <f>SUM(R152:R156)</f>
        <v>0</v>
      </c>
      <c r="S151" s="182"/>
      <c r="T151" s="184">
        <f>SUM(T152:T156)</f>
        <v>0</v>
      </c>
      <c r="AR151" s="185" t="s">
        <v>83</v>
      </c>
      <c r="AT151" s="186" t="s">
        <v>74</v>
      </c>
      <c r="AU151" s="186" t="s">
        <v>83</v>
      </c>
      <c r="AY151" s="185" t="s">
        <v>131</v>
      </c>
      <c r="BK151" s="187">
        <f>SUM(BK152:BK156)</f>
        <v>540.44</v>
      </c>
    </row>
    <row r="152" spans="2:65" s="1" customFormat="1" ht="24" customHeight="1">
      <c r="B152" s="32"/>
      <c r="C152" s="190" t="s">
        <v>213</v>
      </c>
      <c r="D152" s="190" t="s">
        <v>134</v>
      </c>
      <c r="E152" s="191" t="s">
        <v>585</v>
      </c>
      <c r="F152" s="192" t="s">
        <v>586</v>
      </c>
      <c r="G152" s="193" t="s">
        <v>164</v>
      </c>
      <c r="H152" s="194">
        <v>0.348</v>
      </c>
      <c r="I152" s="195">
        <v>350</v>
      </c>
      <c r="J152" s="196">
        <f>ROUND(I152*H152,2)</f>
        <v>121.8</v>
      </c>
      <c r="K152" s="192" t="s">
        <v>580</v>
      </c>
      <c r="L152" s="36"/>
      <c r="M152" s="197" t="s">
        <v>1</v>
      </c>
      <c r="N152" s="198" t="s">
        <v>40</v>
      </c>
      <c r="O152" s="64"/>
      <c r="P152" s="199">
        <f>O152*H152</f>
        <v>0</v>
      </c>
      <c r="Q152" s="199">
        <v>0</v>
      </c>
      <c r="R152" s="199">
        <f>Q152*H152</f>
        <v>0</v>
      </c>
      <c r="S152" s="199">
        <v>0</v>
      </c>
      <c r="T152" s="200">
        <f>S152*H152</f>
        <v>0</v>
      </c>
      <c r="AR152" s="201" t="s">
        <v>139</v>
      </c>
      <c r="AT152" s="201" t="s">
        <v>134</v>
      </c>
      <c r="AU152" s="201" t="s">
        <v>85</v>
      </c>
      <c r="AY152" s="15" t="s">
        <v>131</v>
      </c>
      <c r="BE152" s="202">
        <f>IF(N152="základní",J152,0)</f>
        <v>121.8</v>
      </c>
      <c r="BF152" s="202">
        <f>IF(N152="snížená",J152,0)</f>
        <v>0</v>
      </c>
      <c r="BG152" s="202">
        <f>IF(N152="zákl. přenesená",J152,0)</f>
        <v>0</v>
      </c>
      <c r="BH152" s="202">
        <f>IF(N152="sníž. přenesená",J152,0)</f>
        <v>0</v>
      </c>
      <c r="BI152" s="202">
        <f>IF(N152="nulová",J152,0)</f>
        <v>0</v>
      </c>
      <c r="BJ152" s="15" t="s">
        <v>83</v>
      </c>
      <c r="BK152" s="202">
        <f>ROUND(I152*H152,2)</f>
        <v>121.8</v>
      </c>
      <c r="BL152" s="15" t="s">
        <v>139</v>
      </c>
      <c r="BM152" s="201" t="s">
        <v>587</v>
      </c>
    </row>
    <row r="153" spans="2:65" s="1" customFormat="1" ht="24" customHeight="1">
      <c r="B153" s="32"/>
      <c r="C153" s="190" t="s">
        <v>218</v>
      </c>
      <c r="D153" s="190" t="s">
        <v>134</v>
      </c>
      <c r="E153" s="191" t="s">
        <v>588</v>
      </c>
      <c r="F153" s="192" t="s">
        <v>589</v>
      </c>
      <c r="G153" s="193" t="s">
        <v>164</v>
      </c>
      <c r="H153" s="194">
        <v>0.348</v>
      </c>
      <c r="I153" s="195">
        <v>150</v>
      </c>
      <c r="J153" s="196">
        <f>ROUND(I153*H153,2)</f>
        <v>52.2</v>
      </c>
      <c r="K153" s="192" t="s">
        <v>580</v>
      </c>
      <c r="L153" s="36"/>
      <c r="M153" s="197" t="s">
        <v>1</v>
      </c>
      <c r="N153" s="198" t="s">
        <v>40</v>
      </c>
      <c r="O153" s="64"/>
      <c r="P153" s="199">
        <f>O153*H153</f>
        <v>0</v>
      </c>
      <c r="Q153" s="199">
        <v>0</v>
      </c>
      <c r="R153" s="199">
        <f>Q153*H153</f>
        <v>0</v>
      </c>
      <c r="S153" s="199">
        <v>0</v>
      </c>
      <c r="T153" s="200">
        <f>S153*H153</f>
        <v>0</v>
      </c>
      <c r="AR153" s="201" t="s">
        <v>139</v>
      </c>
      <c r="AT153" s="201" t="s">
        <v>134</v>
      </c>
      <c r="AU153" s="201" t="s">
        <v>85</v>
      </c>
      <c r="AY153" s="15" t="s">
        <v>131</v>
      </c>
      <c r="BE153" s="202">
        <f>IF(N153="základní",J153,0)</f>
        <v>52.2</v>
      </c>
      <c r="BF153" s="202">
        <f>IF(N153="snížená",J153,0)</f>
        <v>0</v>
      </c>
      <c r="BG153" s="202">
        <f>IF(N153="zákl. přenesená",J153,0)</f>
        <v>0</v>
      </c>
      <c r="BH153" s="202">
        <f>IF(N153="sníž. přenesená",J153,0)</f>
        <v>0</v>
      </c>
      <c r="BI153" s="202">
        <f>IF(N153="nulová",J153,0)</f>
        <v>0</v>
      </c>
      <c r="BJ153" s="15" t="s">
        <v>83</v>
      </c>
      <c r="BK153" s="202">
        <f>ROUND(I153*H153,2)</f>
        <v>52.2</v>
      </c>
      <c r="BL153" s="15" t="s">
        <v>139</v>
      </c>
      <c r="BM153" s="201" t="s">
        <v>590</v>
      </c>
    </row>
    <row r="154" spans="2:65" s="1" customFormat="1" ht="24" customHeight="1">
      <c r="B154" s="32"/>
      <c r="C154" s="190" t="s">
        <v>222</v>
      </c>
      <c r="D154" s="190" t="s">
        <v>134</v>
      </c>
      <c r="E154" s="191" t="s">
        <v>591</v>
      </c>
      <c r="F154" s="192" t="s">
        <v>592</v>
      </c>
      <c r="G154" s="193" t="s">
        <v>164</v>
      </c>
      <c r="H154" s="194">
        <v>0.348</v>
      </c>
      <c r="I154" s="195">
        <v>250</v>
      </c>
      <c r="J154" s="196">
        <f>ROUND(I154*H154,2)</f>
        <v>87</v>
      </c>
      <c r="K154" s="192" t="s">
        <v>580</v>
      </c>
      <c r="L154" s="36"/>
      <c r="M154" s="197" t="s">
        <v>1</v>
      </c>
      <c r="N154" s="198" t="s">
        <v>40</v>
      </c>
      <c r="O154" s="64"/>
      <c r="P154" s="199">
        <f>O154*H154</f>
        <v>0</v>
      </c>
      <c r="Q154" s="199">
        <v>0</v>
      </c>
      <c r="R154" s="199">
        <f>Q154*H154</f>
        <v>0</v>
      </c>
      <c r="S154" s="199">
        <v>0</v>
      </c>
      <c r="T154" s="200">
        <f>S154*H154</f>
        <v>0</v>
      </c>
      <c r="AR154" s="201" t="s">
        <v>139</v>
      </c>
      <c r="AT154" s="201" t="s">
        <v>134</v>
      </c>
      <c r="AU154" s="201" t="s">
        <v>85</v>
      </c>
      <c r="AY154" s="15" t="s">
        <v>131</v>
      </c>
      <c r="BE154" s="202">
        <f>IF(N154="základní",J154,0)</f>
        <v>87</v>
      </c>
      <c r="BF154" s="202">
        <f>IF(N154="snížená",J154,0)</f>
        <v>0</v>
      </c>
      <c r="BG154" s="202">
        <f>IF(N154="zákl. přenesená",J154,0)</f>
        <v>0</v>
      </c>
      <c r="BH154" s="202">
        <f>IF(N154="sníž. přenesená",J154,0)</f>
        <v>0</v>
      </c>
      <c r="BI154" s="202">
        <f>IF(N154="nulová",J154,0)</f>
        <v>0</v>
      </c>
      <c r="BJ154" s="15" t="s">
        <v>83</v>
      </c>
      <c r="BK154" s="202">
        <f>ROUND(I154*H154,2)</f>
        <v>87</v>
      </c>
      <c r="BL154" s="15" t="s">
        <v>139</v>
      </c>
      <c r="BM154" s="201" t="s">
        <v>593</v>
      </c>
    </row>
    <row r="155" spans="2:65" s="1" customFormat="1" ht="24" customHeight="1">
      <c r="B155" s="32"/>
      <c r="C155" s="190" t="s">
        <v>227</v>
      </c>
      <c r="D155" s="190" t="s">
        <v>134</v>
      </c>
      <c r="E155" s="191" t="s">
        <v>594</v>
      </c>
      <c r="F155" s="192" t="s">
        <v>595</v>
      </c>
      <c r="G155" s="193" t="s">
        <v>164</v>
      </c>
      <c r="H155" s="194">
        <v>0.348</v>
      </c>
      <c r="I155" s="195">
        <v>25</v>
      </c>
      <c r="J155" s="196">
        <f>ROUND(I155*H155,2)</f>
        <v>8.7</v>
      </c>
      <c r="K155" s="192" t="s">
        <v>580</v>
      </c>
      <c r="L155" s="36"/>
      <c r="M155" s="197" t="s">
        <v>1</v>
      </c>
      <c r="N155" s="198" t="s">
        <v>40</v>
      </c>
      <c r="O155" s="64"/>
      <c r="P155" s="199">
        <f>O155*H155</f>
        <v>0</v>
      </c>
      <c r="Q155" s="199">
        <v>0</v>
      </c>
      <c r="R155" s="199">
        <f>Q155*H155</f>
        <v>0</v>
      </c>
      <c r="S155" s="199">
        <v>0</v>
      </c>
      <c r="T155" s="200">
        <f>S155*H155</f>
        <v>0</v>
      </c>
      <c r="AR155" s="201" t="s">
        <v>139</v>
      </c>
      <c r="AT155" s="201" t="s">
        <v>134</v>
      </c>
      <c r="AU155" s="201" t="s">
        <v>85</v>
      </c>
      <c r="AY155" s="15" t="s">
        <v>131</v>
      </c>
      <c r="BE155" s="202">
        <f>IF(N155="základní",J155,0)</f>
        <v>8.7</v>
      </c>
      <c r="BF155" s="202">
        <f>IF(N155="snížená",J155,0)</f>
        <v>0</v>
      </c>
      <c r="BG155" s="202">
        <f>IF(N155="zákl. přenesená",J155,0)</f>
        <v>0</v>
      </c>
      <c r="BH155" s="202">
        <f>IF(N155="sníž. přenesená",J155,0)</f>
        <v>0</v>
      </c>
      <c r="BI155" s="202">
        <f>IF(N155="nulová",J155,0)</f>
        <v>0</v>
      </c>
      <c r="BJ155" s="15" t="s">
        <v>83</v>
      </c>
      <c r="BK155" s="202">
        <f>ROUND(I155*H155,2)</f>
        <v>8.7</v>
      </c>
      <c r="BL155" s="15" t="s">
        <v>139</v>
      </c>
      <c r="BM155" s="201" t="s">
        <v>596</v>
      </c>
    </row>
    <row r="156" spans="2:65" s="1" customFormat="1" ht="24" customHeight="1">
      <c r="B156" s="32"/>
      <c r="C156" s="190" t="s">
        <v>232</v>
      </c>
      <c r="D156" s="190" t="s">
        <v>134</v>
      </c>
      <c r="E156" s="191" t="s">
        <v>597</v>
      </c>
      <c r="F156" s="192" t="s">
        <v>598</v>
      </c>
      <c r="G156" s="193" t="s">
        <v>164</v>
      </c>
      <c r="H156" s="194">
        <v>0.348</v>
      </c>
      <c r="I156" s="195">
        <v>778</v>
      </c>
      <c r="J156" s="196">
        <f>ROUND(I156*H156,2)</f>
        <v>270.74</v>
      </c>
      <c r="K156" s="192" t="s">
        <v>580</v>
      </c>
      <c r="L156" s="36"/>
      <c r="M156" s="197" t="s">
        <v>1</v>
      </c>
      <c r="N156" s="198" t="s">
        <v>40</v>
      </c>
      <c r="O156" s="64"/>
      <c r="P156" s="199">
        <f>O156*H156</f>
        <v>0</v>
      </c>
      <c r="Q156" s="199">
        <v>0</v>
      </c>
      <c r="R156" s="199">
        <f>Q156*H156</f>
        <v>0</v>
      </c>
      <c r="S156" s="199">
        <v>0</v>
      </c>
      <c r="T156" s="200">
        <f>S156*H156</f>
        <v>0</v>
      </c>
      <c r="AR156" s="201" t="s">
        <v>139</v>
      </c>
      <c r="AT156" s="201" t="s">
        <v>134</v>
      </c>
      <c r="AU156" s="201" t="s">
        <v>85</v>
      </c>
      <c r="AY156" s="15" t="s">
        <v>131</v>
      </c>
      <c r="BE156" s="202">
        <f>IF(N156="základní",J156,0)</f>
        <v>270.74</v>
      </c>
      <c r="BF156" s="202">
        <f>IF(N156="snížená",J156,0)</f>
        <v>0</v>
      </c>
      <c r="BG156" s="202">
        <f>IF(N156="zákl. přenesená",J156,0)</f>
        <v>0</v>
      </c>
      <c r="BH156" s="202">
        <f>IF(N156="sníž. přenesená",J156,0)</f>
        <v>0</v>
      </c>
      <c r="BI156" s="202">
        <f>IF(N156="nulová",J156,0)</f>
        <v>0</v>
      </c>
      <c r="BJ156" s="15" t="s">
        <v>83</v>
      </c>
      <c r="BK156" s="202">
        <f>ROUND(I156*H156,2)</f>
        <v>270.74</v>
      </c>
      <c r="BL156" s="15" t="s">
        <v>139</v>
      </c>
      <c r="BM156" s="201" t="s">
        <v>599</v>
      </c>
    </row>
    <row r="157" spans="2:63" s="11" customFormat="1" ht="25.95" customHeight="1">
      <c r="B157" s="174"/>
      <c r="C157" s="175"/>
      <c r="D157" s="176" t="s">
        <v>74</v>
      </c>
      <c r="E157" s="177" t="s">
        <v>295</v>
      </c>
      <c r="F157" s="177" t="s">
        <v>296</v>
      </c>
      <c r="G157" s="175"/>
      <c r="H157" s="175"/>
      <c r="I157" s="178"/>
      <c r="J157" s="179">
        <f>BK157</f>
        <v>121827</v>
      </c>
      <c r="K157" s="175"/>
      <c r="L157" s="180"/>
      <c r="M157" s="181"/>
      <c r="N157" s="182"/>
      <c r="O157" s="182"/>
      <c r="P157" s="183">
        <f>P158+P219+P224+P238+P254</f>
        <v>0</v>
      </c>
      <c r="Q157" s="182"/>
      <c r="R157" s="183">
        <f>R158+R219+R224+R238+R254</f>
        <v>0.19867</v>
      </c>
      <c r="S157" s="182"/>
      <c r="T157" s="184">
        <f>T158+T219+T224+T238+T254</f>
        <v>0.0148</v>
      </c>
      <c r="AR157" s="185" t="s">
        <v>85</v>
      </c>
      <c r="AT157" s="186" t="s">
        <v>74</v>
      </c>
      <c r="AU157" s="186" t="s">
        <v>75</v>
      </c>
      <c r="AY157" s="185" t="s">
        <v>131</v>
      </c>
      <c r="BK157" s="187">
        <f>BK158+BK219+BK224+BK238+BK254</f>
        <v>121827</v>
      </c>
    </row>
    <row r="158" spans="2:63" s="11" customFormat="1" ht="22.8" customHeight="1">
      <c r="B158" s="174"/>
      <c r="C158" s="175"/>
      <c r="D158" s="176" t="s">
        <v>74</v>
      </c>
      <c r="E158" s="188" t="s">
        <v>600</v>
      </c>
      <c r="F158" s="188" t="s">
        <v>601</v>
      </c>
      <c r="G158" s="175"/>
      <c r="H158" s="175"/>
      <c r="I158" s="178"/>
      <c r="J158" s="189">
        <f>BK158</f>
        <v>78361</v>
      </c>
      <c r="K158" s="175"/>
      <c r="L158" s="180"/>
      <c r="M158" s="181"/>
      <c r="N158" s="182"/>
      <c r="O158" s="182"/>
      <c r="P158" s="183">
        <f>SUM(P159:P218)</f>
        <v>0</v>
      </c>
      <c r="Q158" s="182"/>
      <c r="R158" s="183">
        <f>SUM(R159:R218)</f>
        <v>0.08829000000000002</v>
      </c>
      <c r="S158" s="182"/>
      <c r="T158" s="184">
        <f>SUM(T159:T218)</f>
        <v>0</v>
      </c>
      <c r="AR158" s="185" t="s">
        <v>85</v>
      </c>
      <c r="AT158" s="186" t="s">
        <v>74</v>
      </c>
      <c r="AU158" s="186" t="s">
        <v>83</v>
      </c>
      <c r="AY158" s="185" t="s">
        <v>131</v>
      </c>
      <c r="BK158" s="187">
        <f>SUM(BK159:BK218)</f>
        <v>78361</v>
      </c>
    </row>
    <row r="159" spans="2:65" s="1" customFormat="1" ht="16.5" customHeight="1">
      <c r="B159" s="32"/>
      <c r="C159" s="190" t="s">
        <v>7</v>
      </c>
      <c r="D159" s="190" t="s">
        <v>134</v>
      </c>
      <c r="E159" s="191" t="s">
        <v>602</v>
      </c>
      <c r="F159" s="192" t="s">
        <v>603</v>
      </c>
      <c r="G159" s="193" t="s">
        <v>149</v>
      </c>
      <c r="H159" s="194">
        <v>10</v>
      </c>
      <c r="I159" s="195">
        <v>35</v>
      </c>
      <c r="J159" s="196">
        <f aca="true" t="shared" si="10" ref="J159:J190">ROUND(I159*H159,2)</f>
        <v>350</v>
      </c>
      <c r="K159" s="192" t="s">
        <v>272</v>
      </c>
      <c r="L159" s="36"/>
      <c r="M159" s="197" t="s">
        <v>1</v>
      </c>
      <c r="N159" s="198" t="s">
        <v>40</v>
      </c>
      <c r="O159" s="64"/>
      <c r="P159" s="199">
        <f aca="true" t="shared" si="11" ref="P159:P190">O159*H159</f>
        <v>0</v>
      </c>
      <c r="Q159" s="199">
        <v>0</v>
      </c>
      <c r="R159" s="199">
        <f aca="true" t="shared" si="12" ref="R159:R190">Q159*H159</f>
        <v>0</v>
      </c>
      <c r="S159" s="199">
        <v>0</v>
      </c>
      <c r="T159" s="200">
        <f aca="true" t="shared" si="13" ref="T159:T190">S159*H159</f>
        <v>0</v>
      </c>
      <c r="AR159" s="201" t="s">
        <v>213</v>
      </c>
      <c r="AT159" s="201" t="s">
        <v>134</v>
      </c>
      <c r="AU159" s="201" t="s">
        <v>85</v>
      </c>
      <c r="AY159" s="15" t="s">
        <v>131</v>
      </c>
      <c r="BE159" s="202">
        <f aca="true" t="shared" si="14" ref="BE159:BE190">IF(N159="základní",J159,0)</f>
        <v>350</v>
      </c>
      <c r="BF159" s="202">
        <f aca="true" t="shared" si="15" ref="BF159:BF190">IF(N159="snížená",J159,0)</f>
        <v>0</v>
      </c>
      <c r="BG159" s="202">
        <f aca="true" t="shared" si="16" ref="BG159:BG190">IF(N159="zákl. přenesená",J159,0)</f>
        <v>0</v>
      </c>
      <c r="BH159" s="202">
        <f aca="true" t="shared" si="17" ref="BH159:BH190">IF(N159="sníž. přenesená",J159,0)</f>
        <v>0</v>
      </c>
      <c r="BI159" s="202">
        <f aca="true" t="shared" si="18" ref="BI159:BI190">IF(N159="nulová",J159,0)</f>
        <v>0</v>
      </c>
      <c r="BJ159" s="15" t="s">
        <v>83</v>
      </c>
      <c r="BK159" s="202">
        <f aca="true" t="shared" si="19" ref="BK159:BK190">ROUND(I159*H159,2)</f>
        <v>350</v>
      </c>
      <c r="BL159" s="15" t="s">
        <v>213</v>
      </c>
      <c r="BM159" s="201" t="s">
        <v>604</v>
      </c>
    </row>
    <row r="160" spans="2:65" s="1" customFormat="1" ht="24" customHeight="1">
      <c r="B160" s="32"/>
      <c r="C160" s="226" t="s">
        <v>240</v>
      </c>
      <c r="D160" s="226" t="s">
        <v>223</v>
      </c>
      <c r="E160" s="227" t="s">
        <v>605</v>
      </c>
      <c r="F160" s="228" t="s">
        <v>606</v>
      </c>
      <c r="G160" s="229" t="s">
        <v>149</v>
      </c>
      <c r="H160" s="230">
        <v>10</v>
      </c>
      <c r="I160" s="231">
        <v>29</v>
      </c>
      <c r="J160" s="232">
        <f t="shared" si="10"/>
        <v>290</v>
      </c>
      <c r="K160" s="228" t="s">
        <v>272</v>
      </c>
      <c r="L160" s="233"/>
      <c r="M160" s="234" t="s">
        <v>1</v>
      </c>
      <c r="N160" s="235" t="s">
        <v>40</v>
      </c>
      <c r="O160" s="64"/>
      <c r="P160" s="199">
        <f t="shared" si="11"/>
        <v>0</v>
      </c>
      <c r="Q160" s="199">
        <v>9E-05</v>
      </c>
      <c r="R160" s="199">
        <f t="shared" si="12"/>
        <v>0.0009000000000000001</v>
      </c>
      <c r="S160" s="199">
        <v>0</v>
      </c>
      <c r="T160" s="200">
        <f t="shared" si="13"/>
        <v>0</v>
      </c>
      <c r="AR160" s="201" t="s">
        <v>252</v>
      </c>
      <c r="AT160" s="201" t="s">
        <v>223</v>
      </c>
      <c r="AU160" s="201" t="s">
        <v>85</v>
      </c>
      <c r="AY160" s="15" t="s">
        <v>131</v>
      </c>
      <c r="BE160" s="202">
        <f t="shared" si="14"/>
        <v>290</v>
      </c>
      <c r="BF160" s="202">
        <f t="shared" si="15"/>
        <v>0</v>
      </c>
      <c r="BG160" s="202">
        <f t="shared" si="16"/>
        <v>0</v>
      </c>
      <c r="BH160" s="202">
        <f t="shared" si="17"/>
        <v>0</v>
      </c>
      <c r="BI160" s="202">
        <f t="shared" si="18"/>
        <v>0</v>
      </c>
      <c r="BJ160" s="15" t="s">
        <v>83</v>
      </c>
      <c r="BK160" s="202">
        <f t="shared" si="19"/>
        <v>290</v>
      </c>
      <c r="BL160" s="15" t="s">
        <v>213</v>
      </c>
      <c r="BM160" s="201" t="s">
        <v>607</v>
      </c>
    </row>
    <row r="161" spans="2:65" s="1" customFormat="1" ht="16.5" customHeight="1">
      <c r="B161" s="32"/>
      <c r="C161" s="190" t="s">
        <v>245</v>
      </c>
      <c r="D161" s="190" t="s">
        <v>134</v>
      </c>
      <c r="E161" s="191" t="s">
        <v>608</v>
      </c>
      <c r="F161" s="192" t="s">
        <v>609</v>
      </c>
      <c r="G161" s="193" t="s">
        <v>149</v>
      </c>
      <c r="H161" s="194">
        <v>24</v>
      </c>
      <c r="I161" s="195">
        <v>35</v>
      </c>
      <c r="J161" s="196">
        <f t="shared" si="10"/>
        <v>840</v>
      </c>
      <c r="K161" s="192" t="s">
        <v>272</v>
      </c>
      <c r="L161" s="36"/>
      <c r="M161" s="197" t="s">
        <v>1</v>
      </c>
      <c r="N161" s="198" t="s">
        <v>40</v>
      </c>
      <c r="O161" s="64"/>
      <c r="P161" s="199">
        <f t="shared" si="11"/>
        <v>0</v>
      </c>
      <c r="Q161" s="199">
        <v>0</v>
      </c>
      <c r="R161" s="199">
        <f t="shared" si="12"/>
        <v>0</v>
      </c>
      <c r="S161" s="199">
        <v>0</v>
      </c>
      <c r="T161" s="200">
        <f t="shared" si="13"/>
        <v>0</v>
      </c>
      <c r="AR161" s="201" t="s">
        <v>213</v>
      </c>
      <c r="AT161" s="201" t="s">
        <v>134</v>
      </c>
      <c r="AU161" s="201" t="s">
        <v>85</v>
      </c>
      <c r="AY161" s="15" t="s">
        <v>131</v>
      </c>
      <c r="BE161" s="202">
        <f t="shared" si="14"/>
        <v>840</v>
      </c>
      <c r="BF161" s="202">
        <f t="shared" si="15"/>
        <v>0</v>
      </c>
      <c r="BG161" s="202">
        <f t="shared" si="16"/>
        <v>0</v>
      </c>
      <c r="BH161" s="202">
        <f t="shared" si="17"/>
        <v>0</v>
      </c>
      <c r="BI161" s="202">
        <f t="shared" si="18"/>
        <v>0</v>
      </c>
      <c r="BJ161" s="15" t="s">
        <v>83</v>
      </c>
      <c r="BK161" s="202">
        <f t="shared" si="19"/>
        <v>840</v>
      </c>
      <c r="BL161" s="15" t="s">
        <v>213</v>
      </c>
      <c r="BM161" s="201" t="s">
        <v>610</v>
      </c>
    </row>
    <row r="162" spans="2:65" s="1" customFormat="1" ht="16.5" customHeight="1">
      <c r="B162" s="32"/>
      <c r="C162" s="226" t="s">
        <v>265</v>
      </c>
      <c r="D162" s="226" t="s">
        <v>223</v>
      </c>
      <c r="E162" s="227" t="s">
        <v>611</v>
      </c>
      <c r="F162" s="228" t="s">
        <v>612</v>
      </c>
      <c r="G162" s="229" t="s">
        <v>149</v>
      </c>
      <c r="H162" s="230">
        <v>24</v>
      </c>
      <c r="I162" s="231">
        <v>20</v>
      </c>
      <c r="J162" s="232">
        <f t="shared" si="10"/>
        <v>480</v>
      </c>
      <c r="K162" s="228" t="s">
        <v>272</v>
      </c>
      <c r="L162" s="233"/>
      <c r="M162" s="234" t="s">
        <v>1</v>
      </c>
      <c r="N162" s="235" t="s">
        <v>40</v>
      </c>
      <c r="O162" s="64"/>
      <c r="P162" s="199">
        <f t="shared" si="11"/>
        <v>0</v>
      </c>
      <c r="Q162" s="199">
        <v>3E-05</v>
      </c>
      <c r="R162" s="199">
        <f t="shared" si="12"/>
        <v>0.00072</v>
      </c>
      <c r="S162" s="199">
        <v>0</v>
      </c>
      <c r="T162" s="200">
        <f t="shared" si="13"/>
        <v>0</v>
      </c>
      <c r="AR162" s="201" t="s">
        <v>252</v>
      </c>
      <c r="AT162" s="201" t="s">
        <v>223</v>
      </c>
      <c r="AU162" s="201" t="s">
        <v>85</v>
      </c>
      <c r="AY162" s="15" t="s">
        <v>131</v>
      </c>
      <c r="BE162" s="202">
        <f t="shared" si="14"/>
        <v>480</v>
      </c>
      <c r="BF162" s="202">
        <f t="shared" si="15"/>
        <v>0</v>
      </c>
      <c r="BG162" s="202">
        <f t="shared" si="16"/>
        <v>0</v>
      </c>
      <c r="BH162" s="202">
        <f t="shared" si="17"/>
        <v>0</v>
      </c>
      <c r="BI162" s="202">
        <f t="shared" si="18"/>
        <v>0</v>
      </c>
      <c r="BJ162" s="15" t="s">
        <v>83</v>
      </c>
      <c r="BK162" s="202">
        <f t="shared" si="19"/>
        <v>480</v>
      </c>
      <c r="BL162" s="15" t="s">
        <v>213</v>
      </c>
      <c r="BM162" s="201" t="s">
        <v>613</v>
      </c>
    </row>
    <row r="163" spans="2:65" s="1" customFormat="1" ht="24" customHeight="1">
      <c r="B163" s="32"/>
      <c r="C163" s="190" t="s">
        <v>269</v>
      </c>
      <c r="D163" s="190" t="s">
        <v>134</v>
      </c>
      <c r="E163" s="191" t="s">
        <v>614</v>
      </c>
      <c r="F163" s="192" t="s">
        <v>615</v>
      </c>
      <c r="G163" s="193" t="s">
        <v>149</v>
      </c>
      <c r="H163" s="194">
        <v>2</v>
      </c>
      <c r="I163" s="195">
        <v>35</v>
      </c>
      <c r="J163" s="196">
        <f t="shared" si="10"/>
        <v>70</v>
      </c>
      <c r="K163" s="192" t="s">
        <v>138</v>
      </c>
      <c r="L163" s="36"/>
      <c r="M163" s="197" t="s">
        <v>1</v>
      </c>
      <c r="N163" s="198" t="s">
        <v>40</v>
      </c>
      <c r="O163" s="64"/>
      <c r="P163" s="199">
        <f t="shared" si="11"/>
        <v>0</v>
      </c>
      <c r="Q163" s="199">
        <v>0</v>
      </c>
      <c r="R163" s="199">
        <f t="shared" si="12"/>
        <v>0</v>
      </c>
      <c r="S163" s="199">
        <v>0</v>
      </c>
      <c r="T163" s="200">
        <f t="shared" si="13"/>
        <v>0</v>
      </c>
      <c r="AR163" s="201" t="s">
        <v>213</v>
      </c>
      <c r="AT163" s="201" t="s">
        <v>134</v>
      </c>
      <c r="AU163" s="201" t="s">
        <v>85</v>
      </c>
      <c r="AY163" s="15" t="s">
        <v>131</v>
      </c>
      <c r="BE163" s="202">
        <f t="shared" si="14"/>
        <v>70</v>
      </c>
      <c r="BF163" s="202">
        <f t="shared" si="15"/>
        <v>0</v>
      </c>
      <c r="BG163" s="202">
        <f t="shared" si="16"/>
        <v>0</v>
      </c>
      <c r="BH163" s="202">
        <f t="shared" si="17"/>
        <v>0</v>
      </c>
      <c r="BI163" s="202">
        <f t="shared" si="18"/>
        <v>0</v>
      </c>
      <c r="BJ163" s="15" t="s">
        <v>83</v>
      </c>
      <c r="BK163" s="202">
        <f t="shared" si="19"/>
        <v>70</v>
      </c>
      <c r="BL163" s="15" t="s">
        <v>213</v>
      </c>
      <c r="BM163" s="201" t="s">
        <v>616</v>
      </c>
    </row>
    <row r="164" spans="2:65" s="1" customFormat="1" ht="16.5" customHeight="1">
      <c r="B164" s="32"/>
      <c r="C164" s="226" t="s">
        <v>274</v>
      </c>
      <c r="D164" s="226" t="s">
        <v>223</v>
      </c>
      <c r="E164" s="227" t="s">
        <v>617</v>
      </c>
      <c r="F164" s="228" t="s">
        <v>618</v>
      </c>
      <c r="G164" s="229" t="s">
        <v>149</v>
      </c>
      <c r="H164" s="230">
        <v>2</v>
      </c>
      <c r="I164" s="231">
        <v>29</v>
      </c>
      <c r="J164" s="232">
        <f t="shared" si="10"/>
        <v>58</v>
      </c>
      <c r="K164" s="228" t="s">
        <v>138</v>
      </c>
      <c r="L164" s="233"/>
      <c r="M164" s="234" t="s">
        <v>1</v>
      </c>
      <c r="N164" s="235" t="s">
        <v>40</v>
      </c>
      <c r="O164" s="64"/>
      <c r="P164" s="199">
        <f t="shared" si="11"/>
        <v>0</v>
      </c>
      <c r="Q164" s="199">
        <v>2E-05</v>
      </c>
      <c r="R164" s="199">
        <f t="shared" si="12"/>
        <v>4E-05</v>
      </c>
      <c r="S164" s="199">
        <v>0</v>
      </c>
      <c r="T164" s="200">
        <f t="shared" si="13"/>
        <v>0</v>
      </c>
      <c r="AR164" s="201" t="s">
        <v>252</v>
      </c>
      <c r="AT164" s="201" t="s">
        <v>223</v>
      </c>
      <c r="AU164" s="201" t="s">
        <v>85</v>
      </c>
      <c r="AY164" s="15" t="s">
        <v>131</v>
      </c>
      <c r="BE164" s="202">
        <f t="shared" si="14"/>
        <v>58</v>
      </c>
      <c r="BF164" s="202">
        <f t="shared" si="15"/>
        <v>0</v>
      </c>
      <c r="BG164" s="202">
        <f t="shared" si="16"/>
        <v>0</v>
      </c>
      <c r="BH164" s="202">
        <f t="shared" si="17"/>
        <v>0</v>
      </c>
      <c r="BI164" s="202">
        <f t="shared" si="18"/>
        <v>0</v>
      </c>
      <c r="BJ164" s="15" t="s">
        <v>83</v>
      </c>
      <c r="BK164" s="202">
        <f t="shared" si="19"/>
        <v>58</v>
      </c>
      <c r="BL164" s="15" t="s">
        <v>213</v>
      </c>
      <c r="BM164" s="201" t="s">
        <v>619</v>
      </c>
    </row>
    <row r="165" spans="2:65" s="1" customFormat="1" ht="24" customHeight="1">
      <c r="B165" s="32"/>
      <c r="C165" s="190" t="s">
        <v>281</v>
      </c>
      <c r="D165" s="190" t="s">
        <v>134</v>
      </c>
      <c r="E165" s="191" t="s">
        <v>620</v>
      </c>
      <c r="F165" s="192" t="s">
        <v>621</v>
      </c>
      <c r="G165" s="193" t="s">
        <v>321</v>
      </c>
      <c r="H165" s="194">
        <v>4</v>
      </c>
      <c r="I165" s="195">
        <v>25</v>
      </c>
      <c r="J165" s="196">
        <f t="shared" si="10"/>
        <v>100</v>
      </c>
      <c r="K165" s="192" t="s">
        <v>272</v>
      </c>
      <c r="L165" s="36"/>
      <c r="M165" s="197" t="s">
        <v>1</v>
      </c>
      <c r="N165" s="198" t="s">
        <v>40</v>
      </c>
      <c r="O165" s="64"/>
      <c r="P165" s="199">
        <f t="shared" si="11"/>
        <v>0</v>
      </c>
      <c r="Q165" s="199">
        <v>0</v>
      </c>
      <c r="R165" s="199">
        <f t="shared" si="12"/>
        <v>0</v>
      </c>
      <c r="S165" s="199">
        <v>0</v>
      </c>
      <c r="T165" s="200">
        <f t="shared" si="13"/>
        <v>0</v>
      </c>
      <c r="AR165" s="201" t="s">
        <v>213</v>
      </c>
      <c r="AT165" s="201" t="s">
        <v>134</v>
      </c>
      <c r="AU165" s="201" t="s">
        <v>85</v>
      </c>
      <c r="AY165" s="15" t="s">
        <v>131</v>
      </c>
      <c r="BE165" s="202">
        <f t="shared" si="14"/>
        <v>100</v>
      </c>
      <c r="BF165" s="202">
        <f t="shared" si="15"/>
        <v>0</v>
      </c>
      <c r="BG165" s="202">
        <f t="shared" si="16"/>
        <v>0</v>
      </c>
      <c r="BH165" s="202">
        <f t="shared" si="17"/>
        <v>0</v>
      </c>
      <c r="BI165" s="202">
        <f t="shared" si="18"/>
        <v>0</v>
      </c>
      <c r="BJ165" s="15" t="s">
        <v>83</v>
      </c>
      <c r="BK165" s="202">
        <f t="shared" si="19"/>
        <v>100</v>
      </c>
      <c r="BL165" s="15" t="s">
        <v>213</v>
      </c>
      <c r="BM165" s="201" t="s">
        <v>622</v>
      </c>
    </row>
    <row r="166" spans="2:65" s="1" customFormat="1" ht="16.5" customHeight="1">
      <c r="B166" s="32"/>
      <c r="C166" s="226" t="s">
        <v>285</v>
      </c>
      <c r="D166" s="226" t="s">
        <v>223</v>
      </c>
      <c r="E166" s="227" t="s">
        <v>623</v>
      </c>
      <c r="F166" s="228" t="s">
        <v>624</v>
      </c>
      <c r="G166" s="229" t="s">
        <v>321</v>
      </c>
      <c r="H166" s="230">
        <v>4</v>
      </c>
      <c r="I166" s="231">
        <v>29</v>
      </c>
      <c r="J166" s="232">
        <f t="shared" si="10"/>
        <v>116</v>
      </c>
      <c r="K166" s="228" t="s">
        <v>138</v>
      </c>
      <c r="L166" s="233"/>
      <c r="M166" s="234" t="s">
        <v>1</v>
      </c>
      <c r="N166" s="235" t="s">
        <v>40</v>
      </c>
      <c r="O166" s="64"/>
      <c r="P166" s="199">
        <f t="shared" si="11"/>
        <v>0</v>
      </c>
      <c r="Q166" s="199">
        <v>0.00016</v>
      </c>
      <c r="R166" s="199">
        <f t="shared" si="12"/>
        <v>0.00064</v>
      </c>
      <c r="S166" s="199">
        <v>0</v>
      </c>
      <c r="T166" s="200">
        <f t="shared" si="13"/>
        <v>0</v>
      </c>
      <c r="AR166" s="201" t="s">
        <v>252</v>
      </c>
      <c r="AT166" s="201" t="s">
        <v>223</v>
      </c>
      <c r="AU166" s="201" t="s">
        <v>85</v>
      </c>
      <c r="AY166" s="15" t="s">
        <v>131</v>
      </c>
      <c r="BE166" s="202">
        <f t="shared" si="14"/>
        <v>116</v>
      </c>
      <c r="BF166" s="202">
        <f t="shared" si="15"/>
        <v>0</v>
      </c>
      <c r="BG166" s="202">
        <f t="shared" si="16"/>
        <v>0</v>
      </c>
      <c r="BH166" s="202">
        <f t="shared" si="17"/>
        <v>0</v>
      </c>
      <c r="BI166" s="202">
        <f t="shared" si="18"/>
        <v>0</v>
      </c>
      <c r="BJ166" s="15" t="s">
        <v>83</v>
      </c>
      <c r="BK166" s="202">
        <f t="shared" si="19"/>
        <v>116</v>
      </c>
      <c r="BL166" s="15" t="s">
        <v>213</v>
      </c>
      <c r="BM166" s="201" t="s">
        <v>625</v>
      </c>
    </row>
    <row r="167" spans="2:65" s="1" customFormat="1" ht="24" customHeight="1">
      <c r="B167" s="32"/>
      <c r="C167" s="190" t="s">
        <v>291</v>
      </c>
      <c r="D167" s="190" t="s">
        <v>134</v>
      </c>
      <c r="E167" s="191" t="s">
        <v>626</v>
      </c>
      <c r="F167" s="192" t="s">
        <v>627</v>
      </c>
      <c r="G167" s="193" t="s">
        <v>321</v>
      </c>
      <c r="H167" s="194">
        <v>275</v>
      </c>
      <c r="I167" s="195">
        <v>22</v>
      </c>
      <c r="J167" s="196">
        <f t="shared" si="10"/>
        <v>6050</v>
      </c>
      <c r="K167" s="192" t="s">
        <v>272</v>
      </c>
      <c r="L167" s="36"/>
      <c r="M167" s="197" t="s">
        <v>1</v>
      </c>
      <c r="N167" s="198" t="s">
        <v>40</v>
      </c>
      <c r="O167" s="64"/>
      <c r="P167" s="199">
        <f t="shared" si="11"/>
        <v>0</v>
      </c>
      <c r="Q167" s="199">
        <v>0</v>
      </c>
      <c r="R167" s="199">
        <f t="shared" si="12"/>
        <v>0</v>
      </c>
      <c r="S167" s="199">
        <v>0</v>
      </c>
      <c r="T167" s="200">
        <f t="shared" si="13"/>
        <v>0</v>
      </c>
      <c r="AR167" s="201" t="s">
        <v>213</v>
      </c>
      <c r="AT167" s="201" t="s">
        <v>134</v>
      </c>
      <c r="AU167" s="201" t="s">
        <v>85</v>
      </c>
      <c r="AY167" s="15" t="s">
        <v>131</v>
      </c>
      <c r="BE167" s="202">
        <f t="shared" si="14"/>
        <v>6050</v>
      </c>
      <c r="BF167" s="202">
        <f t="shared" si="15"/>
        <v>0</v>
      </c>
      <c r="BG167" s="202">
        <f t="shared" si="16"/>
        <v>0</v>
      </c>
      <c r="BH167" s="202">
        <f t="shared" si="17"/>
        <v>0</v>
      </c>
      <c r="BI167" s="202">
        <f t="shared" si="18"/>
        <v>0</v>
      </c>
      <c r="BJ167" s="15" t="s">
        <v>83</v>
      </c>
      <c r="BK167" s="202">
        <f t="shared" si="19"/>
        <v>6050</v>
      </c>
      <c r="BL167" s="15" t="s">
        <v>213</v>
      </c>
      <c r="BM167" s="201" t="s">
        <v>628</v>
      </c>
    </row>
    <row r="168" spans="2:65" s="1" customFormat="1" ht="16.5" customHeight="1">
      <c r="B168" s="32"/>
      <c r="C168" s="226" t="s">
        <v>299</v>
      </c>
      <c r="D168" s="226" t="s">
        <v>223</v>
      </c>
      <c r="E168" s="227" t="s">
        <v>629</v>
      </c>
      <c r="F168" s="228" t="s">
        <v>630</v>
      </c>
      <c r="G168" s="229" t="s">
        <v>321</v>
      </c>
      <c r="H168" s="230">
        <v>118</v>
      </c>
      <c r="I168" s="231">
        <v>23</v>
      </c>
      <c r="J168" s="232">
        <f t="shared" si="10"/>
        <v>2714</v>
      </c>
      <c r="K168" s="228" t="s">
        <v>557</v>
      </c>
      <c r="L168" s="233"/>
      <c r="M168" s="234" t="s">
        <v>1</v>
      </c>
      <c r="N168" s="235" t="s">
        <v>40</v>
      </c>
      <c r="O168" s="64"/>
      <c r="P168" s="199">
        <f t="shared" si="11"/>
        <v>0</v>
      </c>
      <c r="Q168" s="199">
        <v>0.00012</v>
      </c>
      <c r="R168" s="199">
        <f t="shared" si="12"/>
        <v>0.01416</v>
      </c>
      <c r="S168" s="199">
        <v>0</v>
      </c>
      <c r="T168" s="200">
        <f t="shared" si="13"/>
        <v>0</v>
      </c>
      <c r="AR168" s="201" t="s">
        <v>252</v>
      </c>
      <c r="AT168" s="201" t="s">
        <v>223</v>
      </c>
      <c r="AU168" s="201" t="s">
        <v>85</v>
      </c>
      <c r="AY168" s="15" t="s">
        <v>131</v>
      </c>
      <c r="BE168" s="202">
        <f t="shared" si="14"/>
        <v>2714</v>
      </c>
      <c r="BF168" s="202">
        <f t="shared" si="15"/>
        <v>0</v>
      </c>
      <c r="BG168" s="202">
        <f t="shared" si="16"/>
        <v>0</v>
      </c>
      <c r="BH168" s="202">
        <f t="shared" si="17"/>
        <v>0</v>
      </c>
      <c r="BI168" s="202">
        <f t="shared" si="18"/>
        <v>0</v>
      </c>
      <c r="BJ168" s="15" t="s">
        <v>83</v>
      </c>
      <c r="BK168" s="202">
        <f t="shared" si="19"/>
        <v>2714</v>
      </c>
      <c r="BL168" s="15" t="s">
        <v>213</v>
      </c>
      <c r="BM168" s="201" t="s">
        <v>631</v>
      </c>
    </row>
    <row r="169" spans="2:65" s="1" customFormat="1" ht="16.5" customHeight="1">
      <c r="B169" s="32"/>
      <c r="C169" s="226" t="s">
        <v>304</v>
      </c>
      <c r="D169" s="226" t="s">
        <v>223</v>
      </c>
      <c r="E169" s="227" t="s">
        <v>632</v>
      </c>
      <c r="F169" s="228" t="s">
        <v>633</v>
      </c>
      <c r="G169" s="229" t="s">
        <v>321</v>
      </c>
      <c r="H169" s="230">
        <v>59</v>
      </c>
      <c r="I169" s="231">
        <v>25</v>
      </c>
      <c r="J169" s="232">
        <f t="shared" si="10"/>
        <v>1475</v>
      </c>
      <c r="K169" s="228" t="s">
        <v>1</v>
      </c>
      <c r="L169" s="233"/>
      <c r="M169" s="234" t="s">
        <v>1</v>
      </c>
      <c r="N169" s="235" t="s">
        <v>40</v>
      </c>
      <c r="O169" s="64"/>
      <c r="P169" s="199">
        <f t="shared" si="11"/>
        <v>0</v>
      </c>
      <c r="Q169" s="199">
        <v>0.00012</v>
      </c>
      <c r="R169" s="199">
        <f t="shared" si="12"/>
        <v>0.00708</v>
      </c>
      <c r="S169" s="199">
        <v>0</v>
      </c>
      <c r="T169" s="200">
        <f t="shared" si="13"/>
        <v>0</v>
      </c>
      <c r="AR169" s="201" t="s">
        <v>252</v>
      </c>
      <c r="AT169" s="201" t="s">
        <v>223</v>
      </c>
      <c r="AU169" s="201" t="s">
        <v>85</v>
      </c>
      <c r="AY169" s="15" t="s">
        <v>131</v>
      </c>
      <c r="BE169" s="202">
        <f t="shared" si="14"/>
        <v>1475</v>
      </c>
      <c r="BF169" s="202">
        <f t="shared" si="15"/>
        <v>0</v>
      </c>
      <c r="BG169" s="202">
        <f t="shared" si="16"/>
        <v>0</v>
      </c>
      <c r="BH169" s="202">
        <f t="shared" si="17"/>
        <v>0</v>
      </c>
      <c r="BI169" s="202">
        <f t="shared" si="18"/>
        <v>0</v>
      </c>
      <c r="BJ169" s="15" t="s">
        <v>83</v>
      </c>
      <c r="BK169" s="202">
        <f t="shared" si="19"/>
        <v>1475</v>
      </c>
      <c r="BL169" s="15" t="s">
        <v>213</v>
      </c>
      <c r="BM169" s="201" t="s">
        <v>634</v>
      </c>
    </row>
    <row r="170" spans="2:65" s="1" customFormat="1" ht="16.5" customHeight="1">
      <c r="B170" s="32"/>
      <c r="C170" s="226" t="s">
        <v>252</v>
      </c>
      <c r="D170" s="226" t="s">
        <v>223</v>
      </c>
      <c r="E170" s="227" t="s">
        <v>635</v>
      </c>
      <c r="F170" s="228" t="s">
        <v>636</v>
      </c>
      <c r="G170" s="229" t="s">
        <v>321</v>
      </c>
      <c r="H170" s="230">
        <v>88</v>
      </c>
      <c r="I170" s="231">
        <v>28</v>
      </c>
      <c r="J170" s="232">
        <f t="shared" si="10"/>
        <v>2464</v>
      </c>
      <c r="K170" s="228" t="s">
        <v>557</v>
      </c>
      <c r="L170" s="233"/>
      <c r="M170" s="234" t="s">
        <v>1</v>
      </c>
      <c r="N170" s="235" t="s">
        <v>40</v>
      </c>
      <c r="O170" s="64"/>
      <c r="P170" s="199">
        <f t="shared" si="11"/>
        <v>0</v>
      </c>
      <c r="Q170" s="199">
        <v>0.00017</v>
      </c>
      <c r="R170" s="199">
        <f t="shared" si="12"/>
        <v>0.014960000000000001</v>
      </c>
      <c r="S170" s="199">
        <v>0</v>
      </c>
      <c r="T170" s="200">
        <f t="shared" si="13"/>
        <v>0</v>
      </c>
      <c r="AR170" s="201" t="s">
        <v>252</v>
      </c>
      <c r="AT170" s="201" t="s">
        <v>223</v>
      </c>
      <c r="AU170" s="201" t="s">
        <v>85</v>
      </c>
      <c r="AY170" s="15" t="s">
        <v>131</v>
      </c>
      <c r="BE170" s="202">
        <f t="shared" si="14"/>
        <v>2464</v>
      </c>
      <c r="BF170" s="202">
        <f t="shared" si="15"/>
        <v>0</v>
      </c>
      <c r="BG170" s="202">
        <f t="shared" si="16"/>
        <v>0</v>
      </c>
      <c r="BH170" s="202">
        <f t="shared" si="17"/>
        <v>0</v>
      </c>
      <c r="BI170" s="202">
        <f t="shared" si="18"/>
        <v>0</v>
      </c>
      <c r="BJ170" s="15" t="s">
        <v>83</v>
      </c>
      <c r="BK170" s="202">
        <f t="shared" si="19"/>
        <v>2464</v>
      </c>
      <c r="BL170" s="15" t="s">
        <v>213</v>
      </c>
      <c r="BM170" s="201" t="s">
        <v>637</v>
      </c>
    </row>
    <row r="171" spans="2:65" s="1" customFormat="1" ht="16.5" customHeight="1">
      <c r="B171" s="32"/>
      <c r="C171" s="226" t="s">
        <v>314</v>
      </c>
      <c r="D171" s="226" t="s">
        <v>223</v>
      </c>
      <c r="E171" s="227" t="s">
        <v>638</v>
      </c>
      <c r="F171" s="228" t="s">
        <v>639</v>
      </c>
      <c r="G171" s="229" t="s">
        <v>321</v>
      </c>
      <c r="H171" s="230">
        <v>10</v>
      </c>
      <c r="I171" s="231">
        <v>29</v>
      </c>
      <c r="J171" s="232">
        <f t="shared" si="10"/>
        <v>290</v>
      </c>
      <c r="K171" s="228" t="s">
        <v>138</v>
      </c>
      <c r="L171" s="233"/>
      <c r="M171" s="234" t="s">
        <v>1</v>
      </c>
      <c r="N171" s="235" t="s">
        <v>40</v>
      </c>
      <c r="O171" s="64"/>
      <c r="P171" s="199">
        <f t="shared" si="11"/>
        <v>0</v>
      </c>
      <c r="Q171" s="199">
        <v>0.00035</v>
      </c>
      <c r="R171" s="199">
        <f t="shared" si="12"/>
        <v>0.0035</v>
      </c>
      <c r="S171" s="199">
        <v>0</v>
      </c>
      <c r="T171" s="200">
        <f t="shared" si="13"/>
        <v>0</v>
      </c>
      <c r="AR171" s="201" t="s">
        <v>252</v>
      </c>
      <c r="AT171" s="201" t="s">
        <v>223</v>
      </c>
      <c r="AU171" s="201" t="s">
        <v>85</v>
      </c>
      <c r="AY171" s="15" t="s">
        <v>131</v>
      </c>
      <c r="BE171" s="202">
        <f t="shared" si="14"/>
        <v>290</v>
      </c>
      <c r="BF171" s="202">
        <f t="shared" si="15"/>
        <v>0</v>
      </c>
      <c r="BG171" s="202">
        <f t="shared" si="16"/>
        <v>0</v>
      </c>
      <c r="BH171" s="202">
        <f t="shared" si="17"/>
        <v>0</v>
      </c>
      <c r="BI171" s="202">
        <f t="shared" si="18"/>
        <v>0</v>
      </c>
      <c r="BJ171" s="15" t="s">
        <v>83</v>
      </c>
      <c r="BK171" s="202">
        <f t="shared" si="19"/>
        <v>290</v>
      </c>
      <c r="BL171" s="15" t="s">
        <v>213</v>
      </c>
      <c r="BM171" s="201" t="s">
        <v>640</v>
      </c>
    </row>
    <row r="172" spans="2:65" s="1" customFormat="1" ht="24" customHeight="1">
      <c r="B172" s="32"/>
      <c r="C172" s="190" t="s">
        <v>318</v>
      </c>
      <c r="D172" s="190" t="s">
        <v>134</v>
      </c>
      <c r="E172" s="191" t="s">
        <v>641</v>
      </c>
      <c r="F172" s="192" t="s">
        <v>642</v>
      </c>
      <c r="G172" s="193" t="s">
        <v>321</v>
      </c>
      <c r="H172" s="194">
        <v>4</v>
      </c>
      <c r="I172" s="195">
        <v>22</v>
      </c>
      <c r="J172" s="196">
        <f t="shared" si="10"/>
        <v>88</v>
      </c>
      <c r="K172" s="192" t="s">
        <v>561</v>
      </c>
      <c r="L172" s="36"/>
      <c r="M172" s="197" t="s">
        <v>1</v>
      </c>
      <c r="N172" s="198" t="s">
        <v>40</v>
      </c>
      <c r="O172" s="64"/>
      <c r="P172" s="199">
        <f t="shared" si="11"/>
        <v>0</v>
      </c>
      <c r="Q172" s="199">
        <v>0</v>
      </c>
      <c r="R172" s="199">
        <f t="shared" si="12"/>
        <v>0</v>
      </c>
      <c r="S172" s="199">
        <v>0</v>
      </c>
      <c r="T172" s="200">
        <f t="shared" si="13"/>
        <v>0</v>
      </c>
      <c r="AR172" s="201" t="s">
        <v>213</v>
      </c>
      <c r="AT172" s="201" t="s">
        <v>134</v>
      </c>
      <c r="AU172" s="201" t="s">
        <v>85</v>
      </c>
      <c r="AY172" s="15" t="s">
        <v>131</v>
      </c>
      <c r="BE172" s="202">
        <f t="shared" si="14"/>
        <v>88</v>
      </c>
      <c r="BF172" s="202">
        <f t="shared" si="15"/>
        <v>0</v>
      </c>
      <c r="BG172" s="202">
        <f t="shared" si="16"/>
        <v>0</v>
      </c>
      <c r="BH172" s="202">
        <f t="shared" si="17"/>
        <v>0</v>
      </c>
      <c r="BI172" s="202">
        <f t="shared" si="18"/>
        <v>0</v>
      </c>
      <c r="BJ172" s="15" t="s">
        <v>83</v>
      </c>
      <c r="BK172" s="202">
        <f t="shared" si="19"/>
        <v>88</v>
      </c>
      <c r="BL172" s="15" t="s">
        <v>213</v>
      </c>
      <c r="BM172" s="201" t="s">
        <v>643</v>
      </c>
    </row>
    <row r="173" spans="2:65" s="1" customFormat="1" ht="16.5" customHeight="1">
      <c r="B173" s="32"/>
      <c r="C173" s="226" t="s">
        <v>323</v>
      </c>
      <c r="D173" s="226" t="s">
        <v>223</v>
      </c>
      <c r="E173" s="227" t="s">
        <v>644</v>
      </c>
      <c r="F173" s="228" t="s">
        <v>645</v>
      </c>
      <c r="G173" s="229" t="s">
        <v>321</v>
      </c>
      <c r="H173" s="230">
        <v>4</v>
      </c>
      <c r="I173" s="231">
        <v>39</v>
      </c>
      <c r="J173" s="232">
        <f t="shared" si="10"/>
        <v>156</v>
      </c>
      <c r="K173" s="228" t="s">
        <v>561</v>
      </c>
      <c r="L173" s="233"/>
      <c r="M173" s="234" t="s">
        <v>1</v>
      </c>
      <c r="N173" s="235" t="s">
        <v>40</v>
      </c>
      <c r="O173" s="64"/>
      <c r="P173" s="199">
        <f t="shared" si="11"/>
        <v>0</v>
      </c>
      <c r="Q173" s="199">
        <v>0.00016</v>
      </c>
      <c r="R173" s="199">
        <f t="shared" si="12"/>
        <v>0.00064</v>
      </c>
      <c r="S173" s="199">
        <v>0</v>
      </c>
      <c r="T173" s="200">
        <f t="shared" si="13"/>
        <v>0</v>
      </c>
      <c r="AR173" s="201" t="s">
        <v>252</v>
      </c>
      <c r="AT173" s="201" t="s">
        <v>223</v>
      </c>
      <c r="AU173" s="201" t="s">
        <v>85</v>
      </c>
      <c r="AY173" s="15" t="s">
        <v>131</v>
      </c>
      <c r="BE173" s="202">
        <f t="shared" si="14"/>
        <v>156</v>
      </c>
      <c r="BF173" s="202">
        <f t="shared" si="15"/>
        <v>0</v>
      </c>
      <c r="BG173" s="202">
        <f t="shared" si="16"/>
        <v>0</v>
      </c>
      <c r="BH173" s="202">
        <f t="shared" si="17"/>
        <v>0</v>
      </c>
      <c r="BI173" s="202">
        <f t="shared" si="18"/>
        <v>0</v>
      </c>
      <c r="BJ173" s="15" t="s">
        <v>83</v>
      </c>
      <c r="BK173" s="202">
        <f t="shared" si="19"/>
        <v>156</v>
      </c>
      <c r="BL173" s="15" t="s">
        <v>213</v>
      </c>
      <c r="BM173" s="201" t="s">
        <v>646</v>
      </c>
    </row>
    <row r="174" spans="2:65" s="1" customFormat="1" ht="24" customHeight="1">
      <c r="B174" s="32"/>
      <c r="C174" s="190" t="s">
        <v>329</v>
      </c>
      <c r="D174" s="190" t="s">
        <v>134</v>
      </c>
      <c r="E174" s="191" t="s">
        <v>647</v>
      </c>
      <c r="F174" s="192" t="s">
        <v>648</v>
      </c>
      <c r="G174" s="193" t="s">
        <v>321</v>
      </c>
      <c r="H174" s="194">
        <v>18</v>
      </c>
      <c r="I174" s="195">
        <v>39</v>
      </c>
      <c r="J174" s="196">
        <f t="shared" si="10"/>
        <v>702</v>
      </c>
      <c r="K174" s="192" t="s">
        <v>272</v>
      </c>
      <c r="L174" s="36"/>
      <c r="M174" s="197" t="s">
        <v>1</v>
      </c>
      <c r="N174" s="198" t="s">
        <v>40</v>
      </c>
      <c r="O174" s="64"/>
      <c r="P174" s="199">
        <f t="shared" si="11"/>
        <v>0</v>
      </c>
      <c r="Q174" s="199">
        <v>0</v>
      </c>
      <c r="R174" s="199">
        <f t="shared" si="12"/>
        <v>0</v>
      </c>
      <c r="S174" s="199">
        <v>0</v>
      </c>
      <c r="T174" s="200">
        <f t="shared" si="13"/>
        <v>0</v>
      </c>
      <c r="AR174" s="201" t="s">
        <v>213</v>
      </c>
      <c r="AT174" s="201" t="s">
        <v>134</v>
      </c>
      <c r="AU174" s="201" t="s">
        <v>85</v>
      </c>
      <c r="AY174" s="15" t="s">
        <v>131</v>
      </c>
      <c r="BE174" s="202">
        <f t="shared" si="14"/>
        <v>702</v>
      </c>
      <c r="BF174" s="202">
        <f t="shared" si="15"/>
        <v>0</v>
      </c>
      <c r="BG174" s="202">
        <f t="shared" si="16"/>
        <v>0</v>
      </c>
      <c r="BH174" s="202">
        <f t="shared" si="17"/>
        <v>0</v>
      </c>
      <c r="BI174" s="202">
        <f t="shared" si="18"/>
        <v>0</v>
      </c>
      <c r="BJ174" s="15" t="s">
        <v>83</v>
      </c>
      <c r="BK174" s="202">
        <f t="shared" si="19"/>
        <v>702</v>
      </c>
      <c r="BL174" s="15" t="s">
        <v>213</v>
      </c>
      <c r="BM174" s="201" t="s">
        <v>649</v>
      </c>
    </row>
    <row r="175" spans="2:65" s="1" customFormat="1" ht="16.5" customHeight="1">
      <c r="B175" s="32"/>
      <c r="C175" s="226" t="s">
        <v>334</v>
      </c>
      <c r="D175" s="226" t="s">
        <v>223</v>
      </c>
      <c r="E175" s="227" t="s">
        <v>650</v>
      </c>
      <c r="F175" s="228" t="s">
        <v>651</v>
      </c>
      <c r="G175" s="229" t="s">
        <v>321</v>
      </c>
      <c r="H175" s="230">
        <v>18</v>
      </c>
      <c r="I175" s="231">
        <v>45</v>
      </c>
      <c r="J175" s="232">
        <f t="shared" si="10"/>
        <v>810</v>
      </c>
      <c r="K175" s="228" t="s">
        <v>561</v>
      </c>
      <c r="L175" s="233"/>
      <c r="M175" s="234" t="s">
        <v>1</v>
      </c>
      <c r="N175" s="235" t="s">
        <v>40</v>
      </c>
      <c r="O175" s="64"/>
      <c r="P175" s="199">
        <f t="shared" si="11"/>
        <v>0</v>
      </c>
      <c r="Q175" s="199">
        <v>0.00053</v>
      </c>
      <c r="R175" s="199">
        <f t="shared" si="12"/>
        <v>0.00954</v>
      </c>
      <c r="S175" s="199">
        <v>0</v>
      </c>
      <c r="T175" s="200">
        <f t="shared" si="13"/>
        <v>0</v>
      </c>
      <c r="AR175" s="201" t="s">
        <v>252</v>
      </c>
      <c r="AT175" s="201" t="s">
        <v>223</v>
      </c>
      <c r="AU175" s="201" t="s">
        <v>85</v>
      </c>
      <c r="AY175" s="15" t="s">
        <v>131</v>
      </c>
      <c r="BE175" s="202">
        <f t="shared" si="14"/>
        <v>810</v>
      </c>
      <c r="BF175" s="202">
        <f t="shared" si="15"/>
        <v>0</v>
      </c>
      <c r="BG175" s="202">
        <f t="shared" si="16"/>
        <v>0</v>
      </c>
      <c r="BH175" s="202">
        <f t="shared" si="17"/>
        <v>0</v>
      </c>
      <c r="BI175" s="202">
        <f t="shared" si="18"/>
        <v>0</v>
      </c>
      <c r="BJ175" s="15" t="s">
        <v>83</v>
      </c>
      <c r="BK175" s="202">
        <f t="shared" si="19"/>
        <v>810</v>
      </c>
      <c r="BL175" s="15" t="s">
        <v>213</v>
      </c>
      <c r="BM175" s="201" t="s">
        <v>652</v>
      </c>
    </row>
    <row r="176" spans="2:65" s="1" customFormat="1" ht="24" customHeight="1">
      <c r="B176" s="32"/>
      <c r="C176" s="190" t="s">
        <v>338</v>
      </c>
      <c r="D176" s="190" t="s">
        <v>134</v>
      </c>
      <c r="E176" s="191" t="s">
        <v>653</v>
      </c>
      <c r="F176" s="192" t="s">
        <v>654</v>
      </c>
      <c r="G176" s="193" t="s">
        <v>149</v>
      </c>
      <c r="H176" s="194">
        <v>18</v>
      </c>
      <c r="I176" s="195">
        <v>85</v>
      </c>
      <c r="J176" s="196">
        <f t="shared" si="10"/>
        <v>1530</v>
      </c>
      <c r="K176" s="192" t="s">
        <v>272</v>
      </c>
      <c r="L176" s="36"/>
      <c r="M176" s="197" t="s">
        <v>1</v>
      </c>
      <c r="N176" s="198" t="s">
        <v>40</v>
      </c>
      <c r="O176" s="64"/>
      <c r="P176" s="199">
        <f t="shared" si="11"/>
        <v>0</v>
      </c>
      <c r="Q176" s="199">
        <v>0</v>
      </c>
      <c r="R176" s="199">
        <f t="shared" si="12"/>
        <v>0</v>
      </c>
      <c r="S176" s="199">
        <v>0</v>
      </c>
      <c r="T176" s="200">
        <f t="shared" si="13"/>
        <v>0</v>
      </c>
      <c r="AR176" s="201" t="s">
        <v>213</v>
      </c>
      <c r="AT176" s="201" t="s">
        <v>134</v>
      </c>
      <c r="AU176" s="201" t="s">
        <v>85</v>
      </c>
      <c r="AY176" s="15" t="s">
        <v>131</v>
      </c>
      <c r="BE176" s="202">
        <f t="shared" si="14"/>
        <v>1530</v>
      </c>
      <c r="BF176" s="202">
        <f t="shared" si="15"/>
        <v>0</v>
      </c>
      <c r="BG176" s="202">
        <f t="shared" si="16"/>
        <v>0</v>
      </c>
      <c r="BH176" s="202">
        <f t="shared" si="17"/>
        <v>0</v>
      </c>
      <c r="BI176" s="202">
        <f t="shared" si="18"/>
        <v>0</v>
      </c>
      <c r="BJ176" s="15" t="s">
        <v>83</v>
      </c>
      <c r="BK176" s="202">
        <f t="shared" si="19"/>
        <v>1530</v>
      </c>
      <c r="BL176" s="15" t="s">
        <v>213</v>
      </c>
      <c r="BM176" s="201" t="s">
        <v>655</v>
      </c>
    </row>
    <row r="177" spans="2:65" s="1" customFormat="1" ht="16.5" customHeight="1">
      <c r="B177" s="32"/>
      <c r="C177" s="226" t="s">
        <v>345</v>
      </c>
      <c r="D177" s="226" t="s">
        <v>223</v>
      </c>
      <c r="E177" s="227" t="s">
        <v>656</v>
      </c>
      <c r="F177" s="228" t="s">
        <v>657</v>
      </c>
      <c r="G177" s="229" t="s">
        <v>149</v>
      </c>
      <c r="H177" s="230">
        <v>18</v>
      </c>
      <c r="I177" s="231">
        <v>15</v>
      </c>
      <c r="J177" s="232">
        <f t="shared" si="10"/>
        <v>270</v>
      </c>
      <c r="K177" s="228" t="s">
        <v>1</v>
      </c>
      <c r="L177" s="233"/>
      <c r="M177" s="234" t="s">
        <v>1</v>
      </c>
      <c r="N177" s="235" t="s">
        <v>40</v>
      </c>
      <c r="O177" s="64"/>
      <c r="P177" s="199">
        <f t="shared" si="11"/>
        <v>0</v>
      </c>
      <c r="Q177" s="199">
        <v>0</v>
      </c>
      <c r="R177" s="199">
        <f t="shared" si="12"/>
        <v>0</v>
      </c>
      <c r="S177" s="199">
        <v>0</v>
      </c>
      <c r="T177" s="200">
        <f t="shared" si="13"/>
        <v>0</v>
      </c>
      <c r="AR177" s="201" t="s">
        <v>252</v>
      </c>
      <c r="AT177" s="201" t="s">
        <v>223</v>
      </c>
      <c r="AU177" s="201" t="s">
        <v>85</v>
      </c>
      <c r="AY177" s="15" t="s">
        <v>131</v>
      </c>
      <c r="BE177" s="202">
        <f t="shared" si="14"/>
        <v>270</v>
      </c>
      <c r="BF177" s="202">
        <f t="shared" si="15"/>
        <v>0</v>
      </c>
      <c r="BG177" s="202">
        <f t="shared" si="16"/>
        <v>0</v>
      </c>
      <c r="BH177" s="202">
        <f t="shared" si="17"/>
        <v>0</v>
      </c>
      <c r="BI177" s="202">
        <f t="shared" si="18"/>
        <v>0</v>
      </c>
      <c r="BJ177" s="15" t="s">
        <v>83</v>
      </c>
      <c r="BK177" s="202">
        <f t="shared" si="19"/>
        <v>270</v>
      </c>
      <c r="BL177" s="15" t="s">
        <v>213</v>
      </c>
      <c r="BM177" s="201" t="s">
        <v>658</v>
      </c>
    </row>
    <row r="178" spans="2:65" s="1" customFormat="1" ht="24" customHeight="1">
      <c r="B178" s="32"/>
      <c r="C178" s="190" t="s">
        <v>349</v>
      </c>
      <c r="D178" s="190" t="s">
        <v>134</v>
      </c>
      <c r="E178" s="191" t="s">
        <v>659</v>
      </c>
      <c r="F178" s="192" t="s">
        <v>660</v>
      </c>
      <c r="G178" s="193" t="s">
        <v>149</v>
      </c>
      <c r="H178" s="194">
        <v>36</v>
      </c>
      <c r="I178" s="195">
        <v>20</v>
      </c>
      <c r="J178" s="196">
        <f t="shared" si="10"/>
        <v>720</v>
      </c>
      <c r="K178" s="192" t="s">
        <v>272</v>
      </c>
      <c r="L178" s="36"/>
      <c r="M178" s="197" t="s">
        <v>1</v>
      </c>
      <c r="N178" s="198" t="s">
        <v>40</v>
      </c>
      <c r="O178" s="64"/>
      <c r="P178" s="199">
        <f t="shared" si="11"/>
        <v>0</v>
      </c>
      <c r="Q178" s="199">
        <v>0</v>
      </c>
      <c r="R178" s="199">
        <f t="shared" si="12"/>
        <v>0</v>
      </c>
      <c r="S178" s="199">
        <v>0</v>
      </c>
      <c r="T178" s="200">
        <f t="shared" si="13"/>
        <v>0</v>
      </c>
      <c r="AR178" s="201" t="s">
        <v>213</v>
      </c>
      <c r="AT178" s="201" t="s">
        <v>134</v>
      </c>
      <c r="AU178" s="201" t="s">
        <v>85</v>
      </c>
      <c r="AY178" s="15" t="s">
        <v>131</v>
      </c>
      <c r="BE178" s="202">
        <f t="shared" si="14"/>
        <v>720</v>
      </c>
      <c r="BF178" s="202">
        <f t="shared" si="15"/>
        <v>0</v>
      </c>
      <c r="BG178" s="202">
        <f t="shared" si="16"/>
        <v>0</v>
      </c>
      <c r="BH178" s="202">
        <f t="shared" si="17"/>
        <v>0</v>
      </c>
      <c r="BI178" s="202">
        <f t="shared" si="18"/>
        <v>0</v>
      </c>
      <c r="BJ178" s="15" t="s">
        <v>83</v>
      </c>
      <c r="BK178" s="202">
        <f t="shared" si="19"/>
        <v>720</v>
      </c>
      <c r="BL178" s="15" t="s">
        <v>213</v>
      </c>
      <c r="BM178" s="201" t="s">
        <v>661</v>
      </c>
    </row>
    <row r="179" spans="2:65" s="1" customFormat="1" ht="24" customHeight="1">
      <c r="B179" s="32"/>
      <c r="C179" s="190" t="s">
        <v>353</v>
      </c>
      <c r="D179" s="190" t="s">
        <v>134</v>
      </c>
      <c r="E179" s="191" t="s">
        <v>662</v>
      </c>
      <c r="F179" s="192" t="s">
        <v>663</v>
      </c>
      <c r="G179" s="193" t="s">
        <v>149</v>
      </c>
      <c r="H179" s="194">
        <v>16</v>
      </c>
      <c r="I179" s="195">
        <v>22</v>
      </c>
      <c r="J179" s="196">
        <f t="shared" si="10"/>
        <v>352</v>
      </c>
      <c r="K179" s="192" t="s">
        <v>561</v>
      </c>
      <c r="L179" s="36"/>
      <c r="M179" s="197" t="s">
        <v>1</v>
      </c>
      <c r="N179" s="198" t="s">
        <v>40</v>
      </c>
      <c r="O179" s="64"/>
      <c r="P179" s="199">
        <f t="shared" si="11"/>
        <v>0</v>
      </c>
      <c r="Q179" s="199">
        <v>0</v>
      </c>
      <c r="R179" s="199">
        <f t="shared" si="12"/>
        <v>0</v>
      </c>
      <c r="S179" s="199">
        <v>0</v>
      </c>
      <c r="T179" s="200">
        <f t="shared" si="13"/>
        <v>0</v>
      </c>
      <c r="AR179" s="201" t="s">
        <v>213</v>
      </c>
      <c r="AT179" s="201" t="s">
        <v>134</v>
      </c>
      <c r="AU179" s="201" t="s">
        <v>85</v>
      </c>
      <c r="AY179" s="15" t="s">
        <v>131</v>
      </c>
      <c r="BE179" s="202">
        <f t="shared" si="14"/>
        <v>352</v>
      </c>
      <c r="BF179" s="202">
        <f t="shared" si="15"/>
        <v>0</v>
      </c>
      <c r="BG179" s="202">
        <f t="shared" si="16"/>
        <v>0</v>
      </c>
      <c r="BH179" s="202">
        <f t="shared" si="17"/>
        <v>0</v>
      </c>
      <c r="BI179" s="202">
        <f t="shared" si="18"/>
        <v>0</v>
      </c>
      <c r="BJ179" s="15" t="s">
        <v>83</v>
      </c>
      <c r="BK179" s="202">
        <f t="shared" si="19"/>
        <v>352</v>
      </c>
      <c r="BL179" s="15" t="s">
        <v>213</v>
      </c>
      <c r="BM179" s="201" t="s">
        <v>664</v>
      </c>
    </row>
    <row r="180" spans="2:65" s="1" customFormat="1" ht="16.5" customHeight="1">
      <c r="B180" s="32"/>
      <c r="C180" s="190" t="s">
        <v>357</v>
      </c>
      <c r="D180" s="190" t="s">
        <v>134</v>
      </c>
      <c r="E180" s="191" t="s">
        <v>665</v>
      </c>
      <c r="F180" s="192" t="s">
        <v>666</v>
      </c>
      <c r="G180" s="193" t="s">
        <v>149</v>
      </c>
      <c r="H180" s="194">
        <v>2</v>
      </c>
      <c r="I180" s="195">
        <v>20</v>
      </c>
      <c r="J180" s="196">
        <f t="shared" si="10"/>
        <v>40</v>
      </c>
      <c r="K180" s="192" t="s">
        <v>138</v>
      </c>
      <c r="L180" s="36"/>
      <c r="M180" s="197" t="s">
        <v>1</v>
      </c>
      <c r="N180" s="198" t="s">
        <v>40</v>
      </c>
      <c r="O180" s="64"/>
      <c r="P180" s="199">
        <f t="shared" si="11"/>
        <v>0</v>
      </c>
      <c r="Q180" s="199">
        <v>0</v>
      </c>
      <c r="R180" s="199">
        <f t="shared" si="12"/>
        <v>0</v>
      </c>
      <c r="S180" s="199">
        <v>0</v>
      </c>
      <c r="T180" s="200">
        <f t="shared" si="13"/>
        <v>0</v>
      </c>
      <c r="AR180" s="201" t="s">
        <v>213</v>
      </c>
      <c r="AT180" s="201" t="s">
        <v>134</v>
      </c>
      <c r="AU180" s="201" t="s">
        <v>85</v>
      </c>
      <c r="AY180" s="15" t="s">
        <v>131</v>
      </c>
      <c r="BE180" s="202">
        <f t="shared" si="14"/>
        <v>40</v>
      </c>
      <c r="BF180" s="202">
        <f t="shared" si="15"/>
        <v>0</v>
      </c>
      <c r="BG180" s="202">
        <f t="shared" si="16"/>
        <v>0</v>
      </c>
      <c r="BH180" s="202">
        <f t="shared" si="17"/>
        <v>0</v>
      </c>
      <c r="BI180" s="202">
        <f t="shared" si="18"/>
        <v>0</v>
      </c>
      <c r="BJ180" s="15" t="s">
        <v>83</v>
      </c>
      <c r="BK180" s="202">
        <f t="shared" si="19"/>
        <v>40</v>
      </c>
      <c r="BL180" s="15" t="s">
        <v>213</v>
      </c>
      <c r="BM180" s="201" t="s">
        <v>667</v>
      </c>
    </row>
    <row r="181" spans="2:65" s="1" customFormat="1" ht="24" customHeight="1">
      <c r="B181" s="32"/>
      <c r="C181" s="190" t="s">
        <v>361</v>
      </c>
      <c r="D181" s="190" t="s">
        <v>134</v>
      </c>
      <c r="E181" s="191" t="s">
        <v>668</v>
      </c>
      <c r="F181" s="192" t="s">
        <v>669</v>
      </c>
      <c r="G181" s="193" t="s">
        <v>149</v>
      </c>
      <c r="H181" s="194">
        <v>25</v>
      </c>
      <c r="I181" s="195">
        <v>25</v>
      </c>
      <c r="J181" s="196">
        <f t="shared" si="10"/>
        <v>625</v>
      </c>
      <c r="K181" s="192" t="s">
        <v>272</v>
      </c>
      <c r="L181" s="36"/>
      <c r="M181" s="197" t="s">
        <v>1</v>
      </c>
      <c r="N181" s="198" t="s">
        <v>40</v>
      </c>
      <c r="O181" s="64"/>
      <c r="P181" s="199">
        <f t="shared" si="11"/>
        <v>0</v>
      </c>
      <c r="Q181" s="199">
        <v>0</v>
      </c>
      <c r="R181" s="199">
        <f t="shared" si="12"/>
        <v>0</v>
      </c>
      <c r="S181" s="199">
        <v>0</v>
      </c>
      <c r="T181" s="200">
        <f t="shared" si="13"/>
        <v>0</v>
      </c>
      <c r="AR181" s="201" t="s">
        <v>213</v>
      </c>
      <c r="AT181" s="201" t="s">
        <v>134</v>
      </c>
      <c r="AU181" s="201" t="s">
        <v>85</v>
      </c>
      <c r="AY181" s="15" t="s">
        <v>131</v>
      </c>
      <c r="BE181" s="202">
        <f t="shared" si="14"/>
        <v>625</v>
      </c>
      <c r="BF181" s="202">
        <f t="shared" si="15"/>
        <v>0</v>
      </c>
      <c r="BG181" s="202">
        <f t="shared" si="16"/>
        <v>0</v>
      </c>
      <c r="BH181" s="202">
        <f t="shared" si="17"/>
        <v>0</v>
      </c>
      <c r="BI181" s="202">
        <f t="shared" si="18"/>
        <v>0</v>
      </c>
      <c r="BJ181" s="15" t="s">
        <v>83</v>
      </c>
      <c r="BK181" s="202">
        <f t="shared" si="19"/>
        <v>625</v>
      </c>
      <c r="BL181" s="15" t="s">
        <v>213</v>
      </c>
      <c r="BM181" s="201" t="s">
        <v>670</v>
      </c>
    </row>
    <row r="182" spans="2:65" s="1" customFormat="1" ht="24" customHeight="1">
      <c r="B182" s="32"/>
      <c r="C182" s="190" t="s">
        <v>367</v>
      </c>
      <c r="D182" s="190" t="s">
        <v>134</v>
      </c>
      <c r="E182" s="191" t="s">
        <v>671</v>
      </c>
      <c r="F182" s="192" t="s">
        <v>672</v>
      </c>
      <c r="G182" s="193" t="s">
        <v>149</v>
      </c>
      <c r="H182" s="194">
        <v>2</v>
      </c>
      <c r="I182" s="195">
        <v>26</v>
      </c>
      <c r="J182" s="196">
        <f t="shared" si="10"/>
        <v>52</v>
      </c>
      <c r="K182" s="192" t="s">
        <v>138</v>
      </c>
      <c r="L182" s="36"/>
      <c r="M182" s="197" t="s">
        <v>1</v>
      </c>
      <c r="N182" s="198" t="s">
        <v>40</v>
      </c>
      <c r="O182" s="64"/>
      <c r="P182" s="199">
        <f t="shared" si="11"/>
        <v>0</v>
      </c>
      <c r="Q182" s="199">
        <v>0</v>
      </c>
      <c r="R182" s="199">
        <f t="shared" si="12"/>
        <v>0</v>
      </c>
      <c r="S182" s="199">
        <v>0</v>
      </c>
      <c r="T182" s="200">
        <f t="shared" si="13"/>
        <v>0</v>
      </c>
      <c r="AR182" s="201" t="s">
        <v>213</v>
      </c>
      <c r="AT182" s="201" t="s">
        <v>134</v>
      </c>
      <c r="AU182" s="201" t="s">
        <v>85</v>
      </c>
      <c r="AY182" s="15" t="s">
        <v>131</v>
      </c>
      <c r="BE182" s="202">
        <f t="shared" si="14"/>
        <v>52</v>
      </c>
      <c r="BF182" s="202">
        <f t="shared" si="15"/>
        <v>0</v>
      </c>
      <c r="BG182" s="202">
        <f t="shared" si="16"/>
        <v>0</v>
      </c>
      <c r="BH182" s="202">
        <f t="shared" si="17"/>
        <v>0</v>
      </c>
      <c r="BI182" s="202">
        <f t="shared" si="18"/>
        <v>0</v>
      </c>
      <c r="BJ182" s="15" t="s">
        <v>83</v>
      </c>
      <c r="BK182" s="202">
        <f t="shared" si="19"/>
        <v>52</v>
      </c>
      <c r="BL182" s="15" t="s">
        <v>213</v>
      </c>
      <c r="BM182" s="201" t="s">
        <v>673</v>
      </c>
    </row>
    <row r="183" spans="2:65" s="1" customFormat="1" ht="24" customHeight="1">
      <c r="B183" s="32"/>
      <c r="C183" s="190" t="s">
        <v>372</v>
      </c>
      <c r="D183" s="190" t="s">
        <v>134</v>
      </c>
      <c r="E183" s="191" t="s">
        <v>674</v>
      </c>
      <c r="F183" s="192" t="s">
        <v>675</v>
      </c>
      <c r="G183" s="193" t="s">
        <v>149</v>
      </c>
      <c r="H183" s="194">
        <v>2</v>
      </c>
      <c r="I183" s="195">
        <v>39</v>
      </c>
      <c r="J183" s="196">
        <f t="shared" si="10"/>
        <v>78</v>
      </c>
      <c r="K183" s="192" t="s">
        <v>272</v>
      </c>
      <c r="L183" s="36"/>
      <c r="M183" s="197" t="s">
        <v>1</v>
      </c>
      <c r="N183" s="198" t="s">
        <v>40</v>
      </c>
      <c r="O183" s="64"/>
      <c r="P183" s="199">
        <f t="shared" si="11"/>
        <v>0</v>
      </c>
      <c r="Q183" s="199">
        <v>0</v>
      </c>
      <c r="R183" s="199">
        <f t="shared" si="12"/>
        <v>0</v>
      </c>
      <c r="S183" s="199">
        <v>0</v>
      </c>
      <c r="T183" s="200">
        <f t="shared" si="13"/>
        <v>0</v>
      </c>
      <c r="AR183" s="201" t="s">
        <v>213</v>
      </c>
      <c r="AT183" s="201" t="s">
        <v>134</v>
      </c>
      <c r="AU183" s="201" t="s">
        <v>85</v>
      </c>
      <c r="AY183" s="15" t="s">
        <v>131</v>
      </c>
      <c r="BE183" s="202">
        <f t="shared" si="14"/>
        <v>78</v>
      </c>
      <c r="BF183" s="202">
        <f t="shared" si="15"/>
        <v>0</v>
      </c>
      <c r="BG183" s="202">
        <f t="shared" si="16"/>
        <v>0</v>
      </c>
      <c r="BH183" s="202">
        <f t="shared" si="17"/>
        <v>0</v>
      </c>
      <c r="BI183" s="202">
        <f t="shared" si="18"/>
        <v>0</v>
      </c>
      <c r="BJ183" s="15" t="s">
        <v>83</v>
      </c>
      <c r="BK183" s="202">
        <f t="shared" si="19"/>
        <v>78</v>
      </c>
      <c r="BL183" s="15" t="s">
        <v>213</v>
      </c>
      <c r="BM183" s="201" t="s">
        <v>676</v>
      </c>
    </row>
    <row r="184" spans="2:65" s="1" customFormat="1" ht="24" customHeight="1">
      <c r="B184" s="32"/>
      <c r="C184" s="190" t="s">
        <v>377</v>
      </c>
      <c r="D184" s="190" t="s">
        <v>134</v>
      </c>
      <c r="E184" s="191" t="s">
        <v>677</v>
      </c>
      <c r="F184" s="192" t="s">
        <v>678</v>
      </c>
      <c r="G184" s="193" t="s">
        <v>149</v>
      </c>
      <c r="H184" s="194">
        <v>2</v>
      </c>
      <c r="I184" s="195">
        <v>35</v>
      </c>
      <c r="J184" s="196">
        <f t="shared" si="10"/>
        <v>70</v>
      </c>
      <c r="K184" s="192" t="s">
        <v>561</v>
      </c>
      <c r="L184" s="36"/>
      <c r="M184" s="197" t="s">
        <v>1</v>
      </c>
      <c r="N184" s="198" t="s">
        <v>40</v>
      </c>
      <c r="O184" s="64"/>
      <c r="P184" s="199">
        <f t="shared" si="11"/>
        <v>0</v>
      </c>
      <c r="Q184" s="199">
        <v>0</v>
      </c>
      <c r="R184" s="199">
        <f t="shared" si="12"/>
        <v>0</v>
      </c>
      <c r="S184" s="199">
        <v>0</v>
      </c>
      <c r="T184" s="200">
        <f t="shared" si="13"/>
        <v>0</v>
      </c>
      <c r="AR184" s="201" t="s">
        <v>213</v>
      </c>
      <c r="AT184" s="201" t="s">
        <v>134</v>
      </c>
      <c r="AU184" s="201" t="s">
        <v>85</v>
      </c>
      <c r="AY184" s="15" t="s">
        <v>131</v>
      </c>
      <c r="BE184" s="202">
        <f t="shared" si="14"/>
        <v>70</v>
      </c>
      <c r="BF184" s="202">
        <f t="shared" si="15"/>
        <v>0</v>
      </c>
      <c r="BG184" s="202">
        <f t="shared" si="16"/>
        <v>0</v>
      </c>
      <c r="BH184" s="202">
        <f t="shared" si="17"/>
        <v>0</v>
      </c>
      <c r="BI184" s="202">
        <f t="shared" si="18"/>
        <v>0</v>
      </c>
      <c r="BJ184" s="15" t="s">
        <v>83</v>
      </c>
      <c r="BK184" s="202">
        <f t="shared" si="19"/>
        <v>70</v>
      </c>
      <c r="BL184" s="15" t="s">
        <v>213</v>
      </c>
      <c r="BM184" s="201" t="s">
        <v>679</v>
      </c>
    </row>
    <row r="185" spans="2:65" s="1" customFormat="1" ht="24" customHeight="1">
      <c r="B185" s="32"/>
      <c r="C185" s="190" t="s">
        <v>382</v>
      </c>
      <c r="D185" s="190" t="s">
        <v>134</v>
      </c>
      <c r="E185" s="191" t="s">
        <v>680</v>
      </c>
      <c r="F185" s="192" t="s">
        <v>681</v>
      </c>
      <c r="G185" s="193" t="s">
        <v>149</v>
      </c>
      <c r="H185" s="194">
        <v>2</v>
      </c>
      <c r="I185" s="195">
        <v>250</v>
      </c>
      <c r="J185" s="196">
        <f t="shared" si="10"/>
        <v>500</v>
      </c>
      <c r="K185" s="192" t="s">
        <v>272</v>
      </c>
      <c r="L185" s="36"/>
      <c r="M185" s="197" t="s">
        <v>1</v>
      </c>
      <c r="N185" s="198" t="s">
        <v>40</v>
      </c>
      <c r="O185" s="64"/>
      <c r="P185" s="199">
        <f t="shared" si="11"/>
        <v>0</v>
      </c>
      <c r="Q185" s="199">
        <v>0</v>
      </c>
      <c r="R185" s="199">
        <f t="shared" si="12"/>
        <v>0</v>
      </c>
      <c r="S185" s="199">
        <v>0</v>
      </c>
      <c r="T185" s="200">
        <f t="shared" si="13"/>
        <v>0</v>
      </c>
      <c r="AR185" s="201" t="s">
        <v>213</v>
      </c>
      <c r="AT185" s="201" t="s">
        <v>134</v>
      </c>
      <c r="AU185" s="201" t="s">
        <v>85</v>
      </c>
      <c r="AY185" s="15" t="s">
        <v>131</v>
      </c>
      <c r="BE185" s="202">
        <f t="shared" si="14"/>
        <v>500</v>
      </c>
      <c r="BF185" s="202">
        <f t="shared" si="15"/>
        <v>0</v>
      </c>
      <c r="BG185" s="202">
        <f t="shared" si="16"/>
        <v>0</v>
      </c>
      <c r="BH185" s="202">
        <f t="shared" si="17"/>
        <v>0</v>
      </c>
      <c r="BI185" s="202">
        <f t="shared" si="18"/>
        <v>0</v>
      </c>
      <c r="BJ185" s="15" t="s">
        <v>83</v>
      </c>
      <c r="BK185" s="202">
        <f t="shared" si="19"/>
        <v>500</v>
      </c>
      <c r="BL185" s="15" t="s">
        <v>213</v>
      </c>
      <c r="BM185" s="201" t="s">
        <v>682</v>
      </c>
    </row>
    <row r="186" spans="2:65" s="1" customFormat="1" ht="16.5" customHeight="1">
      <c r="B186" s="32"/>
      <c r="C186" s="190" t="s">
        <v>387</v>
      </c>
      <c r="D186" s="190" t="s">
        <v>134</v>
      </c>
      <c r="E186" s="191" t="s">
        <v>683</v>
      </c>
      <c r="F186" s="192" t="s">
        <v>684</v>
      </c>
      <c r="G186" s="193" t="s">
        <v>149</v>
      </c>
      <c r="H186" s="194">
        <v>2</v>
      </c>
      <c r="I186" s="195">
        <v>398</v>
      </c>
      <c r="J186" s="196">
        <f t="shared" si="10"/>
        <v>796</v>
      </c>
      <c r="K186" s="192" t="s">
        <v>1</v>
      </c>
      <c r="L186" s="36"/>
      <c r="M186" s="197" t="s">
        <v>1</v>
      </c>
      <c r="N186" s="198" t="s">
        <v>40</v>
      </c>
      <c r="O186" s="64"/>
      <c r="P186" s="199">
        <f t="shared" si="11"/>
        <v>0</v>
      </c>
      <c r="Q186" s="199">
        <v>0</v>
      </c>
      <c r="R186" s="199">
        <f t="shared" si="12"/>
        <v>0</v>
      </c>
      <c r="S186" s="199">
        <v>0</v>
      </c>
      <c r="T186" s="200">
        <f t="shared" si="13"/>
        <v>0</v>
      </c>
      <c r="AR186" s="201" t="s">
        <v>213</v>
      </c>
      <c r="AT186" s="201" t="s">
        <v>134</v>
      </c>
      <c r="AU186" s="201" t="s">
        <v>85</v>
      </c>
      <c r="AY186" s="15" t="s">
        <v>131</v>
      </c>
      <c r="BE186" s="202">
        <f t="shared" si="14"/>
        <v>796</v>
      </c>
      <c r="BF186" s="202">
        <f t="shared" si="15"/>
        <v>0</v>
      </c>
      <c r="BG186" s="202">
        <f t="shared" si="16"/>
        <v>0</v>
      </c>
      <c r="BH186" s="202">
        <f t="shared" si="17"/>
        <v>0</v>
      </c>
      <c r="BI186" s="202">
        <f t="shared" si="18"/>
        <v>0</v>
      </c>
      <c r="BJ186" s="15" t="s">
        <v>83</v>
      </c>
      <c r="BK186" s="202">
        <f t="shared" si="19"/>
        <v>796</v>
      </c>
      <c r="BL186" s="15" t="s">
        <v>213</v>
      </c>
      <c r="BM186" s="201" t="s">
        <v>685</v>
      </c>
    </row>
    <row r="187" spans="2:65" s="1" customFormat="1" ht="24" customHeight="1">
      <c r="B187" s="32"/>
      <c r="C187" s="226" t="s">
        <v>392</v>
      </c>
      <c r="D187" s="226" t="s">
        <v>223</v>
      </c>
      <c r="E187" s="227" t="s">
        <v>686</v>
      </c>
      <c r="F187" s="228" t="s">
        <v>687</v>
      </c>
      <c r="G187" s="229" t="s">
        <v>149</v>
      </c>
      <c r="H187" s="230">
        <v>2</v>
      </c>
      <c r="I187" s="231">
        <v>2345</v>
      </c>
      <c r="J187" s="232">
        <f t="shared" si="10"/>
        <v>4690</v>
      </c>
      <c r="K187" s="228" t="s">
        <v>1</v>
      </c>
      <c r="L187" s="233"/>
      <c r="M187" s="234" t="s">
        <v>1</v>
      </c>
      <c r="N187" s="235" t="s">
        <v>40</v>
      </c>
      <c r="O187" s="64"/>
      <c r="P187" s="199">
        <f t="shared" si="11"/>
        <v>0</v>
      </c>
      <c r="Q187" s="199">
        <v>0.00206</v>
      </c>
      <c r="R187" s="199">
        <f t="shared" si="12"/>
        <v>0.00412</v>
      </c>
      <c r="S187" s="199">
        <v>0</v>
      </c>
      <c r="T187" s="200">
        <f t="shared" si="13"/>
        <v>0</v>
      </c>
      <c r="AR187" s="201" t="s">
        <v>252</v>
      </c>
      <c r="AT187" s="201" t="s">
        <v>223</v>
      </c>
      <c r="AU187" s="201" t="s">
        <v>85</v>
      </c>
      <c r="AY187" s="15" t="s">
        <v>131</v>
      </c>
      <c r="BE187" s="202">
        <f t="shared" si="14"/>
        <v>4690</v>
      </c>
      <c r="BF187" s="202">
        <f t="shared" si="15"/>
        <v>0</v>
      </c>
      <c r="BG187" s="202">
        <f t="shared" si="16"/>
        <v>0</v>
      </c>
      <c r="BH187" s="202">
        <f t="shared" si="17"/>
        <v>0</v>
      </c>
      <c r="BI187" s="202">
        <f t="shared" si="18"/>
        <v>0</v>
      </c>
      <c r="BJ187" s="15" t="s">
        <v>83</v>
      </c>
      <c r="BK187" s="202">
        <f t="shared" si="19"/>
        <v>4690</v>
      </c>
      <c r="BL187" s="15" t="s">
        <v>213</v>
      </c>
      <c r="BM187" s="201" t="s">
        <v>688</v>
      </c>
    </row>
    <row r="188" spans="2:65" s="1" customFormat="1" ht="24" customHeight="1">
      <c r="B188" s="32"/>
      <c r="C188" s="190" t="s">
        <v>397</v>
      </c>
      <c r="D188" s="190" t="s">
        <v>134</v>
      </c>
      <c r="E188" s="191" t="s">
        <v>689</v>
      </c>
      <c r="F188" s="192" t="s">
        <v>690</v>
      </c>
      <c r="G188" s="193" t="s">
        <v>149</v>
      </c>
      <c r="H188" s="194">
        <v>1</v>
      </c>
      <c r="I188" s="195">
        <v>30</v>
      </c>
      <c r="J188" s="196">
        <f t="shared" si="10"/>
        <v>30</v>
      </c>
      <c r="K188" s="192" t="s">
        <v>272</v>
      </c>
      <c r="L188" s="36"/>
      <c r="M188" s="197" t="s">
        <v>1</v>
      </c>
      <c r="N188" s="198" t="s">
        <v>40</v>
      </c>
      <c r="O188" s="64"/>
      <c r="P188" s="199">
        <f t="shared" si="11"/>
        <v>0</v>
      </c>
      <c r="Q188" s="199">
        <v>0</v>
      </c>
      <c r="R188" s="199">
        <f t="shared" si="12"/>
        <v>0</v>
      </c>
      <c r="S188" s="199">
        <v>0</v>
      </c>
      <c r="T188" s="200">
        <f t="shared" si="13"/>
        <v>0</v>
      </c>
      <c r="AR188" s="201" t="s">
        <v>213</v>
      </c>
      <c r="AT188" s="201" t="s">
        <v>134</v>
      </c>
      <c r="AU188" s="201" t="s">
        <v>85</v>
      </c>
      <c r="AY188" s="15" t="s">
        <v>131</v>
      </c>
      <c r="BE188" s="202">
        <f t="shared" si="14"/>
        <v>30</v>
      </c>
      <c r="BF188" s="202">
        <f t="shared" si="15"/>
        <v>0</v>
      </c>
      <c r="BG188" s="202">
        <f t="shared" si="16"/>
        <v>0</v>
      </c>
      <c r="BH188" s="202">
        <f t="shared" si="17"/>
        <v>0</v>
      </c>
      <c r="BI188" s="202">
        <f t="shared" si="18"/>
        <v>0</v>
      </c>
      <c r="BJ188" s="15" t="s">
        <v>83</v>
      </c>
      <c r="BK188" s="202">
        <f t="shared" si="19"/>
        <v>30</v>
      </c>
      <c r="BL188" s="15" t="s">
        <v>213</v>
      </c>
      <c r="BM188" s="201" t="s">
        <v>691</v>
      </c>
    </row>
    <row r="189" spans="2:65" s="1" customFormat="1" ht="24" customHeight="1">
      <c r="B189" s="32"/>
      <c r="C189" s="226" t="s">
        <v>402</v>
      </c>
      <c r="D189" s="226" t="s">
        <v>223</v>
      </c>
      <c r="E189" s="227" t="s">
        <v>692</v>
      </c>
      <c r="F189" s="228" t="s">
        <v>693</v>
      </c>
      <c r="G189" s="229" t="s">
        <v>149</v>
      </c>
      <c r="H189" s="230">
        <v>1</v>
      </c>
      <c r="I189" s="231">
        <v>69</v>
      </c>
      <c r="J189" s="232">
        <f t="shared" si="10"/>
        <v>69</v>
      </c>
      <c r="K189" s="228" t="s">
        <v>272</v>
      </c>
      <c r="L189" s="233"/>
      <c r="M189" s="234" t="s">
        <v>1</v>
      </c>
      <c r="N189" s="235" t="s">
        <v>40</v>
      </c>
      <c r="O189" s="64"/>
      <c r="P189" s="199">
        <f t="shared" si="11"/>
        <v>0</v>
      </c>
      <c r="Q189" s="199">
        <v>2E-05</v>
      </c>
      <c r="R189" s="199">
        <f t="shared" si="12"/>
        <v>2E-05</v>
      </c>
      <c r="S189" s="199">
        <v>0</v>
      </c>
      <c r="T189" s="200">
        <f t="shared" si="13"/>
        <v>0</v>
      </c>
      <c r="AR189" s="201" t="s">
        <v>252</v>
      </c>
      <c r="AT189" s="201" t="s">
        <v>223</v>
      </c>
      <c r="AU189" s="201" t="s">
        <v>85</v>
      </c>
      <c r="AY189" s="15" t="s">
        <v>131</v>
      </c>
      <c r="BE189" s="202">
        <f t="shared" si="14"/>
        <v>69</v>
      </c>
      <c r="BF189" s="202">
        <f t="shared" si="15"/>
        <v>0</v>
      </c>
      <c r="BG189" s="202">
        <f t="shared" si="16"/>
        <v>0</v>
      </c>
      <c r="BH189" s="202">
        <f t="shared" si="17"/>
        <v>0</v>
      </c>
      <c r="BI189" s="202">
        <f t="shared" si="18"/>
        <v>0</v>
      </c>
      <c r="BJ189" s="15" t="s">
        <v>83</v>
      </c>
      <c r="BK189" s="202">
        <f t="shared" si="19"/>
        <v>69</v>
      </c>
      <c r="BL189" s="15" t="s">
        <v>213</v>
      </c>
      <c r="BM189" s="201" t="s">
        <v>694</v>
      </c>
    </row>
    <row r="190" spans="2:65" s="1" customFormat="1" ht="24" customHeight="1">
      <c r="B190" s="32"/>
      <c r="C190" s="190" t="s">
        <v>407</v>
      </c>
      <c r="D190" s="190" t="s">
        <v>134</v>
      </c>
      <c r="E190" s="191" t="s">
        <v>695</v>
      </c>
      <c r="F190" s="192" t="s">
        <v>696</v>
      </c>
      <c r="G190" s="193" t="s">
        <v>149</v>
      </c>
      <c r="H190" s="194">
        <v>1</v>
      </c>
      <c r="I190" s="195">
        <v>39</v>
      </c>
      <c r="J190" s="196">
        <f t="shared" si="10"/>
        <v>39</v>
      </c>
      <c r="K190" s="192" t="s">
        <v>272</v>
      </c>
      <c r="L190" s="36"/>
      <c r="M190" s="197" t="s">
        <v>1</v>
      </c>
      <c r="N190" s="198" t="s">
        <v>40</v>
      </c>
      <c r="O190" s="64"/>
      <c r="P190" s="199">
        <f t="shared" si="11"/>
        <v>0</v>
      </c>
      <c r="Q190" s="199">
        <v>0</v>
      </c>
      <c r="R190" s="199">
        <f t="shared" si="12"/>
        <v>0</v>
      </c>
      <c r="S190" s="199">
        <v>0</v>
      </c>
      <c r="T190" s="200">
        <f t="shared" si="13"/>
        <v>0</v>
      </c>
      <c r="AR190" s="201" t="s">
        <v>213</v>
      </c>
      <c r="AT190" s="201" t="s">
        <v>134</v>
      </c>
      <c r="AU190" s="201" t="s">
        <v>85</v>
      </c>
      <c r="AY190" s="15" t="s">
        <v>131</v>
      </c>
      <c r="BE190" s="202">
        <f t="shared" si="14"/>
        <v>39</v>
      </c>
      <c r="BF190" s="202">
        <f t="shared" si="15"/>
        <v>0</v>
      </c>
      <c r="BG190" s="202">
        <f t="shared" si="16"/>
        <v>0</v>
      </c>
      <c r="BH190" s="202">
        <f t="shared" si="17"/>
        <v>0</v>
      </c>
      <c r="BI190" s="202">
        <f t="shared" si="18"/>
        <v>0</v>
      </c>
      <c r="BJ190" s="15" t="s">
        <v>83</v>
      </c>
      <c r="BK190" s="202">
        <f t="shared" si="19"/>
        <v>39</v>
      </c>
      <c r="BL190" s="15" t="s">
        <v>213</v>
      </c>
      <c r="BM190" s="201" t="s">
        <v>697</v>
      </c>
    </row>
    <row r="191" spans="2:65" s="1" customFormat="1" ht="24" customHeight="1">
      <c r="B191" s="32"/>
      <c r="C191" s="226" t="s">
        <v>413</v>
      </c>
      <c r="D191" s="226" t="s">
        <v>223</v>
      </c>
      <c r="E191" s="227" t="s">
        <v>698</v>
      </c>
      <c r="F191" s="228" t="s">
        <v>699</v>
      </c>
      <c r="G191" s="229" t="s">
        <v>149</v>
      </c>
      <c r="H191" s="230">
        <v>1</v>
      </c>
      <c r="I191" s="231">
        <v>69</v>
      </c>
      <c r="J191" s="232">
        <f aca="true" t="shared" si="20" ref="J191:J222">ROUND(I191*H191,2)</f>
        <v>69</v>
      </c>
      <c r="K191" s="228" t="s">
        <v>272</v>
      </c>
      <c r="L191" s="233"/>
      <c r="M191" s="234" t="s">
        <v>1</v>
      </c>
      <c r="N191" s="235" t="s">
        <v>40</v>
      </c>
      <c r="O191" s="64"/>
      <c r="P191" s="199">
        <f aca="true" t="shared" si="21" ref="P191:P222">O191*H191</f>
        <v>0</v>
      </c>
      <c r="Q191" s="199">
        <v>6E-05</v>
      </c>
      <c r="R191" s="199">
        <f aca="true" t="shared" si="22" ref="R191:R222">Q191*H191</f>
        <v>6E-05</v>
      </c>
      <c r="S191" s="199">
        <v>0</v>
      </c>
      <c r="T191" s="200">
        <f aca="true" t="shared" si="23" ref="T191:T222">S191*H191</f>
        <v>0</v>
      </c>
      <c r="AR191" s="201" t="s">
        <v>252</v>
      </c>
      <c r="AT191" s="201" t="s">
        <v>223</v>
      </c>
      <c r="AU191" s="201" t="s">
        <v>85</v>
      </c>
      <c r="AY191" s="15" t="s">
        <v>131</v>
      </c>
      <c r="BE191" s="202">
        <f aca="true" t="shared" si="24" ref="BE191:BE218">IF(N191="základní",J191,0)</f>
        <v>69</v>
      </c>
      <c r="BF191" s="202">
        <f aca="true" t="shared" si="25" ref="BF191:BF218">IF(N191="snížená",J191,0)</f>
        <v>0</v>
      </c>
      <c r="BG191" s="202">
        <f aca="true" t="shared" si="26" ref="BG191:BG218">IF(N191="zákl. přenesená",J191,0)</f>
        <v>0</v>
      </c>
      <c r="BH191" s="202">
        <f aca="true" t="shared" si="27" ref="BH191:BH218">IF(N191="sníž. přenesená",J191,0)</f>
        <v>0</v>
      </c>
      <c r="BI191" s="202">
        <f aca="true" t="shared" si="28" ref="BI191:BI218">IF(N191="nulová",J191,0)</f>
        <v>0</v>
      </c>
      <c r="BJ191" s="15" t="s">
        <v>83</v>
      </c>
      <c r="BK191" s="202">
        <f aca="true" t="shared" si="29" ref="BK191:BK218">ROUND(I191*H191,2)</f>
        <v>69</v>
      </c>
      <c r="BL191" s="15" t="s">
        <v>213</v>
      </c>
      <c r="BM191" s="201" t="s">
        <v>700</v>
      </c>
    </row>
    <row r="192" spans="2:65" s="1" customFormat="1" ht="24" customHeight="1">
      <c r="B192" s="32"/>
      <c r="C192" s="190" t="s">
        <v>419</v>
      </c>
      <c r="D192" s="190" t="s">
        <v>134</v>
      </c>
      <c r="E192" s="191" t="s">
        <v>701</v>
      </c>
      <c r="F192" s="192" t="s">
        <v>702</v>
      </c>
      <c r="G192" s="193" t="s">
        <v>149</v>
      </c>
      <c r="H192" s="194">
        <v>1</v>
      </c>
      <c r="I192" s="195">
        <v>39</v>
      </c>
      <c r="J192" s="196">
        <f t="shared" si="20"/>
        <v>39</v>
      </c>
      <c r="K192" s="192" t="s">
        <v>272</v>
      </c>
      <c r="L192" s="36"/>
      <c r="M192" s="197" t="s">
        <v>1</v>
      </c>
      <c r="N192" s="198" t="s">
        <v>40</v>
      </c>
      <c r="O192" s="64"/>
      <c r="P192" s="199">
        <f t="shared" si="21"/>
        <v>0</v>
      </c>
      <c r="Q192" s="199">
        <v>0</v>
      </c>
      <c r="R192" s="199">
        <f t="shared" si="22"/>
        <v>0</v>
      </c>
      <c r="S192" s="199">
        <v>0</v>
      </c>
      <c r="T192" s="200">
        <f t="shared" si="23"/>
        <v>0</v>
      </c>
      <c r="AR192" s="201" t="s">
        <v>213</v>
      </c>
      <c r="AT192" s="201" t="s">
        <v>134</v>
      </c>
      <c r="AU192" s="201" t="s">
        <v>85</v>
      </c>
      <c r="AY192" s="15" t="s">
        <v>131</v>
      </c>
      <c r="BE192" s="202">
        <f t="shared" si="24"/>
        <v>39</v>
      </c>
      <c r="BF192" s="202">
        <f t="shared" si="25"/>
        <v>0</v>
      </c>
      <c r="BG192" s="202">
        <f t="shared" si="26"/>
        <v>0</v>
      </c>
      <c r="BH192" s="202">
        <f t="shared" si="27"/>
        <v>0</v>
      </c>
      <c r="BI192" s="202">
        <f t="shared" si="28"/>
        <v>0</v>
      </c>
      <c r="BJ192" s="15" t="s">
        <v>83</v>
      </c>
      <c r="BK192" s="202">
        <f t="shared" si="29"/>
        <v>39</v>
      </c>
      <c r="BL192" s="15" t="s">
        <v>213</v>
      </c>
      <c r="BM192" s="201" t="s">
        <v>703</v>
      </c>
    </row>
    <row r="193" spans="2:65" s="1" customFormat="1" ht="24" customHeight="1">
      <c r="B193" s="32"/>
      <c r="C193" s="226" t="s">
        <v>424</v>
      </c>
      <c r="D193" s="226" t="s">
        <v>223</v>
      </c>
      <c r="E193" s="227" t="s">
        <v>704</v>
      </c>
      <c r="F193" s="228" t="s">
        <v>705</v>
      </c>
      <c r="G193" s="229" t="s">
        <v>149</v>
      </c>
      <c r="H193" s="230">
        <v>1</v>
      </c>
      <c r="I193" s="231">
        <v>69</v>
      </c>
      <c r="J193" s="232">
        <f t="shared" si="20"/>
        <v>69</v>
      </c>
      <c r="K193" s="228" t="s">
        <v>272</v>
      </c>
      <c r="L193" s="233"/>
      <c r="M193" s="234" t="s">
        <v>1</v>
      </c>
      <c r="N193" s="235" t="s">
        <v>40</v>
      </c>
      <c r="O193" s="64"/>
      <c r="P193" s="199">
        <f t="shared" si="21"/>
        <v>0</v>
      </c>
      <c r="Q193" s="199">
        <v>5E-05</v>
      </c>
      <c r="R193" s="199">
        <f t="shared" si="22"/>
        <v>5E-05</v>
      </c>
      <c r="S193" s="199">
        <v>0</v>
      </c>
      <c r="T193" s="200">
        <f t="shared" si="23"/>
        <v>0</v>
      </c>
      <c r="AR193" s="201" t="s">
        <v>252</v>
      </c>
      <c r="AT193" s="201" t="s">
        <v>223</v>
      </c>
      <c r="AU193" s="201" t="s">
        <v>85</v>
      </c>
      <c r="AY193" s="15" t="s">
        <v>131</v>
      </c>
      <c r="BE193" s="202">
        <f t="shared" si="24"/>
        <v>69</v>
      </c>
      <c r="BF193" s="202">
        <f t="shared" si="25"/>
        <v>0</v>
      </c>
      <c r="BG193" s="202">
        <f t="shared" si="26"/>
        <v>0</v>
      </c>
      <c r="BH193" s="202">
        <f t="shared" si="27"/>
        <v>0</v>
      </c>
      <c r="BI193" s="202">
        <f t="shared" si="28"/>
        <v>0</v>
      </c>
      <c r="BJ193" s="15" t="s">
        <v>83</v>
      </c>
      <c r="BK193" s="202">
        <f t="shared" si="29"/>
        <v>69</v>
      </c>
      <c r="BL193" s="15" t="s">
        <v>213</v>
      </c>
      <c r="BM193" s="201" t="s">
        <v>706</v>
      </c>
    </row>
    <row r="194" spans="2:65" s="1" customFormat="1" ht="24" customHeight="1">
      <c r="B194" s="32"/>
      <c r="C194" s="190" t="s">
        <v>429</v>
      </c>
      <c r="D194" s="190" t="s">
        <v>134</v>
      </c>
      <c r="E194" s="191" t="s">
        <v>707</v>
      </c>
      <c r="F194" s="192" t="s">
        <v>708</v>
      </c>
      <c r="G194" s="193" t="s">
        <v>149</v>
      </c>
      <c r="H194" s="194">
        <v>1</v>
      </c>
      <c r="I194" s="195">
        <v>39</v>
      </c>
      <c r="J194" s="196">
        <f t="shared" si="20"/>
        <v>39</v>
      </c>
      <c r="K194" s="192" t="s">
        <v>138</v>
      </c>
      <c r="L194" s="36"/>
      <c r="M194" s="197" t="s">
        <v>1</v>
      </c>
      <c r="N194" s="198" t="s">
        <v>40</v>
      </c>
      <c r="O194" s="64"/>
      <c r="P194" s="199">
        <f t="shared" si="21"/>
        <v>0</v>
      </c>
      <c r="Q194" s="199">
        <v>0</v>
      </c>
      <c r="R194" s="199">
        <f t="shared" si="22"/>
        <v>0</v>
      </c>
      <c r="S194" s="199">
        <v>0</v>
      </c>
      <c r="T194" s="200">
        <f t="shared" si="23"/>
        <v>0</v>
      </c>
      <c r="AR194" s="201" t="s">
        <v>213</v>
      </c>
      <c r="AT194" s="201" t="s">
        <v>134</v>
      </c>
      <c r="AU194" s="201" t="s">
        <v>85</v>
      </c>
      <c r="AY194" s="15" t="s">
        <v>131</v>
      </c>
      <c r="BE194" s="202">
        <f t="shared" si="24"/>
        <v>39</v>
      </c>
      <c r="BF194" s="202">
        <f t="shared" si="25"/>
        <v>0</v>
      </c>
      <c r="BG194" s="202">
        <f t="shared" si="26"/>
        <v>0</v>
      </c>
      <c r="BH194" s="202">
        <f t="shared" si="27"/>
        <v>0</v>
      </c>
      <c r="BI194" s="202">
        <f t="shared" si="28"/>
        <v>0</v>
      </c>
      <c r="BJ194" s="15" t="s">
        <v>83</v>
      </c>
      <c r="BK194" s="202">
        <f t="shared" si="29"/>
        <v>39</v>
      </c>
      <c r="BL194" s="15" t="s">
        <v>213</v>
      </c>
      <c r="BM194" s="201" t="s">
        <v>709</v>
      </c>
    </row>
    <row r="195" spans="2:65" s="1" customFormat="1" ht="24" customHeight="1">
      <c r="B195" s="32"/>
      <c r="C195" s="226" t="s">
        <v>433</v>
      </c>
      <c r="D195" s="226" t="s">
        <v>223</v>
      </c>
      <c r="E195" s="227" t="s">
        <v>710</v>
      </c>
      <c r="F195" s="228" t="s">
        <v>711</v>
      </c>
      <c r="G195" s="229" t="s">
        <v>149</v>
      </c>
      <c r="H195" s="230">
        <v>1</v>
      </c>
      <c r="I195" s="231">
        <v>79</v>
      </c>
      <c r="J195" s="232">
        <f t="shared" si="20"/>
        <v>79</v>
      </c>
      <c r="K195" s="228" t="s">
        <v>138</v>
      </c>
      <c r="L195" s="233"/>
      <c r="M195" s="234" t="s">
        <v>1</v>
      </c>
      <c r="N195" s="235" t="s">
        <v>40</v>
      </c>
      <c r="O195" s="64"/>
      <c r="P195" s="199">
        <f t="shared" si="21"/>
        <v>0</v>
      </c>
      <c r="Q195" s="199">
        <v>0.0001</v>
      </c>
      <c r="R195" s="199">
        <f t="shared" si="22"/>
        <v>0.0001</v>
      </c>
      <c r="S195" s="199">
        <v>0</v>
      </c>
      <c r="T195" s="200">
        <f t="shared" si="23"/>
        <v>0</v>
      </c>
      <c r="AR195" s="201" t="s">
        <v>252</v>
      </c>
      <c r="AT195" s="201" t="s">
        <v>223</v>
      </c>
      <c r="AU195" s="201" t="s">
        <v>85</v>
      </c>
      <c r="AY195" s="15" t="s">
        <v>131</v>
      </c>
      <c r="BE195" s="202">
        <f t="shared" si="24"/>
        <v>79</v>
      </c>
      <c r="BF195" s="202">
        <f t="shared" si="25"/>
        <v>0</v>
      </c>
      <c r="BG195" s="202">
        <f t="shared" si="26"/>
        <v>0</v>
      </c>
      <c r="BH195" s="202">
        <f t="shared" si="27"/>
        <v>0</v>
      </c>
      <c r="BI195" s="202">
        <f t="shared" si="28"/>
        <v>0</v>
      </c>
      <c r="BJ195" s="15" t="s">
        <v>83</v>
      </c>
      <c r="BK195" s="202">
        <f t="shared" si="29"/>
        <v>79</v>
      </c>
      <c r="BL195" s="15" t="s">
        <v>213</v>
      </c>
      <c r="BM195" s="201" t="s">
        <v>712</v>
      </c>
    </row>
    <row r="196" spans="2:65" s="1" customFormat="1" ht="16.5" customHeight="1">
      <c r="B196" s="32"/>
      <c r="C196" s="190" t="s">
        <v>439</v>
      </c>
      <c r="D196" s="190" t="s">
        <v>134</v>
      </c>
      <c r="E196" s="191" t="s">
        <v>713</v>
      </c>
      <c r="F196" s="192" t="s">
        <v>714</v>
      </c>
      <c r="G196" s="193" t="s">
        <v>149</v>
      </c>
      <c r="H196" s="194">
        <v>2</v>
      </c>
      <c r="I196" s="195">
        <v>150</v>
      </c>
      <c r="J196" s="196">
        <f t="shared" si="20"/>
        <v>300</v>
      </c>
      <c r="K196" s="192" t="s">
        <v>561</v>
      </c>
      <c r="L196" s="36"/>
      <c r="M196" s="197" t="s">
        <v>1</v>
      </c>
      <c r="N196" s="198" t="s">
        <v>40</v>
      </c>
      <c r="O196" s="64"/>
      <c r="P196" s="199">
        <f t="shared" si="21"/>
        <v>0</v>
      </c>
      <c r="Q196" s="199">
        <v>0</v>
      </c>
      <c r="R196" s="199">
        <f t="shared" si="22"/>
        <v>0</v>
      </c>
      <c r="S196" s="199">
        <v>0</v>
      </c>
      <c r="T196" s="200">
        <f t="shared" si="23"/>
        <v>0</v>
      </c>
      <c r="AR196" s="201" t="s">
        <v>213</v>
      </c>
      <c r="AT196" s="201" t="s">
        <v>134</v>
      </c>
      <c r="AU196" s="201" t="s">
        <v>85</v>
      </c>
      <c r="AY196" s="15" t="s">
        <v>131</v>
      </c>
      <c r="BE196" s="202">
        <f t="shared" si="24"/>
        <v>300</v>
      </c>
      <c r="BF196" s="202">
        <f t="shared" si="25"/>
        <v>0</v>
      </c>
      <c r="BG196" s="202">
        <f t="shared" si="26"/>
        <v>0</v>
      </c>
      <c r="BH196" s="202">
        <f t="shared" si="27"/>
        <v>0</v>
      </c>
      <c r="BI196" s="202">
        <f t="shared" si="28"/>
        <v>0</v>
      </c>
      <c r="BJ196" s="15" t="s">
        <v>83</v>
      </c>
      <c r="BK196" s="202">
        <f t="shared" si="29"/>
        <v>300</v>
      </c>
      <c r="BL196" s="15" t="s">
        <v>213</v>
      </c>
      <c r="BM196" s="201" t="s">
        <v>715</v>
      </c>
    </row>
    <row r="197" spans="2:65" s="1" customFormat="1" ht="24" customHeight="1">
      <c r="B197" s="32"/>
      <c r="C197" s="226" t="s">
        <v>444</v>
      </c>
      <c r="D197" s="226" t="s">
        <v>223</v>
      </c>
      <c r="E197" s="227" t="s">
        <v>716</v>
      </c>
      <c r="F197" s="228" t="s">
        <v>717</v>
      </c>
      <c r="G197" s="229" t="s">
        <v>149</v>
      </c>
      <c r="H197" s="230">
        <v>2</v>
      </c>
      <c r="I197" s="231">
        <v>199</v>
      </c>
      <c r="J197" s="232">
        <f t="shared" si="20"/>
        <v>398</v>
      </c>
      <c r="K197" s="228" t="s">
        <v>561</v>
      </c>
      <c r="L197" s="233"/>
      <c r="M197" s="234" t="s">
        <v>1</v>
      </c>
      <c r="N197" s="235" t="s">
        <v>40</v>
      </c>
      <c r="O197" s="64"/>
      <c r="P197" s="199">
        <f t="shared" si="21"/>
        <v>0</v>
      </c>
      <c r="Q197" s="199">
        <v>0.00017</v>
      </c>
      <c r="R197" s="199">
        <f t="shared" si="22"/>
        <v>0.00034</v>
      </c>
      <c r="S197" s="199">
        <v>0</v>
      </c>
      <c r="T197" s="200">
        <f t="shared" si="23"/>
        <v>0</v>
      </c>
      <c r="AR197" s="201" t="s">
        <v>252</v>
      </c>
      <c r="AT197" s="201" t="s">
        <v>223</v>
      </c>
      <c r="AU197" s="201" t="s">
        <v>85</v>
      </c>
      <c r="AY197" s="15" t="s">
        <v>131</v>
      </c>
      <c r="BE197" s="202">
        <f t="shared" si="24"/>
        <v>398</v>
      </c>
      <c r="BF197" s="202">
        <f t="shared" si="25"/>
        <v>0</v>
      </c>
      <c r="BG197" s="202">
        <f t="shared" si="26"/>
        <v>0</v>
      </c>
      <c r="BH197" s="202">
        <f t="shared" si="27"/>
        <v>0</v>
      </c>
      <c r="BI197" s="202">
        <f t="shared" si="28"/>
        <v>0</v>
      </c>
      <c r="BJ197" s="15" t="s">
        <v>83</v>
      </c>
      <c r="BK197" s="202">
        <f t="shared" si="29"/>
        <v>398</v>
      </c>
      <c r="BL197" s="15" t="s">
        <v>213</v>
      </c>
      <c r="BM197" s="201" t="s">
        <v>718</v>
      </c>
    </row>
    <row r="198" spans="2:65" s="1" customFormat="1" ht="16.5" customHeight="1">
      <c r="B198" s="32"/>
      <c r="C198" s="190" t="s">
        <v>448</v>
      </c>
      <c r="D198" s="190" t="s">
        <v>134</v>
      </c>
      <c r="E198" s="191" t="s">
        <v>719</v>
      </c>
      <c r="F198" s="192" t="s">
        <v>720</v>
      </c>
      <c r="G198" s="193" t="s">
        <v>149</v>
      </c>
      <c r="H198" s="194">
        <v>1</v>
      </c>
      <c r="I198" s="195">
        <v>200</v>
      </c>
      <c r="J198" s="196">
        <f t="shared" si="20"/>
        <v>200</v>
      </c>
      <c r="K198" s="192" t="s">
        <v>1</v>
      </c>
      <c r="L198" s="36"/>
      <c r="M198" s="197" t="s">
        <v>1</v>
      </c>
      <c r="N198" s="198" t="s">
        <v>40</v>
      </c>
      <c r="O198" s="64"/>
      <c r="P198" s="199">
        <f t="shared" si="21"/>
        <v>0</v>
      </c>
      <c r="Q198" s="199">
        <v>0</v>
      </c>
      <c r="R198" s="199">
        <f t="shared" si="22"/>
        <v>0</v>
      </c>
      <c r="S198" s="199">
        <v>0</v>
      </c>
      <c r="T198" s="200">
        <f t="shared" si="23"/>
        <v>0</v>
      </c>
      <c r="AR198" s="201" t="s">
        <v>213</v>
      </c>
      <c r="AT198" s="201" t="s">
        <v>134</v>
      </c>
      <c r="AU198" s="201" t="s">
        <v>85</v>
      </c>
      <c r="AY198" s="15" t="s">
        <v>131</v>
      </c>
      <c r="BE198" s="202">
        <f t="shared" si="24"/>
        <v>200</v>
      </c>
      <c r="BF198" s="202">
        <f t="shared" si="25"/>
        <v>0</v>
      </c>
      <c r="BG198" s="202">
        <f t="shared" si="26"/>
        <v>0</v>
      </c>
      <c r="BH198" s="202">
        <f t="shared" si="27"/>
        <v>0</v>
      </c>
      <c r="BI198" s="202">
        <f t="shared" si="28"/>
        <v>0</v>
      </c>
      <c r="BJ198" s="15" t="s">
        <v>83</v>
      </c>
      <c r="BK198" s="202">
        <f t="shared" si="29"/>
        <v>200</v>
      </c>
      <c r="BL198" s="15" t="s">
        <v>213</v>
      </c>
      <c r="BM198" s="201" t="s">
        <v>721</v>
      </c>
    </row>
    <row r="199" spans="2:65" s="1" customFormat="1" ht="24" customHeight="1">
      <c r="B199" s="32"/>
      <c r="C199" s="226" t="s">
        <v>452</v>
      </c>
      <c r="D199" s="226" t="s">
        <v>223</v>
      </c>
      <c r="E199" s="227" t="s">
        <v>722</v>
      </c>
      <c r="F199" s="228" t="s">
        <v>723</v>
      </c>
      <c r="G199" s="229" t="s">
        <v>149</v>
      </c>
      <c r="H199" s="230">
        <v>1</v>
      </c>
      <c r="I199" s="231">
        <v>2950</v>
      </c>
      <c r="J199" s="232">
        <f t="shared" si="20"/>
        <v>2950</v>
      </c>
      <c r="K199" s="228" t="s">
        <v>1</v>
      </c>
      <c r="L199" s="233"/>
      <c r="M199" s="234" t="s">
        <v>1</v>
      </c>
      <c r="N199" s="235" t="s">
        <v>40</v>
      </c>
      <c r="O199" s="64"/>
      <c r="P199" s="199">
        <f t="shared" si="21"/>
        <v>0</v>
      </c>
      <c r="Q199" s="199">
        <v>8E-05</v>
      </c>
      <c r="R199" s="199">
        <f t="shared" si="22"/>
        <v>8E-05</v>
      </c>
      <c r="S199" s="199">
        <v>0</v>
      </c>
      <c r="T199" s="200">
        <f t="shared" si="23"/>
        <v>0</v>
      </c>
      <c r="AR199" s="201" t="s">
        <v>252</v>
      </c>
      <c r="AT199" s="201" t="s">
        <v>223</v>
      </c>
      <c r="AU199" s="201" t="s">
        <v>85</v>
      </c>
      <c r="AY199" s="15" t="s">
        <v>131</v>
      </c>
      <c r="BE199" s="202">
        <f t="shared" si="24"/>
        <v>2950</v>
      </c>
      <c r="BF199" s="202">
        <f t="shared" si="25"/>
        <v>0</v>
      </c>
      <c r="BG199" s="202">
        <f t="shared" si="26"/>
        <v>0</v>
      </c>
      <c r="BH199" s="202">
        <f t="shared" si="27"/>
        <v>0</v>
      </c>
      <c r="BI199" s="202">
        <f t="shared" si="28"/>
        <v>0</v>
      </c>
      <c r="BJ199" s="15" t="s">
        <v>83</v>
      </c>
      <c r="BK199" s="202">
        <f t="shared" si="29"/>
        <v>2950</v>
      </c>
      <c r="BL199" s="15" t="s">
        <v>213</v>
      </c>
      <c r="BM199" s="201" t="s">
        <v>724</v>
      </c>
    </row>
    <row r="200" spans="2:65" s="1" customFormat="1" ht="24" customHeight="1">
      <c r="B200" s="32"/>
      <c r="C200" s="190" t="s">
        <v>457</v>
      </c>
      <c r="D200" s="190" t="s">
        <v>134</v>
      </c>
      <c r="E200" s="191" t="s">
        <v>725</v>
      </c>
      <c r="F200" s="192" t="s">
        <v>726</v>
      </c>
      <c r="G200" s="193" t="s">
        <v>149</v>
      </c>
      <c r="H200" s="194">
        <v>16</v>
      </c>
      <c r="I200" s="195">
        <v>40</v>
      </c>
      <c r="J200" s="196">
        <f t="shared" si="20"/>
        <v>640</v>
      </c>
      <c r="K200" s="192" t="s">
        <v>272</v>
      </c>
      <c r="L200" s="36"/>
      <c r="M200" s="197" t="s">
        <v>1</v>
      </c>
      <c r="N200" s="198" t="s">
        <v>40</v>
      </c>
      <c r="O200" s="64"/>
      <c r="P200" s="199">
        <f t="shared" si="21"/>
        <v>0</v>
      </c>
      <c r="Q200" s="199">
        <v>0</v>
      </c>
      <c r="R200" s="199">
        <f t="shared" si="22"/>
        <v>0</v>
      </c>
      <c r="S200" s="199">
        <v>0</v>
      </c>
      <c r="T200" s="200">
        <f t="shared" si="23"/>
        <v>0</v>
      </c>
      <c r="AR200" s="201" t="s">
        <v>213</v>
      </c>
      <c r="AT200" s="201" t="s">
        <v>134</v>
      </c>
      <c r="AU200" s="201" t="s">
        <v>85</v>
      </c>
      <c r="AY200" s="15" t="s">
        <v>131</v>
      </c>
      <c r="BE200" s="202">
        <f t="shared" si="24"/>
        <v>640</v>
      </c>
      <c r="BF200" s="202">
        <f t="shared" si="25"/>
        <v>0</v>
      </c>
      <c r="BG200" s="202">
        <f t="shared" si="26"/>
        <v>0</v>
      </c>
      <c r="BH200" s="202">
        <f t="shared" si="27"/>
        <v>0</v>
      </c>
      <c r="BI200" s="202">
        <f t="shared" si="28"/>
        <v>0</v>
      </c>
      <c r="BJ200" s="15" t="s">
        <v>83</v>
      </c>
      <c r="BK200" s="202">
        <f t="shared" si="29"/>
        <v>640</v>
      </c>
      <c r="BL200" s="15" t="s">
        <v>213</v>
      </c>
      <c r="BM200" s="201" t="s">
        <v>727</v>
      </c>
    </row>
    <row r="201" spans="2:65" s="1" customFormat="1" ht="36" customHeight="1">
      <c r="B201" s="32"/>
      <c r="C201" s="226" t="s">
        <v>461</v>
      </c>
      <c r="D201" s="226" t="s">
        <v>223</v>
      </c>
      <c r="E201" s="227" t="s">
        <v>728</v>
      </c>
      <c r="F201" s="228" t="s">
        <v>729</v>
      </c>
      <c r="G201" s="229" t="s">
        <v>149</v>
      </c>
      <c r="H201" s="230">
        <v>15</v>
      </c>
      <c r="I201" s="231">
        <v>98</v>
      </c>
      <c r="J201" s="232">
        <f t="shared" si="20"/>
        <v>1470</v>
      </c>
      <c r="K201" s="228" t="s">
        <v>272</v>
      </c>
      <c r="L201" s="233"/>
      <c r="M201" s="234" t="s">
        <v>1</v>
      </c>
      <c r="N201" s="235" t="s">
        <v>40</v>
      </c>
      <c r="O201" s="64"/>
      <c r="P201" s="199">
        <f t="shared" si="21"/>
        <v>0</v>
      </c>
      <c r="Q201" s="199">
        <v>6E-05</v>
      </c>
      <c r="R201" s="199">
        <f t="shared" si="22"/>
        <v>0.0009</v>
      </c>
      <c r="S201" s="199">
        <v>0</v>
      </c>
      <c r="T201" s="200">
        <f t="shared" si="23"/>
        <v>0</v>
      </c>
      <c r="AR201" s="201" t="s">
        <v>252</v>
      </c>
      <c r="AT201" s="201" t="s">
        <v>223</v>
      </c>
      <c r="AU201" s="201" t="s">
        <v>85</v>
      </c>
      <c r="AY201" s="15" t="s">
        <v>131</v>
      </c>
      <c r="BE201" s="202">
        <f t="shared" si="24"/>
        <v>1470</v>
      </c>
      <c r="BF201" s="202">
        <f t="shared" si="25"/>
        <v>0</v>
      </c>
      <c r="BG201" s="202">
        <f t="shared" si="26"/>
        <v>0</v>
      </c>
      <c r="BH201" s="202">
        <f t="shared" si="27"/>
        <v>0</v>
      </c>
      <c r="BI201" s="202">
        <f t="shared" si="28"/>
        <v>0</v>
      </c>
      <c r="BJ201" s="15" t="s">
        <v>83</v>
      </c>
      <c r="BK201" s="202">
        <f t="shared" si="29"/>
        <v>1470</v>
      </c>
      <c r="BL201" s="15" t="s">
        <v>213</v>
      </c>
      <c r="BM201" s="201" t="s">
        <v>730</v>
      </c>
    </row>
    <row r="202" spans="2:65" s="1" customFormat="1" ht="36" customHeight="1">
      <c r="B202" s="32"/>
      <c r="C202" s="226" t="s">
        <v>465</v>
      </c>
      <c r="D202" s="226" t="s">
        <v>223</v>
      </c>
      <c r="E202" s="227" t="s">
        <v>731</v>
      </c>
      <c r="F202" s="228" t="s">
        <v>732</v>
      </c>
      <c r="G202" s="229" t="s">
        <v>149</v>
      </c>
      <c r="H202" s="230">
        <v>1</v>
      </c>
      <c r="I202" s="231">
        <v>125</v>
      </c>
      <c r="J202" s="232">
        <f t="shared" si="20"/>
        <v>125</v>
      </c>
      <c r="K202" s="228" t="s">
        <v>272</v>
      </c>
      <c r="L202" s="233"/>
      <c r="M202" s="234" t="s">
        <v>1</v>
      </c>
      <c r="N202" s="235" t="s">
        <v>40</v>
      </c>
      <c r="O202" s="64"/>
      <c r="P202" s="199">
        <f t="shared" si="21"/>
        <v>0</v>
      </c>
      <c r="Q202" s="199">
        <v>6E-05</v>
      </c>
      <c r="R202" s="199">
        <f t="shared" si="22"/>
        <v>6E-05</v>
      </c>
      <c r="S202" s="199">
        <v>0</v>
      </c>
      <c r="T202" s="200">
        <f t="shared" si="23"/>
        <v>0</v>
      </c>
      <c r="AR202" s="201" t="s">
        <v>252</v>
      </c>
      <c r="AT202" s="201" t="s">
        <v>223</v>
      </c>
      <c r="AU202" s="201" t="s">
        <v>85</v>
      </c>
      <c r="AY202" s="15" t="s">
        <v>131</v>
      </c>
      <c r="BE202" s="202">
        <f t="shared" si="24"/>
        <v>125</v>
      </c>
      <c r="BF202" s="202">
        <f t="shared" si="25"/>
        <v>0</v>
      </c>
      <c r="BG202" s="202">
        <f t="shared" si="26"/>
        <v>0</v>
      </c>
      <c r="BH202" s="202">
        <f t="shared" si="27"/>
        <v>0</v>
      </c>
      <c r="BI202" s="202">
        <f t="shared" si="28"/>
        <v>0</v>
      </c>
      <c r="BJ202" s="15" t="s">
        <v>83</v>
      </c>
      <c r="BK202" s="202">
        <f t="shared" si="29"/>
        <v>125</v>
      </c>
      <c r="BL202" s="15" t="s">
        <v>213</v>
      </c>
      <c r="BM202" s="201" t="s">
        <v>733</v>
      </c>
    </row>
    <row r="203" spans="2:65" s="1" customFormat="1" ht="16.5" customHeight="1">
      <c r="B203" s="32"/>
      <c r="C203" s="226" t="s">
        <v>471</v>
      </c>
      <c r="D203" s="226" t="s">
        <v>223</v>
      </c>
      <c r="E203" s="227" t="s">
        <v>734</v>
      </c>
      <c r="F203" s="228" t="s">
        <v>735</v>
      </c>
      <c r="G203" s="229" t="s">
        <v>149</v>
      </c>
      <c r="H203" s="230">
        <v>4</v>
      </c>
      <c r="I203" s="231">
        <v>22</v>
      </c>
      <c r="J203" s="232">
        <f t="shared" si="20"/>
        <v>88</v>
      </c>
      <c r="K203" s="228" t="s">
        <v>1</v>
      </c>
      <c r="L203" s="233"/>
      <c r="M203" s="234" t="s">
        <v>1</v>
      </c>
      <c r="N203" s="235" t="s">
        <v>40</v>
      </c>
      <c r="O203" s="64"/>
      <c r="P203" s="199">
        <f t="shared" si="21"/>
        <v>0</v>
      </c>
      <c r="Q203" s="199">
        <v>5E-05</v>
      </c>
      <c r="R203" s="199">
        <f t="shared" si="22"/>
        <v>0.0002</v>
      </c>
      <c r="S203" s="199">
        <v>0</v>
      </c>
      <c r="T203" s="200">
        <f t="shared" si="23"/>
        <v>0</v>
      </c>
      <c r="AR203" s="201" t="s">
        <v>252</v>
      </c>
      <c r="AT203" s="201" t="s">
        <v>223</v>
      </c>
      <c r="AU203" s="201" t="s">
        <v>85</v>
      </c>
      <c r="AY203" s="15" t="s">
        <v>131</v>
      </c>
      <c r="BE203" s="202">
        <f t="shared" si="24"/>
        <v>88</v>
      </c>
      <c r="BF203" s="202">
        <f t="shared" si="25"/>
        <v>0</v>
      </c>
      <c r="BG203" s="202">
        <f t="shared" si="26"/>
        <v>0</v>
      </c>
      <c r="BH203" s="202">
        <f t="shared" si="27"/>
        <v>0</v>
      </c>
      <c r="BI203" s="202">
        <f t="shared" si="28"/>
        <v>0</v>
      </c>
      <c r="BJ203" s="15" t="s">
        <v>83</v>
      </c>
      <c r="BK203" s="202">
        <f t="shared" si="29"/>
        <v>88</v>
      </c>
      <c r="BL203" s="15" t="s">
        <v>213</v>
      </c>
      <c r="BM203" s="201" t="s">
        <v>736</v>
      </c>
    </row>
    <row r="204" spans="2:65" s="1" customFormat="1" ht="16.5" customHeight="1">
      <c r="B204" s="32"/>
      <c r="C204" s="226" t="s">
        <v>476</v>
      </c>
      <c r="D204" s="226" t="s">
        <v>223</v>
      </c>
      <c r="E204" s="227" t="s">
        <v>737</v>
      </c>
      <c r="F204" s="228" t="s">
        <v>738</v>
      </c>
      <c r="G204" s="229" t="s">
        <v>149</v>
      </c>
      <c r="H204" s="230">
        <v>4</v>
      </c>
      <c r="I204" s="231">
        <v>22</v>
      </c>
      <c r="J204" s="232">
        <f t="shared" si="20"/>
        <v>88</v>
      </c>
      <c r="K204" s="228" t="s">
        <v>272</v>
      </c>
      <c r="L204" s="233"/>
      <c r="M204" s="234" t="s">
        <v>1</v>
      </c>
      <c r="N204" s="235" t="s">
        <v>40</v>
      </c>
      <c r="O204" s="64"/>
      <c r="P204" s="199">
        <f t="shared" si="21"/>
        <v>0</v>
      </c>
      <c r="Q204" s="199">
        <v>0</v>
      </c>
      <c r="R204" s="199">
        <f t="shared" si="22"/>
        <v>0</v>
      </c>
      <c r="S204" s="199">
        <v>0</v>
      </c>
      <c r="T204" s="200">
        <f t="shared" si="23"/>
        <v>0</v>
      </c>
      <c r="AR204" s="201" t="s">
        <v>252</v>
      </c>
      <c r="AT204" s="201" t="s">
        <v>223</v>
      </c>
      <c r="AU204" s="201" t="s">
        <v>85</v>
      </c>
      <c r="AY204" s="15" t="s">
        <v>131</v>
      </c>
      <c r="BE204" s="202">
        <f t="shared" si="24"/>
        <v>88</v>
      </c>
      <c r="BF204" s="202">
        <f t="shared" si="25"/>
        <v>0</v>
      </c>
      <c r="BG204" s="202">
        <f t="shared" si="26"/>
        <v>0</v>
      </c>
      <c r="BH204" s="202">
        <f t="shared" si="27"/>
        <v>0</v>
      </c>
      <c r="BI204" s="202">
        <f t="shared" si="28"/>
        <v>0</v>
      </c>
      <c r="BJ204" s="15" t="s">
        <v>83</v>
      </c>
      <c r="BK204" s="202">
        <f t="shared" si="29"/>
        <v>88</v>
      </c>
      <c r="BL204" s="15" t="s">
        <v>213</v>
      </c>
      <c r="BM204" s="201" t="s">
        <v>739</v>
      </c>
    </row>
    <row r="205" spans="2:65" s="1" customFormat="1" ht="16.5" customHeight="1">
      <c r="B205" s="32"/>
      <c r="C205" s="226" t="s">
        <v>480</v>
      </c>
      <c r="D205" s="226" t="s">
        <v>223</v>
      </c>
      <c r="E205" s="227" t="s">
        <v>740</v>
      </c>
      <c r="F205" s="228" t="s">
        <v>741</v>
      </c>
      <c r="G205" s="229" t="s">
        <v>149</v>
      </c>
      <c r="H205" s="230">
        <v>1</v>
      </c>
      <c r="I205" s="231">
        <v>22</v>
      </c>
      <c r="J205" s="232">
        <f t="shared" si="20"/>
        <v>22</v>
      </c>
      <c r="K205" s="228" t="s">
        <v>1</v>
      </c>
      <c r="L205" s="233"/>
      <c r="M205" s="234" t="s">
        <v>1</v>
      </c>
      <c r="N205" s="235" t="s">
        <v>40</v>
      </c>
      <c r="O205" s="64"/>
      <c r="P205" s="199">
        <f t="shared" si="21"/>
        <v>0</v>
      </c>
      <c r="Q205" s="199">
        <v>0</v>
      </c>
      <c r="R205" s="199">
        <f t="shared" si="22"/>
        <v>0</v>
      </c>
      <c r="S205" s="199">
        <v>0</v>
      </c>
      <c r="T205" s="200">
        <f t="shared" si="23"/>
        <v>0</v>
      </c>
      <c r="AR205" s="201" t="s">
        <v>252</v>
      </c>
      <c r="AT205" s="201" t="s">
        <v>223</v>
      </c>
      <c r="AU205" s="201" t="s">
        <v>85</v>
      </c>
      <c r="AY205" s="15" t="s">
        <v>131</v>
      </c>
      <c r="BE205" s="202">
        <f t="shared" si="24"/>
        <v>22</v>
      </c>
      <c r="BF205" s="202">
        <f t="shared" si="25"/>
        <v>0</v>
      </c>
      <c r="BG205" s="202">
        <f t="shared" si="26"/>
        <v>0</v>
      </c>
      <c r="BH205" s="202">
        <f t="shared" si="27"/>
        <v>0</v>
      </c>
      <c r="BI205" s="202">
        <f t="shared" si="28"/>
        <v>0</v>
      </c>
      <c r="BJ205" s="15" t="s">
        <v>83</v>
      </c>
      <c r="BK205" s="202">
        <f t="shared" si="29"/>
        <v>22</v>
      </c>
      <c r="BL205" s="15" t="s">
        <v>213</v>
      </c>
      <c r="BM205" s="201" t="s">
        <v>742</v>
      </c>
    </row>
    <row r="206" spans="2:65" s="1" customFormat="1" ht="16.5" customHeight="1">
      <c r="B206" s="32"/>
      <c r="C206" s="226" t="s">
        <v>484</v>
      </c>
      <c r="D206" s="226" t="s">
        <v>223</v>
      </c>
      <c r="E206" s="227" t="s">
        <v>743</v>
      </c>
      <c r="F206" s="228" t="s">
        <v>744</v>
      </c>
      <c r="G206" s="229" t="s">
        <v>149</v>
      </c>
      <c r="H206" s="230">
        <v>2</v>
      </c>
      <c r="I206" s="231">
        <v>22</v>
      </c>
      <c r="J206" s="232">
        <f t="shared" si="20"/>
        <v>44</v>
      </c>
      <c r="K206" s="228" t="s">
        <v>1</v>
      </c>
      <c r="L206" s="233"/>
      <c r="M206" s="234" t="s">
        <v>1</v>
      </c>
      <c r="N206" s="235" t="s">
        <v>40</v>
      </c>
      <c r="O206" s="64"/>
      <c r="P206" s="199">
        <f t="shared" si="21"/>
        <v>0</v>
      </c>
      <c r="Q206" s="199">
        <v>0</v>
      </c>
      <c r="R206" s="199">
        <f t="shared" si="22"/>
        <v>0</v>
      </c>
      <c r="S206" s="199">
        <v>0</v>
      </c>
      <c r="T206" s="200">
        <f t="shared" si="23"/>
        <v>0</v>
      </c>
      <c r="AR206" s="201" t="s">
        <v>252</v>
      </c>
      <c r="AT206" s="201" t="s">
        <v>223</v>
      </c>
      <c r="AU206" s="201" t="s">
        <v>85</v>
      </c>
      <c r="AY206" s="15" t="s">
        <v>131</v>
      </c>
      <c r="BE206" s="202">
        <f t="shared" si="24"/>
        <v>44</v>
      </c>
      <c r="BF206" s="202">
        <f t="shared" si="25"/>
        <v>0</v>
      </c>
      <c r="BG206" s="202">
        <f t="shared" si="26"/>
        <v>0</v>
      </c>
      <c r="BH206" s="202">
        <f t="shared" si="27"/>
        <v>0</v>
      </c>
      <c r="BI206" s="202">
        <f t="shared" si="28"/>
        <v>0</v>
      </c>
      <c r="BJ206" s="15" t="s">
        <v>83</v>
      </c>
      <c r="BK206" s="202">
        <f t="shared" si="29"/>
        <v>44</v>
      </c>
      <c r="BL206" s="15" t="s">
        <v>213</v>
      </c>
      <c r="BM206" s="201" t="s">
        <v>745</v>
      </c>
    </row>
    <row r="207" spans="2:65" s="1" customFormat="1" ht="16.5" customHeight="1">
      <c r="B207" s="32"/>
      <c r="C207" s="190" t="s">
        <v>492</v>
      </c>
      <c r="D207" s="190" t="s">
        <v>134</v>
      </c>
      <c r="E207" s="191" t="s">
        <v>746</v>
      </c>
      <c r="F207" s="192" t="s">
        <v>747</v>
      </c>
      <c r="G207" s="193" t="s">
        <v>149</v>
      </c>
      <c r="H207" s="194">
        <v>5</v>
      </c>
      <c r="I207" s="195">
        <v>350</v>
      </c>
      <c r="J207" s="196">
        <f t="shared" si="20"/>
        <v>1750</v>
      </c>
      <c r="K207" s="192" t="s">
        <v>561</v>
      </c>
      <c r="L207" s="36"/>
      <c r="M207" s="197" t="s">
        <v>1</v>
      </c>
      <c r="N207" s="198" t="s">
        <v>40</v>
      </c>
      <c r="O207" s="64"/>
      <c r="P207" s="199">
        <f t="shared" si="21"/>
        <v>0</v>
      </c>
      <c r="Q207" s="199">
        <v>0</v>
      </c>
      <c r="R207" s="199">
        <f t="shared" si="22"/>
        <v>0</v>
      </c>
      <c r="S207" s="199">
        <v>0</v>
      </c>
      <c r="T207" s="200">
        <f t="shared" si="23"/>
        <v>0</v>
      </c>
      <c r="AR207" s="201" t="s">
        <v>213</v>
      </c>
      <c r="AT207" s="201" t="s">
        <v>134</v>
      </c>
      <c r="AU207" s="201" t="s">
        <v>85</v>
      </c>
      <c r="AY207" s="15" t="s">
        <v>131</v>
      </c>
      <c r="BE207" s="202">
        <f t="shared" si="24"/>
        <v>1750</v>
      </c>
      <c r="BF207" s="202">
        <f t="shared" si="25"/>
        <v>0</v>
      </c>
      <c r="BG207" s="202">
        <f t="shared" si="26"/>
        <v>0</v>
      </c>
      <c r="BH207" s="202">
        <f t="shared" si="27"/>
        <v>0</v>
      </c>
      <c r="BI207" s="202">
        <f t="shared" si="28"/>
        <v>0</v>
      </c>
      <c r="BJ207" s="15" t="s">
        <v>83</v>
      </c>
      <c r="BK207" s="202">
        <f t="shared" si="29"/>
        <v>1750</v>
      </c>
      <c r="BL207" s="15" t="s">
        <v>213</v>
      </c>
      <c r="BM207" s="201" t="s">
        <v>748</v>
      </c>
    </row>
    <row r="208" spans="2:65" s="1" customFormat="1" ht="36" customHeight="1">
      <c r="B208" s="32"/>
      <c r="C208" s="226" t="s">
        <v>507</v>
      </c>
      <c r="D208" s="226" t="s">
        <v>223</v>
      </c>
      <c r="E208" s="227" t="s">
        <v>749</v>
      </c>
      <c r="F208" s="228" t="s">
        <v>750</v>
      </c>
      <c r="G208" s="229" t="s">
        <v>149</v>
      </c>
      <c r="H208" s="230">
        <v>5</v>
      </c>
      <c r="I208" s="231">
        <v>2505</v>
      </c>
      <c r="J208" s="232">
        <f t="shared" si="20"/>
        <v>12525</v>
      </c>
      <c r="K208" s="228" t="s">
        <v>561</v>
      </c>
      <c r="L208" s="233"/>
      <c r="M208" s="234" t="s">
        <v>1</v>
      </c>
      <c r="N208" s="235" t="s">
        <v>40</v>
      </c>
      <c r="O208" s="64"/>
      <c r="P208" s="199">
        <f t="shared" si="21"/>
        <v>0</v>
      </c>
      <c r="Q208" s="199">
        <v>0.0033</v>
      </c>
      <c r="R208" s="199">
        <f t="shared" si="22"/>
        <v>0.0165</v>
      </c>
      <c r="S208" s="199">
        <v>0</v>
      </c>
      <c r="T208" s="200">
        <f t="shared" si="23"/>
        <v>0</v>
      </c>
      <c r="AR208" s="201" t="s">
        <v>252</v>
      </c>
      <c r="AT208" s="201" t="s">
        <v>223</v>
      </c>
      <c r="AU208" s="201" t="s">
        <v>85</v>
      </c>
      <c r="AY208" s="15" t="s">
        <v>131</v>
      </c>
      <c r="BE208" s="202">
        <f t="shared" si="24"/>
        <v>12525</v>
      </c>
      <c r="BF208" s="202">
        <f t="shared" si="25"/>
        <v>0</v>
      </c>
      <c r="BG208" s="202">
        <f t="shared" si="26"/>
        <v>0</v>
      </c>
      <c r="BH208" s="202">
        <f t="shared" si="27"/>
        <v>0</v>
      </c>
      <c r="BI208" s="202">
        <f t="shared" si="28"/>
        <v>0</v>
      </c>
      <c r="BJ208" s="15" t="s">
        <v>83</v>
      </c>
      <c r="BK208" s="202">
        <f t="shared" si="29"/>
        <v>12525</v>
      </c>
      <c r="BL208" s="15" t="s">
        <v>213</v>
      </c>
      <c r="BM208" s="201" t="s">
        <v>751</v>
      </c>
    </row>
    <row r="209" spans="2:65" s="1" customFormat="1" ht="24" customHeight="1">
      <c r="B209" s="32"/>
      <c r="C209" s="190" t="s">
        <v>515</v>
      </c>
      <c r="D209" s="190" t="s">
        <v>134</v>
      </c>
      <c r="E209" s="191" t="s">
        <v>752</v>
      </c>
      <c r="F209" s="192" t="s">
        <v>753</v>
      </c>
      <c r="G209" s="193" t="s">
        <v>149</v>
      </c>
      <c r="H209" s="194">
        <v>2</v>
      </c>
      <c r="I209" s="195">
        <v>350</v>
      </c>
      <c r="J209" s="196">
        <f t="shared" si="20"/>
        <v>700</v>
      </c>
      <c r="K209" s="192" t="s">
        <v>561</v>
      </c>
      <c r="L209" s="36"/>
      <c r="M209" s="197" t="s">
        <v>1</v>
      </c>
      <c r="N209" s="198" t="s">
        <v>40</v>
      </c>
      <c r="O209" s="64"/>
      <c r="P209" s="199">
        <f t="shared" si="21"/>
        <v>0</v>
      </c>
      <c r="Q209" s="199">
        <v>0</v>
      </c>
      <c r="R209" s="199">
        <f t="shared" si="22"/>
        <v>0</v>
      </c>
      <c r="S209" s="199">
        <v>0</v>
      </c>
      <c r="T209" s="200">
        <f t="shared" si="23"/>
        <v>0</v>
      </c>
      <c r="AR209" s="201" t="s">
        <v>213</v>
      </c>
      <c r="AT209" s="201" t="s">
        <v>134</v>
      </c>
      <c r="AU209" s="201" t="s">
        <v>85</v>
      </c>
      <c r="AY209" s="15" t="s">
        <v>131</v>
      </c>
      <c r="BE209" s="202">
        <f t="shared" si="24"/>
        <v>700</v>
      </c>
      <c r="BF209" s="202">
        <f t="shared" si="25"/>
        <v>0</v>
      </c>
      <c r="BG209" s="202">
        <f t="shared" si="26"/>
        <v>0</v>
      </c>
      <c r="BH209" s="202">
        <f t="shared" si="27"/>
        <v>0</v>
      </c>
      <c r="BI209" s="202">
        <f t="shared" si="28"/>
        <v>0</v>
      </c>
      <c r="BJ209" s="15" t="s">
        <v>83</v>
      </c>
      <c r="BK209" s="202">
        <f t="shared" si="29"/>
        <v>700</v>
      </c>
      <c r="BL209" s="15" t="s">
        <v>213</v>
      </c>
      <c r="BM209" s="201" t="s">
        <v>754</v>
      </c>
    </row>
    <row r="210" spans="2:65" s="1" customFormat="1" ht="36" customHeight="1">
      <c r="B210" s="32"/>
      <c r="C210" s="226" t="s">
        <v>511</v>
      </c>
      <c r="D210" s="226" t="s">
        <v>223</v>
      </c>
      <c r="E210" s="227" t="s">
        <v>755</v>
      </c>
      <c r="F210" s="228" t="s">
        <v>756</v>
      </c>
      <c r="G210" s="229" t="s">
        <v>149</v>
      </c>
      <c r="H210" s="230">
        <v>2</v>
      </c>
      <c r="I210" s="231">
        <v>1450</v>
      </c>
      <c r="J210" s="232">
        <f t="shared" si="20"/>
        <v>2900</v>
      </c>
      <c r="K210" s="228" t="s">
        <v>1</v>
      </c>
      <c r="L210" s="233"/>
      <c r="M210" s="234" t="s">
        <v>1</v>
      </c>
      <c r="N210" s="235" t="s">
        <v>40</v>
      </c>
      <c r="O210" s="64"/>
      <c r="P210" s="199">
        <f t="shared" si="21"/>
        <v>0</v>
      </c>
      <c r="Q210" s="199">
        <v>0.0008</v>
      </c>
      <c r="R210" s="199">
        <f t="shared" si="22"/>
        <v>0.0016</v>
      </c>
      <c r="S210" s="199">
        <v>0</v>
      </c>
      <c r="T210" s="200">
        <f t="shared" si="23"/>
        <v>0</v>
      </c>
      <c r="AR210" s="201" t="s">
        <v>252</v>
      </c>
      <c r="AT210" s="201" t="s">
        <v>223</v>
      </c>
      <c r="AU210" s="201" t="s">
        <v>85</v>
      </c>
      <c r="AY210" s="15" t="s">
        <v>131</v>
      </c>
      <c r="BE210" s="202">
        <f t="shared" si="24"/>
        <v>2900</v>
      </c>
      <c r="BF210" s="202">
        <f t="shared" si="25"/>
        <v>0</v>
      </c>
      <c r="BG210" s="202">
        <f t="shared" si="26"/>
        <v>0</v>
      </c>
      <c r="BH210" s="202">
        <f t="shared" si="27"/>
        <v>0</v>
      </c>
      <c r="BI210" s="202">
        <f t="shared" si="28"/>
        <v>0</v>
      </c>
      <c r="BJ210" s="15" t="s">
        <v>83</v>
      </c>
      <c r="BK210" s="202">
        <f t="shared" si="29"/>
        <v>2900</v>
      </c>
      <c r="BL210" s="15" t="s">
        <v>213</v>
      </c>
      <c r="BM210" s="201" t="s">
        <v>757</v>
      </c>
    </row>
    <row r="211" spans="2:65" s="1" customFormat="1" ht="24" customHeight="1">
      <c r="B211" s="32"/>
      <c r="C211" s="190" t="s">
        <v>497</v>
      </c>
      <c r="D211" s="190" t="s">
        <v>134</v>
      </c>
      <c r="E211" s="191" t="s">
        <v>758</v>
      </c>
      <c r="F211" s="192" t="s">
        <v>759</v>
      </c>
      <c r="G211" s="193" t="s">
        <v>149</v>
      </c>
      <c r="H211" s="194">
        <v>11</v>
      </c>
      <c r="I211" s="195">
        <v>385</v>
      </c>
      <c r="J211" s="196">
        <f t="shared" si="20"/>
        <v>4235</v>
      </c>
      <c r="K211" s="192" t="s">
        <v>561</v>
      </c>
      <c r="L211" s="36"/>
      <c r="M211" s="197" t="s">
        <v>1</v>
      </c>
      <c r="N211" s="198" t="s">
        <v>40</v>
      </c>
      <c r="O211" s="64"/>
      <c r="P211" s="199">
        <f t="shared" si="21"/>
        <v>0</v>
      </c>
      <c r="Q211" s="199">
        <v>0</v>
      </c>
      <c r="R211" s="199">
        <f t="shared" si="22"/>
        <v>0</v>
      </c>
      <c r="S211" s="199">
        <v>0</v>
      </c>
      <c r="T211" s="200">
        <f t="shared" si="23"/>
        <v>0</v>
      </c>
      <c r="AR211" s="201" t="s">
        <v>213</v>
      </c>
      <c r="AT211" s="201" t="s">
        <v>134</v>
      </c>
      <c r="AU211" s="201" t="s">
        <v>85</v>
      </c>
      <c r="AY211" s="15" t="s">
        <v>131</v>
      </c>
      <c r="BE211" s="202">
        <f t="shared" si="24"/>
        <v>4235</v>
      </c>
      <c r="BF211" s="202">
        <f t="shared" si="25"/>
        <v>0</v>
      </c>
      <c r="BG211" s="202">
        <f t="shared" si="26"/>
        <v>0</v>
      </c>
      <c r="BH211" s="202">
        <f t="shared" si="27"/>
        <v>0</v>
      </c>
      <c r="BI211" s="202">
        <f t="shared" si="28"/>
        <v>0</v>
      </c>
      <c r="BJ211" s="15" t="s">
        <v>83</v>
      </c>
      <c r="BK211" s="202">
        <f t="shared" si="29"/>
        <v>4235</v>
      </c>
      <c r="BL211" s="15" t="s">
        <v>213</v>
      </c>
      <c r="BM211" s="201" t="s">
        <v>760</v>
      </c>
    </row>
    <row r="212" spans="2:65" s="1" customFormat="1" ht="48" customHeight="1">
      <c r="B212" s="32"/>
      <c r="C212" s="226" t="s">
        <v>502</v>
      </c>
      <c r="D212" s="226" t="s">
        <v>223</v>
      </c>
      <c r="E212" s="227" t="s">
        <v>761</v>
      </c>
      <c r="F212" s="228" t="s">
        <v>762</v>
      </c>
      <c r="G212" s="229" t="s">
        <v>149</v>
      </c>
      <c r="H212" s="230">
        <v>11</v>
      </c>
      <c r="I212" s="231">
        <v>1695</v>
      </c>
      <c r="J212" s="232">
        <f t="shared" si="20"/>
        <v>18645</v>
      </c>
      <c r="K212" s="228" t="s">
        <v>1</v>
      </c>
      <c r="L212" s="233"/>
      <c r="M212" s="234" t="s">
        <v>1</v>
      </c>
      <c r="N212" s="235" t="s">
        <v>40</v>
      </c>
      <c r="O212" s="64"/>
      <c r="P212" s="199">
        <f t="shared" si="21"/>
        <v>0</v>
      </c>
      <c r="Q212" s="199">
        <v>0.0008</v>
      </c>
      <c r="R212" s="199">
        <f t="shared" si="22"/>
        <v>0.0088</v>
      </c>
      <c r="S212" s="199">
        <v>0</v>
      </c>
      <c r="T212" s="200">
        <f t="shared" si="23"/>
        <v>0</v>
      </c>
      <c r="AR212" s="201" t="s">
        <v>252</v>
      </c>
      <c r="AT212" s="201" t="s">
        <v>223</v>
      </c>
      <c r="AU212" s="201" t="s">
        <v>85</v>
      </c>
      <c r="AY212" s="15" t="s">
        <v>131</v>
      </c>
      <c r="BE212" s="202">
        <f t="shared" si="24"/>
        <v>18645</v>
      </c>
      <c r="BF212" s="202">
        <f t="shared" si="25"/>
        <v>0</v>
      </c>
      <c r="BG212" s="202">
        <f t="shared" si="26"/>
        <v>0</v>
      </c>
      <c r="BH212" s="202">
        <f t="shared" si="27"/>
        <v>0</v>
      </c>
      <c r="BI212" s="202">
        <f t="shared" si="28"/>
        <v>0</v>
      </c>
      <c r="BJ212" s="15" t="s">
        <v>83</v>
      </c>
      <c r="BK212" s="202">
        <f t="shared" si="29"/>
        <v>18645</v>
      </c>
      <c r="BL212" s="15" t="s">
        <v>213</v>
      </c>
      <c r="BM212" s="201" t="s">
        <v>763</v>
      </c>
    </row>
    <row r="213" spans="2:65" s="1" customFormat="1" ht="24" customHeight="1">
      <c r="B213" s="32"/>
      <c r="C213" s="190" t="s">
        <v>249</v>
      </c>
      <c r="D213" s="190" t="s">
        <v>134</v>
      </c>
      <c r="E213" s="191" t="s">
        <v>764</v>
      </c>
      <c r="F213" s="192" t="s">
        <v>765</v>
      </c>
      <c r="G213" s="193" t="s">
        <v>321</v>
      </c>
      <c r="H213" s="194">
        <v>18</v>
      </c>
      <c r="I213" s="195">
        <v>25</v>
      </c>
      <c r="J213" s="196">
        <f t="shared" si="20"/>
        <v>450</v>
      </c>
      <c r="K213" s="192" t="s">
        <v>272</v>
      </c>
      <c r="L213" s="36"/>
      <c r="M213" s="197" t="s">
        <v>1</v>
      </c>
      <c r="N213" s="198" t="s">
        <v>40</v>
      </c>
      <c r="O213" s="64"/>
      <c r="P213" s="199">
        <f t="shared" si="21"/>
        <v>0</v>
      </c>
      <c r="Q213" s="199">
        <v>0</v>
      </c>
      <c r="R213" s="199">
        <f t="shared" si="22"/>
        <v>0</v>
      </c>
      <c r="S213" s="199">
        <v>0</v>
      </c>
      <c r="T213" s="200">
        <f t="shared" si="23"/>
        <v>0</v>
      </c>
      <c r="AR213" s="201" t="s">
        <v>213</v>
      </c>
      <c r="AT213" s="201" t="s">
        <v>134</v>
      </c>
      <c r="AU213" s="201" t="s">
        <v>85</v>
      </c>
      <c r="AY213" s="15" t="s">
        <v>131</v>
      </c>
      <c r="BE213" s="202">
        <f t="shared" si="24"/>
        <v>450</v>
      </c>
      <c r="BF213" s="202">
        <f t="shared" si="25"/>
        <v>0</v>
      </c>
      <c r="BG213" s="202">
        <f t="shared" si="26"/>
        <v>0</v>
      </c>
      <c r="BH213" s="202">
        <f t="shared" si="27"/>
        <v>0</v>
      </c>
      <c r="BI213" s="202">
        <f t="shared" si="28"/>
        <v>0</v>
      </c>
      <c r="BJ213" s="15" t="s">
        <v>83</v>
      </c>
      <c r="BK213" s="202">
        <f t="shared" si="29"/>
        <v>450</v>
      </c>
      <c r="BL213" s="15" t="s">
        <v>213</v>
      </c>
      <c r="BM213" s="201" t="s">
        <v>766</v>
      </c>
    </row>
    <row r="214" spans="2:65" s="1" customFormat="1" ht="24" customHeight="1">
      <c r="B214" s="32"/>
      <c r="C214" s="226" t="s">
        <v>255</v>
      </c>
      <c r="D214" s="226" t="s">
        <v>223</v>
      </c>
      <c r="E214" s="227" t="s">
        <v>767</v>
      </c>
      <c r="F214" s="228" t="s">
        <v>768</v>
      </c>
      <c r="G214" s="229" t="s">
        <v>321</v>
      </c>
      <c r="H214" s="230">
        <v>18</v>
      </c>
      <c r="I214" s="231">
        <v>29</v>
      </c>
      <c r="J214" s="232">
        <f t="shared" si="20"/>
        <v>522</v>
      </c>
      <c r="K214" s="228" t="s">
        <v>138</v>
      </c>
      <c r="L214" s="233"/>
      <c r="M214" s="234" t="s">
        <v>1</v>
      </c>
      <c r="N214" s="235" t="s">
        <v>40</v>
      </c>
      <c r="O214" s="64"/>
      <c r="P214" s="199">
        <f t="shared" si="21"/>
        <v>0</v>
      </c>
      <c r="Q214" s="199">
        <v>0.00018</v>
      </c>
      <c r="R214" s="199">
        <f t="shared" si="22"/>
        <v>0.0032400000000000003</v>
      </c>
      <c r="S214" s="199">
        <v>0</v>
      </c>
      <c r="T214" s="200">
        <f t="shared" si="23"/>
        <v>0</v>
      </c>
      <c r="AR214" s="201" t="s">
        <v>252</v>
      </c>
      <c r="AT214" s="201" t="s">
        <v>223</v>
      </c>
      <c r="AU214" s="201" t="s">
        <v>85</v>
      </c>
      <c r="AY214" s="15" t="s">
        <v>131</v>
      </c>
      <c r="BE214" s="202">
        <f t="shared" si="24"/>
        <v>522</v>
      </c>
      <c r="BF214" s="202">
        <f t="shared" si="25"/>
        <v>0</v>
      </c>
      <c r="BG214" s="202">
        <f t="shared" si="26"/>
        <v>0</v>
      </c>
      <c r="BH214" s="202">
        <f t="shared" si="27"/>
        <v>0</v>
      </c>
      <c r="BI214" s="202">
        <f t="shared" si="28"/>
        <v>0</v>
      </c>
      <c r="BJ214" s="15" t="s">
        <v>83</v>
      </c>
      <c r="BK214" s="202">
        <f t="shared" si="29"/>
        <v>522</v>
      </c>
      <c r="BL214" s="15" t="s">
        <v>213</v>
      </c>
      <c r="BM214" s="201" t="s">
        <v>769</v>
      </c>
    </row>
    <row r="215" spans="2:65" s="1" customFormat="1" ht="24" customHeight="1">
      <c r="B215" s="32"/>
      <c r="C215" s="190" t="s">
        <v>259</v>
      </c>
      <c r="D215" s="190" t="s">
        <v>134</v>
      </c>
      <c r="E215" s="191" t="s">
        <v>770</v>
      </c>
      <c r="F215" s="192" t="s">
        <v>771</v>
      </c>
      <c r="G215" s="193" t="s">
        <v>149</v>
      </c>
      <c r="H215" s="194">
        <v>1</v>
      </c>
      <c r="I215" s="195">
        <v>1500</v>
      </c>
      <c r="J215" s="196">
        <f t="shared" si="20"/>
        <v>1500</v>
      </c>
      <c r="K215" s="192" t="s">
        <v>138</v>
      </c>
      <c r="L215" s="36"/>
      <c r="M215" s="197" t="s">
        <v>1</v>
      </c>
      <c r="N215" s="198" t="s">
        <v>40</v>
      </c>
      <c r="O215" s="64"/>
      <c r="P215" s="199">
        <f t="shared" si="21"/>
        <v>0</v>
      </c>
      <c r="Q215" s="199">
        <v>0</v>
      </c>
      <c r="R215" s="199">
        <f t="shared" si="22"/>
        <v>0</v>
      </c>
      <c r="S215" s="199">
        <v>0</v>
      </c>
      <c r="T215" s="200">
        <f t="shared" si="23"/>
        <v>0</v>
      </c>
      <c r="AR215" s="201" t="s">
        <v>213</v>
      </c>
      <c r="AT215" s="201" t="s">
        <v>134</v>
      </c>
      <c r="AU215" s="201" t="s">
        <v>85</v>
      </c>
      <c r="AY215" s="15" t="s">
        <v>131</v>
      </c>
      <c r="BE215" s="202">
        <f t="shared" si="24"/>
        <v>1500</v>
      </c>
      <c r="BF215" s="202">
        <f t="shared" si="25"/>
        <v>0</v>
      </c>
      <c r="BG215" s="202">
        <f t="shared" si="26"/>
        <v>0</v>
      </c>
      <c r="BH215" s="202">
        <f t="shared" si="27"/>
        <v>0</v>
      </c>
      <c r="BI215" s="202">
        <f t="shared" si="28"/>
        <v>0</v>
      </c>
      <c r="BJ215" s="15" t="s">
        <v>83</v>
      </c>
      <c r="BK215" s="202">
        <f t="shared" si="29"/>
        <v>1500</v>
      </c>
      <c r="BL215" s="15" t="s">
        <v>213</v>
      </c>
      <c r="BM215" s="201" t="s">
        <v>772</v>
      </c>
    </row>
    <row r="216" spans="2:65" s="1" customFormat="1" ht="16.5" customHeight="1">
      <c r="B216" s="32"/>
      <c r="C216" s="190" t="s">
        <v>773</v>
      </c>
      <c r="D216" s="190" t="s">
        <v>134</v>
      </c>
      <c r="E216" s="191" t="s">
        <v>774</v>
      </c>
      <c r="F216" s="192" t="s">
        <v>775</v>
      </c>
      <c r="G216" s="193" t="s">
        <v>149</v>
      </c>
      <c r="H216" s="194">
        <v>2</v>
      </c>
      <c r="I216" s="195">
        <v>150</v>
      </c>
      <c r="J216" s="196">
        <f t="shared" si="20"/>
        <v>300</v>
      </c>
      <c r="K216" s="192" t="s">
        <v>272</v>
      </c>
      <c r="L216" s="36"/>
      <c r="M216" s="197" t="s">
        <v>1</v>
      </c>
      <c r="N216" s="198" t="s">
        <v>40</v>
      </c>
      <c r="O216" s="64"/>
      <c r="P216" s="199">
        <f t="shared" si="21"/>
        <v>0</v>
      </c>
      <c r="Q216" s="199">
        <v>0</v>
      </c>
      <c r="R216" s="199">
        <f t="shared" si="22"/>
        <v>0</v>
      </c>
      <c r="S216" s="199">
        <v>0</v>
      </c>
      <c r="T216" s="200">
        <f t="shared" si="23"/>
        <v>0</v>
      </c>
      <c r="AR216" s="201" t="s">
        <v>213</v>
      </c>
      <c r="AT216" s="201" t="s">
        <v>134</v>
      </c>
      <c r="AU216" s="201" t="s">
        <v>85</v>
      </c>
      <c r="AY216" s="15" t="s">
        <v>131</v>
      </c>
      <c r="BE216" s="202">
        <f t="shared" si="24"/>
        <v>300</v>
      </c>
      <c r="BF216" s="202">
        <f t="shared" si="25"/>
        <v>0</v>
      </c>
      <c r="BG216" s="202">
        <f t="shared" si="26"/>
        <v>0</v>
      </c>
      <c r="BH216" s="202">
        <f t="shared" si="27"/>
        <v>0</v>
      </c>
      <c r="BI216" s="202">
        <f t="shared" si="28"/>
        <v>0</v>
      </c>
      <c r="BJ216" s="15" t="s">
        <v>83</v>
      </c>
      <c r="BK216" s="202">
        <f t="shared" si="29"/>
        <v>300</v>
      </c>
      <c r="BL216" s="15" t="s">
        <v>213</v>
      </c>
      <c r="BM216" s="201" t="s">
        <v>776</v>
      </c>
    </row>
    <row r="217" spans="2:65" s="1" customFormat="1" ht="16.5" customHeight="1">
      <c r="B217" s="32"/>
      <c r="C217" s="226" t="s">
        <v>777</v>
      </c>
      <c r="D217" s="226" t="s">
        <v>223</v>
      </c>
      <c r="E217" s="227" t="s">
        <v>778</v>
      </c>
      <c r="F217" s="228" t="s">
        <v>779</v>
      </c>
      <c r="G217" s="229" t="s">
        <v>149</v>
      </c>
      <c r="H217" s="230">
        <v>2</v>
      </c>
      <c r="I217" s="231">
        <v>150</v>
      </c>
      <c r="J217" s="232">
        <f t="shared" si="20"/>
        <v>300</v>
      </c>
      <c r="K217" s="228" t="s">
        <v>272</v>
      </c>
      <c r="L217" s="233"/>
      <c r="M217" s="234" t="s">
        <v>1</v>
      </c>
      <c r="N217" s="235" t="s">
        <v>40</v>
      </c>
      <c r="O217" s="64"/>
      <c r="P217" s="199">
        <f t="shared" si="21"/>
        <v>0</v>
      </c>
      <c r="Q217" s="199">
        <v>0</v>
      </c>
      <c r="R217" s="199">
        <f t="shared" si="22"/>
        <v>0</v>
      </c>
      <c r="S217" s="199">
        <v>0</v>
      </c>
      <c r="T217" s="200">
        <f t="shared" si="23"/>
        <v>0</v>
      </c>
      <c r="AR217" s="201" t="s">
        <v>252</v>
      </c>
      <c r="AT217" s="201" t="s">
        <v>223</v>
      </c>
      <c r="AU217" s="201" t="s">
        <v>85</v>
      </c>
      <c r="AY217" s="15" t="s">
        <v>131</v>
      </c>
      <c r="BE217" s="202">
        <f t="shared" si="24"/>
        <v>300</v>
      </c>
      <c r="BF217" s="202">
        <f t="shared" si="25"/>
        <v>0</v>
      </c>
      <c r="BG217" s="202">
        <f t="shared" si="26"/>
        <v>0</v>
      </c>
      <c r="BH217" s="202">
        <f t="shared" si="27"/>
        <v>0</v>
      </c>
      <c r="BI217" s="202">
        <f t="shared" si="28"/>
        <v>0</v>
      </c>
      <c r="BJ217" s="15" t="s">
        <v>83</v>
      </c>
      <c r="BK217" s="202">
        <f t="shared" si="29"/>
        <v>300</v>
      </c>
      <c r="BL217" s="15" t="s">
        <v>213</v>
      </c>
      <c r="BM217" s="201" t="s">
        <v>780</v>
      </c>
    </row>
    <row r="218" spans="2:65" s="1" customFormat="1" ht="24" customHeight="1">
      <c r="B218" s="32"/>
      <c r="C218" s="226" t="s">
        <v>781</v>
      </c>
      <c r="D218" s="226" t="s">
        <v>223</v>
      </c>
      <c r="E218" s="227" t="s">
        <v>782</v>
      </c>
      <c r="F218" s="228" t="s">
        <v>783</v>
      </c>
      <c r="G218" s="229" t="s">
        <v>149</v>
      </c>
      <c r="H218" s="230">
        <v>1</v>
      </c>
      <c r="I218" s="231">
        <v>1000</v>
      </c>
      <c r="J218" s="232">
        <f t="shared" si="20"/>
        <v>1000</v>
      </c>
      <c r="K218" s="228" t="s">
        <v>1</v>
      </c>
      <c r="L218" s="233"/>
      <c r="M218" s="234" t="s">
        <v>1</v>
      </c>
      <c r="N218" s="235" t="s">
        <v>40</v>
      </c>
      <c r="O218" s="64"/>
      <c r="P218" s="199">
        <f t="shared" si="21"/>
        <v>0</v>
      </c>
      <c r="Q218" s="199">
        <v>4E-05</v>
      </c>
      <c r="R218" s="199">
        <f t="shared" si="22"/>
        <v>4E-05</v>
      </c>
      <c r="S218" s="199">
        <v>0</v>
      </c>
      <c r="T218" s="200">
        <f t="shared" si="23"/>
        <v>0</v>
      </c>
      <c r="AR218" s="201" t="s">
        <v>252</v>
      </c>
      <c r="AT218" s="201" t="s">
        <v>223</v>
      </c>
      <c r="AU218" s="201" t="s">
        <v>85</v>
      </c>
      <c r="AY218" s="15" t="s">
        <v>131</v>
      </c>
      <c r="BE218" s="202">
        <f t="shared" si="24"/>
        <v>1000</v>
      </c>
      <c r="BF218" s="202">
        <f t="shared" si="25"/>
        <v>0</v>
      </c>
      <c r="BG218" s="202">
        <f t="shared" si="26"/>
        <v>0</v>
      </c>
      <c r="BH218" s="202">
        <f t="shared" si="27"/>
        <v>0</v>
      </c>
      <c r="BI218" s="202">
        <f t="shared" si="28"/>
        <v>0</v>
      </c>
      <c r="BJ218" s="15" t="s">
        <v>83</v>
      </c>
      <c r="BK218" s="202">
        <f t="shared" si="29"/>
        <v>1000</v>
      </c>
      <c r="BL218" s="15" t="s">
        <v>213</v>
      </c>
      <c r="BM218" s="201" t="s">
        <v>784</v>
      </c>
    </row>
    <row r="219" spans="2:63" s="11" customFormat="1" ht="22.8" customHeight="1">
      <c r="B219" s="174"/>
      <c r="C219" s="175"/>
      <c r="D219" s="176" t="s">
        <v>74</v>
      </c>
      <c r="E219" s="188" t="s">
        <v>785</v>
      </c>
      <c r="F219" s="188" t="s">
        <v>786</v>
      </c>
      <c r="G219" s="175"/>
      <c r="H219" s="175"/>
      <c r="I219" s="178"/>
      <c r="J219" s="189">
        <f>BK219</f>
        <v>5000</v>
      </c>
      <c r="K219" s="175"/>
      <c r="L219" s="180"/>
      <c r="M219" s="181"/>
      <c r="N219" s="182"/>
      <c r="O219" s="182"/>
      <c r="P219" s="183">
        <f>SUM(P220:P223)</f>
        <v>0</v>
      </c>
      <c r="Q219" s="182"/>
      <c r="R219" s="183">
        <f>SUM(R220:R223)</f>
        <v>0</v>
      </c>
      <c r="S219" s="182"/>
      <c r="T219" s="184">
        <f>SUM(T220:T223)</f>
        <v>0.0148</v>
      </c>
      <c r="AR219" s="185" t="s">
        <v>85</v>
      </c>
      <c r="AT219" s="186" t="s">
        <v>74</v>
      </c>
      <c r="AU219" s="186" t="s">
        <v>83</v>
      </c>
      <c r="AY219" s="185" t="s">
        <v>131</v>
      </c>
      <c r="BK219" s="187">
        <f>SUM(BK220:BK223)</f>
        <v>5000</v>
      </c>
    </row>
    <row r="220" spans="2:65" s="1" customFormat="1" ht="24" customHeight="1">
      <c r="B220" s="32"/>
      <c r="C220" s="190" t="s">
        <v>787</v>
      </c>
      <c r="D220" s="190" t="s">
        <v>134</v>
      </c>
      <c r="E220" s="191" t="s">
        <v>788</v>
      </c>
      <c r="F220" s="192" t="s">
        <v>789</v>
      </c>
      <c r="G220" s="193" t="s">
        <v>149</v>
      </c>
      <c r="H220" s="194">
        <v>6</v>
      </c>
      <c r="I220" s="195">
        <v>15</v>
      </c>
      <c r="J220" s="196">
        <f>ROUND(I220*H220,2)</f>
        <v>90</v>
      </c>
      <c r="K220" s="192" t="s">
        <v>561</v>
      </c>
      <c r="L220" s="36"/>
      <c r="M220" s="197" t="s">
        <v>1</v>
      </c>
      <c r="N220" s="198" t="s">
        <v>40</v>
      </c>
      <c r="O220" s="64"/>
      <c r="P220" s="199">
        <f>O220*H220</f>
        <v>0</v>
      </c>
      <c r="Q220" s="199">
        <v>0</v>
      </c>
      <c r="R220" s="199">
        <f>Q220*H220</f>
        <v>0</v>
      </c>
      <c r="S220" s="199">
        <v>5E-05</v>
      </c>
      <c r="T220" s="200">
        <f>S220*H220</f>
        <v>0.00030000000000000003</v>
      </c>
      <c r="AR220" s="201" t="s">
        <v>213</v>
      </c>
      <c r="AT220" s="201" t="s">
        <v>134</v>
      </c>
      <c r="AU220" s="201" t="s">
        <v>85</v>
      </c>
      <c r="AY220" s="15" t="s">
        <v>131</v>
      </c>
      <c r="BE220" s="202">
        <f>IF(N220="základní",J220,0)</f>
        <v>90</v>
      </c>
      <c r="BF220" s="202">
        <f>IF(N220="snížená",J220,0)</f>
        <v>0</v>
      </c>
      <c r="BG220" s="202">
        <f>IF(N220="zákl. přenesená",J220,0)</f>
        <v>0</v>
      </c>
      <c r="BH220" s="202">
        <f>IF(N220="sníž. přenesená",J220,0)</f>
        <v>0</v>
      </c>
      <c r="BI220" s="202">
        <f>IF(N220="nulová",J220,0)</f>
        <v>0</v>
      </c>
      <c r="BJ220" s="15" t="s">
        <v>83</v>
      </c>
      <c r="BK220" s="202">
        <f>ROUND(I220*H220,2)</f>
        <v>90</v>
      </c>
      <c r="BL220" s="15" t="s">
        <v>213</v>
      </c>
      <c r="BM220" s="201" t="s">
        <v>790</v>
      </c>
    </row>
    <row r="221" spans="2:65" s="1" customFormat="1" ht="36" customHeight="1">
      <c r="B221" s="32"/>
      <c r="C221" s="190" t="s">
        <v>791</v>
      </c>
      <c r="D221" s="190" t="s">
        <v>134</v>
      </c>
      <c r="E221" s="191" t="s">
        <v>792</v>
      </c>
      <c r="F221" s="192" t="s">
        <v>793</v>
      </c>
      <c r="G221" s="193" t="s">
        <v>149</v>
      </c>
      <c r="H221" s="194">
        <v>4</v>
      </c>
      <c r="I221" s="195">
        <v>15</v>
      </c>
      <c r="J221" s="196">
        <f>ROUND(I221*H221,2)</f>
        <v>60</v>
      </c>
      <c r="K221" s="192" t="s">
        <v>561</v>
      </c>
      <c r="L221" s="36"/>
      <c r="M221" s="197" t="s">
        <v>1</v>
      </c>
      <c r="N221" s="198" t="s">
        <v>40</v>
      </c>
      <c r="O221" s="64"/>
      <c r="P221" s="199">
        <f>O221*H221</f>
        <v>0</v>
      </c>
      <c r="Q221" s="199">
        <v>0</v>
      </c>
      <c r="R221" s="199">
        <f>Q221*H221</f>
        <v>0</v>
      </c>
      <c r="S221" s="199">
        <v>5E-05</v>
      </c>
      <c r="T221" s="200">
        <f>S221*H221</f>
        <v>0.0002</v>
      </c>
      <c r="AR221" s="201" t="s">
        <v>213</v>
      </c>
      <c r="AT221" s="201" t="s">
        <v>134</v>
      </c>
      <c r="AU221" s="201" t="s">
        <v>85</v>
      </c>
      <c r="AY221" s="15" t="s">
        <v>131</v>
      </c>
      <c r="BE221" s="202">
        <f>IF(N221="základní",J221,0)</f>
        <v>60</v>
      </c>
      <c r="BF221" s="202">
        <f>IF(N221="snížená",J221,0)</f>
        <v>0</v>
      </c>
      <c r="BG221" s="202">
        <f>IF(N221="zákl. přenesená",J221,0)</f>
        <v>0</v>
      </c>
      <c r="BH221" s="202">
        <f>IF(N221="sníž. přenesená",J221,0)</f>
        <v>0</v>
      </c>
      <c r="BI221" s="202">
        <f>IF(N221="nulová",J221,0)</f>
        <v>0</v>
      </c>
      <c r="BJ221" s="15" t="s">
        <v>83</v>
      </c>
      <c r="BK221" s="202">
        <f>ROUND(I221*H221,2)</f>
        <v>60</v>
      </c>
      <c r="BL221" s="15" t="s">
        <v>213</v>
      </c>
      <c r="BM221" s="201" t="s">
        <v>794</v>
      </c>
    </row>
    <row r="222" spans="2:65" s="1" customFormat="1" ht="36" customHeight="1">
      <c r="B222" s="32"/>
      <c r="C222" s="190" t="s">
        <v>795</v>
      </c>
      <c r="D222" s="190" t="s">
        <v>134</v>
      </c>
      <c r="E222" s="191" t="s">
        <v>796</v>
      </c>
      <c r="F222" s="192" t="s">
        <v>797</v>
      </c>
      <c r="G222" s="193" t="s">
        <v>149</v>
      </c>
      <c r="H222" s="194">
        <v>11</v>
      </c>
      <c r="I222" s="195">
        <v>150</v>
      </c>
      <c r="J222" s="196">
        <f>ROUND(I222*H222,2)</f>
        <v>1650</v>
      </c>
      <c r="K222" s="192" t="s">
        <v>561</v>
      </c>
      <c r="L222" s="36"/>
      <c r="M222" s="197" t="s">
        <v>1</v>
      </c>
      <c r="N222" s="198" t="s">
        <v>40</v>
      </c>
      <c r="O222" s="64"/>
      <c r="P222" s="199">
        <f>O222*H222</f>
        <v>0</v>
      </c>
      <c r="Q222" s="199">
        <v>0</v>
      </c>
      <c r="R222" s="199">
        <f>Q222*H222</f>
        <v>0</v>
      </c>
      <c r="S222" s="199">
        <v>0.0013</v>
      </c>
      <c r="T222" s="200">
        <f>S222*H222</f>
        <v>0.0143</v>
      </c>
      <c r="AR222" s="201" t="s">
        <v>213</v>
      </c>
      <c r="AT222" s="201" t="s">
        <v>134</v>
      </c>
      <c r="AU222" s="201" t="s">
        <v>85</v>
      </c>
      <c r="AY222" s="15" t="s">
        <v>131</v>
      </c>
      <c r="BE222" s="202">
        <f>IF(N222="základní",J222,0)</f>
        <v>1650</v>
      </c>
      <c r="BF222" s="202">
        <f>IF(N222="snížená",J222,0)</f>
        <v>0</v>
      </c>
      <c r="BG222" s="202">
        <f>IF(N222="zákl. přenesená",J222,0)</f>
        <v>0</v>
      </c>
      <c r="BH222" s="202">
        <f>IF(N222="sníž. přenesená",J222,0)</f>
        <v>0</v>
      </c>
      <c r="BI222" s="202">
        <f>IF(N222="nulová",J222,0)</f>
        <v>0</v>
      </c>
      <c r="BJ222" s="15" t="s">
        <v>83</v>
      </c>
      <c r="BK222" s="202">
        <f>ROUND(I222*H222,2)</f>
        <v>1650</v>
      </c>
      <c r="BL222" s="15" t="s">
        <v>213</v>
      </c>
      <c r="BM222" s="201" t="s">
        <v>798</v>
      </c>
    </row>
    <row r="223" spans="2:65" s="1" customFormat="1" ht="16.5" customHeight="1">
      <c r="B223" s="32"/>
      <c r="C223" s="190" t="s">
        <v>799</v>
      </c>
      <c r="D223" s="190" t="s">
        <v>134</v>
      </c>
      <c r="E223" s="191" t="s">
        <v>800</v>
      </c>
      <c r="F223" s="192" t="s">
        <v>801</v>
      </c>
      <c r="G223" s="193" t="s">
        <v>802</v>
      </c>
      <c r="H223" s="194">
        <v>16</v>
      </c>
      <c r="I223" s="195">
        <v>200</v>
      </c>
      <c r="J223" s="196">
        <f>ROUND(I223*H223,2)</f>
        <v>3200</v>
      </c>
      <c r="K223" s="192" t="s">
        <v>1</v>
      </c>
      <c r="L223" s="36"/>
      <c r="M223" s="197" t="s">
        <v>1</v>
      </c>
      <c r="N223" s="198" t="s">
        <v>40</v>
      </c>
      <c r="O223" s="64"/>
      <c r="P223" s="199">
        <f>O223*H223</f>
        <v>0</v>
      </c>
      <c r="Q223" s="199">
        <v>0</v>
      </c>
      <c r="R223" s="199">
        <f>Q223*H223</f>
        <v>0</v>
      </c>
      <c r="S223" s="199">
        <v>0</v>
      </c>
      <c r="T223" s="200">
        <f>S223*H223</f>
        <v>0</v>
      </c>
      <c r="AR223" s="201" t="s">
        <v>213</v>
      </c>
      <c r="AT223" s="201" t="s">
        <v>134</v>
      </c>
      <c r="AU223" s="201" t="s">
        <v>85</v>
      </c>
      <c r="AY223" s="15" t="s">
        <v>131</v>
      </c>
      <c r="BE223" s="202">
        <f>IF(N223="základní",J223,0)</f>
        <v>3200</v>
      </c>
      <c r="BF223" s="202">
        <f>IF(N223="snížená",J223,0)</f>
        <v>0</v>
      </c>
      <c r="BG223" s="202">
        <f>IF(N223="zákl. přenesená",J223,0)</f>
        <v>0</v>
      </c>
      <c r="BH223" s="202">
        <f>IF(N223="sníž. přenesená",J223,0)</f>
        <v>0</v>
      </c>
      <c r="BI223" s="202">
        <f>IF(N223="nulová",J223,0)</f>
        <v>0</v>
      </c>
      <c r="BJ223" s="15" t="s">
        <v>83</v>
      </c>
      <c r="BK223" s="202">
        <f>ROUND(I223*H223,2)</f>
        <v>3200</v>
      </c>
      <c r="BL223" s="15" t="s">
        <v>213</v>
      </c>
      <c r="BM223" s="201" t="s">
        <v>803</v>
      </c>
    </row>
    <row r="224" spans="2:63" s="11" customFormat="1" ht="22.8" customHeight="1">
      <c r="B224" s="174"/>
      <c r="C224" s="175"/>
      <c r="D224" s="176" t="s">
        <v>74</v>
      </c>
      <c r="E224" s="188" t="s">
        <v>804</v>
      </c>
      <c r="F224" s="188" t="s">
        <v>805</v>
      </c>
      <c r="G224" s="175"/>
      <c r="H224" s="175"/>
      <c r="I224" s="178"/>
      <c r="J224" s="189">
        <f>BK224</f>
        <v>13718</v>
      </c>
      <c r="K224" s="175"/>
      <c r="L224" s="180"/>
      <c r="M224" s="181"/>
      <c r="N224" s="182"/>
      <c r="O224" s="182"/>
      <c r="P224" s="183">
        <f>SUM(P225:P237)</f>
        <v>0</v>
      </c>
      <c r="Q224" s="182"/>
      <c r="R224" s="183">
        <f>SUM(R225:R237)</f>
        <v>0.0017100000000000001</v>
      </c>
      <c r="S224" s="182"/>
      <c r="T224" s="184">
        <f>SUM(T225:T237)</f>
        <v>0</v>
      </c>
      <c r="AR224" s="185" t="s">
        <v>85</v>
      </c>
      <c r="AT224" s="186" t="s">
        <v>74</v>
      </c>
      <c r="AU224" s="186" t="s">
        <v>83</v>
      </c>
      <c r="AY224" s="185" t="s">
        <v>131</v>
      </c>
      <c r="BK224" s="187">
        <f>SUM(BK225:BK237)</f>
        <v>13718</v>
      </c>
    </row>
    <row r="225" spans="2:65" s="1" customFormat="1" ht="16.5" customHeight="1">
      <c r="B225" s="32"/>
      <c r="C225" s="226" t="s">
        <v>806</v>
      </c>
      <c r="D225" s="226" t="s">
        <v>223</v>
      </c>
      <c r="E225" s="227" t="s">
        <v>807</v>
      </c>
      <c r="F225" s="228" t="s">
        <v>808</v>
      </c>
      <c r="G225" s="229" t="s">
        <v>149</v>
      </c>
      <c r="H225" s="230">
        <v>1</v>
      </c>
      <c r="I225" s="231">
        <v>235</v>
      </c>
      <c r="J225" s="232">
        <f aca="true" t="shared" si="30" ref="J225:J237">ROUND(I225*H225,2)</f>
        <v>235</v>
      </c>
      <c r="K225" s="228" t="s">
        <v>1</v>
      </c>
      <c r="L225" s="233"/>
      <c r="M225" s="234" t="s">
        <v>1</v>
      </c>
      <c r="N225" s="235" t="s">
        <v>40</v>
      </c>
      <c r="O225" s="64"/>
      <c r="P225" s="199">
        <f aca="true" t="shared" si="31" ref="P225:P237">O225*H225</f>
        <v>0</v>
      </c>
      <c r="Q225" s="199">
        <v>0.0004</v>
      </c>
      <c r="R225" s="199">
        <f aca="true" t="shared" si="32" ref="R225:R237">Q225*H225</f>
        <v>0.0004</v>
      </c>
      <c r="S225" s="199">
        <v>0</v>
      </c>
      <c r="T225" s="200">
        <f aca="true" t="shared" si="33" ref="T225:T237">S225*H225</f>
        <v>0</v>
      </c>
      <c r="AR225" s="201" t="s">
        <v>252</v>
      </c>
      <c r="AT225" s="201" t="s">
        <v>223</v>
      </c>
      <c r="AU225" s="201" t="s">
        <v>85</v>
      </c>
      <c r="AY225" s="15" t="s">
        <v>131</v>
      </c>
      <c r="BE225" s="202">
        <f aca="true" t="shared" si="34" ref="BE225:BE237">IF(N225="základní",J225,0)</f>
        <v>235</v>
      </c>
      <c r="BF225" s="202">
        <f aca="true" t="shared" si="35" ref="BF225:BF237">IF(N225="snížená",J225,0)</f>
        <v>0</v>
      </c>
      <c r="BG225" s="202">
        <f aca="true" t="shared" si="36" ref="BG225:BG237">IF(N225="zákl. přenesená",J225,0)</f>
        <v>0</v>
      </c>
      <c r="BH225" s="202">
        <f aca="true" t="shared" si="37" ref="BH225:BH237">IF(N225="sníž. přenesená",J225,0)</f>
        <v>0</v>
      </c>
      <c r="BI225" s="202">
        <f aca="true" t="shared" si="38" ref="BI225:BI237">IF(N225="nulová",J225,0)</f>
        <v>0</v>
      </c>
      <c r="BJ225" s="15" t="s">
        <v>83</v>
      </c>
      <c r="BK225" s="202">
        <f aca="true" t="shared" si="39" ref="BK225:BK237">ROUND(I225*H225,2)</f>
        <v>235</v>
      </c>
      <c r="BL225" s="15" t="s">
        <v>213</v>
      </c>
      <c r="BM225" s="201" t="s">
        <v>809</v>
      </c>
    </row>
    <row r="226" spans="2:65" s="1" customFormat="1" ht="16.5" customHeight="1">
      <c r="B226" s="32"/>
      <c r="C226" s="226" t="s">
        <v>810</v>
      </c>
      <c r="D226" s="226" t="s">
        <v>223</v>
      </c>
      <c r="E226" s="227" t="s">
        <v>811</v>
      </c>
      <c r="F226" s="228" t="s">
        <v>812</v>
      </c>
      <c r="G226" s="229" t="s">
        <v>149</v>
      </c>
      <c r="H226" s="230">
        <v>1</v>
      </c>
      <c r="I226" s="231">
        <v>189</v>
      </c>
      <c r="J226" s="232">
        <f t="shared" si="30"/>
        <v>189</v>
      </c>
      <c r="K226" s="228" t="s">
        <v>272</v>
      </c>
      <c r="L226" s="233"/>
      <c r="M226" s="234" t="s">
        <v>1</v>
      </c>
      <c r="N226" s="235" t="s">
        <v>40</v>
      </c>
      <c r="O226" s="64"/>
      <c r="P226" s="199">
        <f t="shared" si="31"/>
        <v>0</v>
      </c>
      <c r="Q226" s="199">
        <v>0.0004</v>
      </c>
      <c r="R226" s="199">
        <f t="shared" si="32"/>
        <v>0.0004</v>
      </c>
      <c r="S226" s="199">
        <v>0</v>
      </c>
      <c r="T226" s="200">
        <f t="shared" si="33"/>
        <v>0</v>
      </c>
      <c r="AR226" s="201" t="s">
        <v>252</v>
      </c>
      <c r="AT226" s="201" t="s">
        <v>223</v>
      </c>
      <c r="AU226" s="201" t="s">
        <v>85</v>
      </c>
      <c r="AY226" s="15" t="s">
        <v>131</v>
      </c>
      <c r="BE226" s="202">
        <f t="shared" si="34"/>
        <v>189</v>
      </c>
      <c r="BF226" s="202">
        <f t="shared" si="35"/>
        <v>0</v>
      </c>
      <c r="BG226" s="202">
        <f t="shared" si="36"/>
        <v>0</v>
      </c>
      <c r="BH226" s="202">
        <f t="shared" si="37"/>
        <v>0</v>
      </c>
      <c r="BI226" s="202">
        <f t="shared" si="38"/>
        <v>0</v>
      </c>
      <c r="BJ226" s="15" t="s">
        <v>83</v>
      </c>
      <c r="BK226" s="202">
        <f t="shared" si="39"/>
        <v>189</v>
      </c>
      <c r="BL226" s="15" t="s">
        <v>213</v>
      </c>
      <c r="BM226" s="201" t="s">
        <v>813</v>
      </c>
    </row>
    <row r="227" spans="2:65" s="1" customFormat="1" ht="16.5" customHeight="1">
      <c r="B227" s="32"/>
      <c r="C227" s="226" t="s">
        <v>814</v>
      </c>
      <c r="D227" s="226" t="s">
        <v>223</v>
      </c>
      <c r="E227" s="227" t="s">
        <v>815</v>
      </c>
      <c r="F227" s="228" t="s">
        <v>816</v>
      </c>
      <c r="G227" s="229" t="s">
        <v>149</v>
      </c>
      <c r="H227" s="230">
        <v>1</v>
      </c>
      <c r="I227" s="231">
        <v>115</v>
      </c>
      <c r="J227" s="232">
        <f t="shared" si="30"/>
        <v>115</v>
      </c>
      <c r="K227" s="228" t="s">
        <v>1</v>
      </c>
      <c r="L227" s="233"/>
      <c r="M227" s="234" t="s">
        <v>1</v>
      </c>
      <c r="N227" s="235" t="s">
        <v>40</v>
      </c>
      <c r="O227" s="64"/>
      <c r="P227" s="199">
        <f t="shared" si="31"/>
        <v>0</v>
      </c>
      <c r="Q227" s="199">
        <v>0.0004</v>
      </c>
      <c r="R227" s="199">
        <f t="shared" si="32"/>
        <v>0.0004</v>
      </c>
      <c r="S227" s="199">
        <v>0</v>
      </c>
      <c r="T227" s="200">
        <f t="shared" si="33"/>
        <v>0</v>
      </c>
      <c r="AR227" s="201" t="s">
        <v>252</v>
      </c>
      <c r="AT227" s="201" t="s">
        <v>223</v>
      </c>
      <c r="AU227" s="201" t="s">
        <v>85</v>
      </c>
      <c r="AY227" s="15" t="s">
        <v>131</v>
      </c>
      <c r="BE227" s="202">
        <f t="shared" si="34"/>
        <v>115</v>
      </c>
      <c r="BF227" s="202">
        <f t="shared" si="35"/>
        <v>0</v>
      </c>
      <c r="BG227" s="202">
        <f t="shared" si="36"/>
        <v>0</v>
      </c>
      <c r="BH227" s="202">
        <f t="shared" si="37"/>
        <v>0</v>
      </c>
      <c r="BI227" s="202">
        <f t="shared" si="38"/>
        <v>0</v>
      </c>
      <c r="BJ227" s="15" t="s">
        <v>83</v>
      </c>
      <c r="BK227" s="202">
        <f t="shared" si="39"/>
        <v>115</v>
      </c>
      <c r="BL227" s="15" t="s">
        <v>213</v>
      </c>
      <c r="BM227" s="201" t="s">
        <v>817</v>
      </c>
    </row>
    <row r="228" spans="2:65" s="1" customFormat="1" ht="16.5" customHeight="1">
      <c r="B228" s="32"/>
      <c r="C228" s="226" t="s">
        <v>818</v>
      </c>
      <c r="D228" s="226" t="s">
        <v>223</v>
      </c>
      <c r="E228" s="227" t="s">
        <v>819</v>
      </c>
      <c r="F228" s="228" t="s">
        <v>820</v>
      </c>
      <c r="G228" s="229" t="s">
        <v>149</v>
      </c>
      <c r="H228" s="230">
        <v>1</v>
      </c>
      <c r="I228" s="231">
        <v>234</v>
      </c>
      <c r="J228" s="232">
        <f t="shared" si="30"/>
        <v>234</v>
      </c>
      <c r="K228" s="228" t="s">
        <v>1</v>
      </c>
      <c r="L228" s="233"/>
      <c r="M228" s="234" t="s">
        <v>1</v>
      </c>
      <c r="N228" s="235" t="s">
        <v>40</v>
      </c>
      <c r="O228" s="64"/>
      <c r="P228" s="199">
        <f t="shared" si="31"/>
        <v>0</v>
      </c>
      <c r="Q228" s="199">
        <v>0.00022</v>
      </c>
      <c r="R228" s="199">
        <f t="shared" si="32"/>
        <v>0.00022</v>
      </c>
      <c r="S228" s="199">
        <v>0</v>
      </c>
      <c r="T228" s="200">
        <f t="shared" si="33"/>
        <v>0</v>
      </c>
      <c r="AR228" s="201" t="s">
        <v>252</v>
      </c>
      <c r="AT228" s="201" t="s">
        <v>223</v>
      </c>
      <c r="AU228" s="201" t="s">
        <v>85</v>
      </c>
      <c r="AY228" s="15" t="s">
        <v>131</v>
      </c>
      <c r="BE228" s="202">
        <f t="shared" si="34"/>
        <v>234</v>
      </c>
      <c r="BF228" s="202">
        <f t="shared" si="35"/>
        <v>0</v>
      </c>
      <c r="BG228" s="202">
        <f t="shared" si="36"/>
        <v>0</v>
      </c>
      <c r="BH228" s="202">
        <f t="shared" si="37"/>
        <v>0</v>
      </c>
      <c r="BI228" s="202">
        <f t="shared" si="38"/>
        <v>0</v>
      </c>
      <c r="BJ228" s="15" t="s">
        <v>83</v>
      </c>
      <c r="BK228" s="202">
        <f t="shared" si="39"/>
        <v>234</v>
      </c>
      <c r="BL228" s="15" t="s">
        <v>213</v>
      </c>
      <c r="BM228" s="201" t="s">
        <v>821</v>
      </c>
    </row>
    <row r="229" spans="2:65" s="1" customFormat="1" ht="16.5" customHeight="1">
      <c r="B229" s="32"/>
      <c r="C229" s="226" t="s">
        <v>822</v>
      </c>
      <c r="D229" s="226" t="s">
        <v>223</v>
      </c>
      <c r="E229" s="227" t="s">
        <v>823</v>
      </c>
      <c r="F229" s="228" t="s">
        <v>824</v>
      </c>
      <c r="G229" s="229" t="s">
        <v>149</v>
      </c>
      <c r="H229" s="230">
        <v>1</v>
      </c>
      <c r="I229" s="231">
        <v>225</v>
      </c>
      <c r="J229" s="232">
        <f t="shared" si="30"/>
        <v>225</v>
      </c>
      <c r="K229" s="228" t="s">
        <v>1</v>
      </c>
      <c r="L229" s="233"/>
      <c r="M229" s="234" t="s">
        <v>1</v>
      </c>
      <c r="N229" s="235" t="s">
        <v>40</v>
      </c>
      <c r="O229" s="64"/>
      <c r="P229" s="199">
        <f t="shared" si="31"/>
        <v>0</v>
      </c>
      <c r="Q229" s="199">
        <v>0.00022</v>
      </c>
      <c r="R229" s="199">
        <f t="shared" si="32"/>
        <v>0.00022</v>
      </c>
      <c r="S229" s="199">
        <v>0</v>
      </c>
      <c r="T229" s="200">
        <f t="shared" si="33"/>
        <v>0</v>
      </c>
      <c r="AR229" s="201" t="s">
        <v>252</v>
      </c>
      <c r="AT229" s="201" t="s">
        <v>223</v>
      </c>
      <c r="AU229" s="201" t="s">
        <v>85</v>
      </c>
      <c r="AY229" s="15" t="s">
        <v>131</v>
      </c>
      <c r="BE229" s="202">
        <f t="shared" si="34"/>
        <v>225</v>
      </c>
      <c r="BF229" s="202">
        <f t="shared" si="35"/>
        <v>0</v>
      </c>
      <c r="BG229" s="202">
        <f t="shared" si="36"/>
        <v>0</v>
      </c>
      <c r="BH229" s="202">
        <f t="shared" si="37"/>
        <v>0</v>
      </c>
      <c r="BI229" s="202">
        <f t="shared" si="38"/>
        <v>0</v>
      </c>
      <c r="BJ229" s="15" t="s">
        <v>83</v>
      </c>
      <c r="BK229" s="202">
        <f t="shared" si="39"/>
        <v>225</v>
      </c>
      <c r="BL229" s="15" t="s">
        <v>213</v>
      </c>
      <c r="BM229" s="201" t="s">
        <v>825</v>
      </c>
    </row>
    <row r="230" spans="2:65" s="1" customFormat="1" ht="16.5" customHeight="1">
      <c r="B230" s="32"/>
      <c r="C230" s="226" t="s">
        <v>826</v>
      </c>
      <c r="D230" s="226" t="s">
        <v>223</v>
      </c>
      <c r="E230" s="227" t="s">
        <v>827</v>
      </c>
      <c r="F230" s="228" t="s">
        <v>828</v>
      </c>
      <c r="G230" s="229" t="s">
        <v>149</v>
      </c>
      <c r="H230" s="230">
        <v>3</v>
      </c>
      <c r="I230" s="231">
        <v>265</v>
      </c>
      <c r="J230" s="232">
        <f t="shared" si="30"/>
        <v>795</v>
      </c>
      <c r="K230" s="228" t="s">
        <v>272</v>
      </c>
      <c r="L230" s="233"/>
      <c r="M230" s="234" t="s">
        <v>1</v>
      </c>
      <c r="N230" s="235" t="s">
        <v>40</v>
      </c>
      <c r="O230" s="64"/>
      <c r="P230" s="199">
        <f t="shared" si="31"/>
        <v>0</v>
      </c>
      <c r="Q230" s="199">
        <v>1E-05</v>
      </c>
      <c r="R230" s="199">
        <f t="shared" si="32"/>
        <v>3.0000000000000004E-05</v>
      </c>
      <c r="S230" s="199">
        <v>0</v>
      </c>
      <c r="T230" s="200">
        <f t="shared" si="33"/>
        <v>0</v>
      </c>
      <c r="AR230" s="201" t="s">
        <v>252</v>
      </c>
      <c r="AT230" s="201" t="s">
        <v>223</v>
      </c>
      <c r="AU230" s="201" t="s">
        <v>85</v>
      </c>
      <c r="AY230" s="15" t="s">
        <v>131</v>
      </c>
      <c r="BE230" s="202">
        <f t="shared" si="34"/>
        <v>795</v>
      </c>
      <c r="BF230" s="202">
        <f t="shared" si="35"/>
        <v>0</v>
      </c>
      <c r="BG230" s="202">
        <f t="shared" si="36"/>
        <v>0</v>
      </c>
      <c r="BH230" s="202">
        <f t="shared" si="37"/>
        <v>0</v>
      </c>
      <c r="BI230" s="202">
        <f t="shared" si="38"/>
        <v>0</v>
      </c>
      <c r="BJ230" s="15" t="s">
        <v>83</v>
      </c>
      <c r="BK230" s="202">
        <f t="shared" si="39"/>
        <v>795</v>
      </c>
      <c r="BL230" s="15" t="s">
        <v>213</v>
      </c>
      <c r="BM230" s="201" t="s">
        <v>829</v>
      </c>
    </row>
    <row r="231" spans="2:65" s="1" customFormat="1" ht="16.5" customHeight="1">
      <c r="B231" s="32"/>
      <c r="C231" s="226" t="s">
        <v>830</v>
      </c>
      <c r="D231" s="226" t="s">
        <v>223</v>
      </c>
      <c r="E231" s="227" t="s">
        <v>831</v>
      </c>
      <c r="F231" s="228" t="s">
        <v>832</v>
      </c>
      <c r="G231" s="229" t="s">
        <v>149</v>
      </c>
      <c r="H231" s="230">
        <v>4</v>
      </c>
      <c r="I231" s="231">
        <v>285</v>
      </c>
      <c r="J231" s="232">
        <f t="shared" si="30"/>
        <v>1140</v>
      </c>
      <c r="K231" s="228" t="s">
        <v>1</v>
      </c>
      <c r="L231" s="233"/>
      <c r="M231" s="234" t="s">
        <v>1</v>
      </c>
      <c r="N231" s="235" t="s">
        <v>40</v>
      </c>
      <c r="O231" s="64"/>
      <c r="P231" s="199">
        <f t="shared" si="31"/>
        <v>0</v>
      </c>
      <c r="Q231" s="199">
        <v>1E-05</v>
      </c>
      <c r="R231" s="199">
        <f t="shared" si="32"/>
        <v>4E-05</v>
      </c>
      <c r="S231" s="199">
        <v>0</v>
      </c>
      <c r="T231" s="200">
        <f t="shared" si="33"/>
        <v>0</v>
      </c>
      <c r="AR231" s="201" t="s">
        <v>252</v>
      </c>
      <c r="AT231" s="201" t="s">
        <v>223</v>
      </c>
      <c r="AU231" s="201" t="s">
        <v>85</v>
      </c>
      <c r="AY231" s="15" t="s">
        <v>131</v>
      </c>
      <c r="BE231" s="202">
        <f t="shared" si="34"/>
        <v>1140</v>
      </c>
      <c r="BF231" s="202">
        <f t="shared" si="35"/>
        <v>0</v>
      </c>
      <c r="BG231" s="202">
        <f t="shared" si="36"/>
        <v>0</v>
      </c>
      <c r="BH231" s="202">
        <f t="shared" si="37"/>
        <v>0</v>
      </c>
      <c r="BI231" s="202">
        <f t="shared" si="38"/>
        <v>0</v>
      </c>
      <c r="BJ231" s="15" t="s">
        <v>83</v>
      </c>
      <c r="BK231" s="202">
        <f t="shared" si="39"/>
        <v>1140</v>
      </c>
      <c r="BL231" s="15" t="s">
        <v>213</v>
      </c>
      <c r="BM231" s="201" t="s">
        <v>833</v>
      </c>
    </row>
    <row r="232" spans="2:65" s="1" customFormat="1" ht="24" customHeight="1">
      <c r="B232" s="32"/>
      <c r="C232" s="226" t="s">
        <v>834</v>
      </c>
      <c r="D232" s="226" t="s">
        <v>223</v>
      </c>
      <c r="E232" s="227" t="s">
        <v>835</v>
      </c>
      <c r="F232" s="228" t="s">
        <v>836</v>
      </c>
      <c r="G232" s="229" t="s">
        <v>149</v>
      </c>
      <c r="H232" s="230">
        <v>1</v>
      </c>
      <c r="I232" s="231">
        <v>585</v>
      </c>
      <c r="J232" s="232">
        <f t="shared" si="30"/>
        <v>585</v>
      </c>
      <c r="K232" s="228" t="s">
        <v>1</v>
      </c>
      <c r="L232" s="233"/>
      <c r="M232" s="234" t="s">
        <v>1</v>
      </c>
      <c r="N232" s="235" t="s">
        <v>40</v>
      </c>
      <c r="O232" s="64"/>
      <c r="P232" s="199">
        <f t="shared" si="31"/>
        <v>0</v>
      </c>
      <c r="Q232" s="199">
        <v>0</v>
      </c>
      <c r="R232" s="199">
        <f t="shared" si="32"/>
        <v>0</v>
      </c>
      <c r="S232" s="199">
        <v>0</v>
      </c>
      <c r="T232" s="200">
        <f t="shared" si="33"/>
        <v>0</v>
      </c>
      <c r="AR232" s="201" t="s">
        <v>252</v>
      </c>
      <c r="AT232" s="201" t="s">
        <v>223</v>
      </c>
      <c r="AU232" s="201" t="s">
        <v>85</v>
      </c>
      <c r="AY232" s="15" t="s">
        <v>131</v>
      </c>
      <c r="BE232" s="202">
        <f t="shared" si="34"/>
        <v>585</v>
      </c>
      <c r="BF232" s="202">
        <f t="shared" si="35"/>
        <v>0</v>
      </c>
      <c r="BG232" s="202">
        <f t="shared" si="36"/>
        <v>0</v>
      </c>
      <c r="BH232" s="202">
        <f t="shared" si="37"/>
        <v>0</v>
      </c>
      <c r="BI232" s="202">
        <f t="shared" si="38"/>
        <v>0</v>
      </c>
      <c r="BJ232" s="15" t="s">
        <v>83</v>
      </c>
      <c r="BK232" s="202">
        <f t="shared" si="39"/>
        <v>585</v>
      </c>
      <c r="BL232" s="15" t="s">
        <v>213</v>
      </c>
      <c r="BM232" s="201" t="s">
        <v>837</v>
      </c>
    </row>
    <row r="233" spans="2:65" s="1" customFormat="1" ht="16.5" customHeight="1">
      <c r="B233" s="32"/>
      <c r="C233" s="190" t="s">
        <v>838</v>
      </c>
      <c r="D233" s="190" t="s">
        <v>134</v>
      </c>
      <c r="E233" s="191" t="s">
        <v>839</v>
      </c>
      <c r="F233" s="192" t="s">
        <v>840</v>
      </c>
      <c r="G233" s="193" t="s">
        <v>149</v>
      </c>
      <c r="H233" s="194">
        <v>2</v>
      </c>
      <c r="I233" s="195">
        <v>300</v>
      </c>
      <c r="J233" s="196">
        <f t="shared" si="30"/>
        <v>600</v>
      </c>
      <c r="K233" s="192" t="s">
        <v>138</v>
      </c>
      <c r="L233" s="36"/>
      <c r="M233" s="197" t="s">
        <v>1</v>
      </c>
      <c r="N233" s="198" t="s">
        <v>40</v>
      </c>
      <c r="O233" s="64"/>
      <c r="P233" s="199">
        <f t="shared" si="31"/>
        <v>0</v>
      </c>
      <c r="Q233" s="199">
        <v>0</v>
      </c>
      <c r="R233" s="199">
        <f t="shared" si="32"/>
        <v>0</v>
      </c>
      <c r="S233" s="199">
        <v>0</v>
      </c>
      <c r="T233" s="200">
        <f t="shared" si="33"/>
        <v>0</v>
      </c>
      <c r="AR233" s="201" t="s">
        <v>213</v>
      </c>
      <c r="AT233" s="201" t="s">
        <v>134</v>
      </c>
      <c r="AU233" s="201" t="s">
        <v>85</v>
      </c>
      <c r="AY233" s="15" t="s">
        <v>131</v>
      </c>
      <c r="BE233" s="202">
        <f t="shared" si="34"/>
        <v>600</v>
      </c>
      <c r="BF233" s="202">
        <f t="shared" si="35"/>
        <v>0</v>
      </c>
      <c r="BG233" s="202">
        <f t="shared" si="36"/>
        <v>0</v>
      </c>
      <c r="BH233" s="202">
        <f t="shared" si="37"/>
        <v>0</v>
      </c>
      <c r="BI233" s="202">
        <f t="shared" si="38"/>
        <v>0</v>
      </c>
      <c r="BJ233" s="15" t="s">
        <v>83</v>
      </c>
      <c r="BK233" s="202">
        <f t="shared" si="39"/>
        <v>600</v>
      </c>
      <c r="BL233" s="15" t="s">
        <v>213</v>
      </c>
      <c r="BM233" s="201" t="s">
        <v>841</v>
      </c>
    </row>
    <row r="234" spans="2:65" s="1" customFormat="1" ht="16.5" customHeight="1">
      <c r="B234" s="32"/>
      <c r="C234" s="190" t="s">
        <v>842</v>
      </c>
      <c r="D234" s="190" t="s">
        <v>134</v>
      </c>
      <c r="E234" s="191" t="s">
        <v>843</v>
      </c>
      <c r="F234" s="192" t="s">
        <v>844</v>
      </c>
      <c r="G234" s="193" t="s">
        <v>149</v>
      </c>
      <c r="H234" s="194">
        <v>1</v>
      </c>
      <c r="I234" s="195">
        <v>350</v>
      </c>
      <c r="J234" s="196">
        <f t="shared" si="30"/>
        <v>350</v>
      </c>
      <c r="K234" s="192" t="s">
        <v>138</v>
      </c>
      <c r="L234" s="36"/>
      <c r="M234" s="197" t="s">
        <v>1</v>
      </c>
      <c r="N234" s="198" t="s">
        <v>40</v>
      </c>
      <c r="O234" s="64"/>
      <c r="P234" s="199">
        <f t="shared" si="31"/>
        <v>0</v>
      </c>
      <c r="Q234" s="199">
        <v>0</v>
      </c>
      <c r="R234" s="199">
        <f t="shared" si="32"/>
        <v>0</v>
      </c>
      <c r="S234" s="199">
        <v>0</v>
      </c>
      <c r="T234" s="200">
        <f t="shared" si="33"/>
        <v>0</v>
      </c>
      <c r="AR234" s="201" t="s">
        <v>213</v>
      </c>
      <c r="AT234" s="201" t="s">
        <v>134</v>
      </c>
      <c r="AU234" s="201" t="s">
        <v>85</v>
      </c>
      <c r="AY234" s="15" t="s">
        <v>131</v>
      </c>
      <c r="BE234" s="202">
        <f t="shared" si="34"/>
        <v>350</v>
      </c>
      <c r="BF234" s="202">
        <f t="shared" si="35"/>
        <v>0</v>
      </c>
      <c r="BG234" s="202">
        <f t="shared" si="36"/>
        <v>0</v>
      </c>
      <c r="BH234" s="202">
        <f t="shared" si="37"/>
        <v>0</v>
      </c>
      <c r="BI234" s="202">
        <f t="shared" si="38"/>
        <v>0</v>
      </c>
      <c r="BJ234" s="15" t="s">
        <v>83</v>
      </c>
      <c r="BK234" s="202">
        <f t="shared" si="39"/>
        <v>350</v>
      </c>
      <c r="BL234" s="15" t="s">
        <v>213</v>
      </c>
      <c r="BM234" s="201" t="s">
        <v>845</v>
      </c>
    </row>
    <row r="235" spans="2:65" s="1" customFormat="1" ht="16.5" customHeight="1">
      <c r="B235" s="32"/>
      <c r="C235" s="190" t="s">
        <v>846</v>
      </c>
      <c r="D235" s="190" t="s">
        <v>134</v>
      </c>
      <c r="E235" s="191" t="s">
        <v>847</v>
      </c>
      <c r="F235" s="192" t="s">
        <v>848</v>
      </c>
      <c r="G235" s="193" t="s">
        <v>802</v>
      </c>
      <c r="H235" s="194">
        <v>16</v>
      </c>
      <c r="I235" s="195">
        <v>250</v>
      </c>
      <c r="J235" s="196">
        <f t="shared" si="30"/>
        <v>4000</v>
      </c>
      <c r="K235" s="192" t="s">
        <v>1</v>
      </c>
      <c r="L235" s="36"/>
      <c r="M235" s="197" t="s">
        <v>1</v>
      </c>
      <c r="N235" s="198" t="s">
        <v>40</v>
      </c>
      <c r="O235" s="64"/>
      <c r="P235" s="199">
        <f t="shared" si="31"/>
        <v>0</v>
      </c>
      <c r="Q235" s="199">
        <v>0</v>
      </c>
      <c r="R235" s="199">
        <f t="shared" si="32"/>
        <v>0</v>
      </c>
      <c r="S235" s="199">
        <v>0</v>
      </c>
      <c r="T235" s="200">
        <f t="shared" si="33"/>
        <v>0</v>
      </c>
      <c r="AR235" s="201" t="s">
        <v>213</v>
      </c>
      <c r="AT235" s="201" t="s">
        <v>134</v>
      </c>
      <c r="AU235" s="201" t="s">
        <v>85</v>
      </c>
      <c r="AY235" s="15" t="s">
        <v>131</v>
      </c>
      <c r="BE235" s="202">
        <f t="shared" si="34"/>
        <v>4000</v>
      </c>
      <c r="BF235" s="202">
        <f t="shared" si="35"/>
        <v>0</v>
      </c>
      <c r="BG235" s="202">
        <f t="shared" si="36"/>
        <v>0</v>
      </c>
      <c r="BH235" s="202">
        <f t="shared" si="37"/>
        <v>0</v>
      </c>
      <c r="BI235" s="202">
        <f t="shared" si="38"/>
        <v>0</v>
      </c>
      <c r="BJ235" s="15" t="s">
        <v>83</v>
      </c>
      <c r="BK235" s="202">
        <f t="shared" si="39"/>
        <v>4000</v>
      </c>
      <c r="BL235" s="15" t="s">
        <v>213</v>
      </c>
      <c r="BM235" s="201" t="s">
        <v>849</v>
      </c>
    </row>
    <row r="236" spans="2:65" s="1" customFormat="1" ht="16.5" customHeight="1">
      <c r="B236" s="32"/>
      <c r="C236" s="190" t="s">
        <v>850</v>
      </c>
      <c r="D236" s="190" t="s">
        <v>134</v>
      </c>
      <c r="E236" s="191" t="s">
        <v>851</v>
      </c>
      <c r="F236" s="192" t="s">
        <v>852</v>
      </c>
      <c r="G236" s="193" t="s">
        <v>149</v>
      </c>
      <c r="H236" s="194">
        <v>3</v>
      </c>
      <c r="I236" s="195">
        <v>150</v>
      </c>
      <c r="J236" s="196">
        <f t="shared" si="30"/>
        <v>450</v>
      </c>
      <c r="K236" s="192" t="s">
        <v>1</v>
      </c>
      <c r="L236" s="36"/>
      <c r="M236" s="197" t="s">
        <v>1</v>
      </c>
      <c r="N236" s="198" t="s">
        <v>40</v>
      </c>
      <c r="O236" s="64"/>
      <c r="P236" s="199">
        <f t="shared" si="31"/>
        <v>0</v>
      </c>
      <c r="Q236" s="199">
        <v>0</v>
      </c>
      <c r="R236" s="199">
        <f t="shared" si="32"/>
        <v>0</v>
      </c>
      <c r="S236" s="199">
        <v>0</v>
      </c>
      <c r="T236" s="200">
        <f t="shared" si="33"/>
        <v>0</v>
      </c>
      <c r="AR236" s="201" t="s">
        <v>213</v>
      </c>
      <c r="AT236" s="201" t="s">
        <v>134</v>
      </c>
      <c r="AU236" s="201" t="s">
        <v>85</v>
      </c>
      <c r="AY236" s="15" t="s">
        <v>131</v>
      </c>
      <c r="BE236" s="202">
        <f t="shared" si="34"/>
        <v>450</v>
      </c>
      <c r="BF236" s="202">
        <f t="shared" si="35"/>
        <v>0</v>
      </c>
      <c r="BG236" s="202">
        <f t="shared" si="36"/>
        <v>0</v>
      </c>
      <c r="BH236" s="202">
        <f t="shared" si="37"/>
        <v>0</v>
      </c>
      <c r="BI236" s="202">
        <f t="shared" si="38"/>
        <v>0</v>
      </c>
      <c r="BJ236" s="15" t="s">
        <v>83</v>
      </c>
      <c r="BK236" s="202">
        <f t="shared" si="39"/>
        <v>450</v>
      </c>
      <c r="BL236" s="15" t="s">
        <v>213</v>
      </c>
      <c r="BM236" s="201" t="s">
        <v>853</v>
      </c>
    </row>
    <row r="237" spans="2:65" s="1" customFormat="1" ht="24" customHeight="1">
      <c r="B237" s="32"/>
      <c r="C237" s="190" t="s">
        <v>854</v>
      </c>
      <c r="D237" s="190" t="s">
        <v>134</v>
      </c>
      <c r="E237" s="191" t="s">
        <v>855</v>
      </c>
      <c r="F237" s="192" t="s">
        <v>856</v>
      </c>
      <c r="G237" s="193" t="s">
        <v>802</v>
      </c>
      <c r="H237" s="194">
        <v>24</v>
      </c>
      <c r="I237" s="195">
        <v>200</v>
      </c>
      <c r="J237" s="196">
        <f t="shared" si="30"/>
        <v>4800</v>
      </c>
      <c r="K237" s="192" t="s">
        <v>1</v>
      </c>
      <c r="L237" s="36"/>
      <c r="M237" s="197" t="s">
        <v>1</v>
      </c>
      <c r="N237" s="198" t="s">
        <v>40</v>
      </c>
      <c r="O237" s="64"/>
      <c r="P237" s="199">
        <f t="shared" si="31"/>
        <v>0</v>
      </c>
      <c r="Q237" s="199">
        <v>0</v>
      </c>
      <c r="R237" s="199">
        <f t="shared" si="32"/>
        <v>0</v>
      </c>
      <c r="S237" s="199">
        <v>0</v>
      </c>
      <c r="T237" s="200">
        <f t="shared" si="33"/>
        <v>0</v>
      </c>
      <c r="AR237" s="201" t="s">
        <v>213</v>
      </c>
      <c r="AT237" s="201" t="s">
        <v>134</v>
      </c>
      <c r="AU237" s="201" t="s">
        <v>85</v>
      </c>
      <c r="AY237" s="15" t="s">
        <v>131</v>
      </c>
      <c r="BE237" s="202">
        <f t="shared" si="34"/>
        <v>4800</v>
      </c>
      <c r="BF237" s="202">
        <f t="shared" si="35"/>
        <v>0</v>
      </c>
      <c r="BG237" s="202">
        <f t="shared" si="36"/>
        <v>0</v>
      </c>
      <c r="BH237" s="202">
        <f t="shared" si="37"/>
        <v>0</v>
      </c>
      <c r="BI237" s="202">
        <f t="shared" si="38"/>
        <v>0</v>
      </c>
      <c r="BJ237" s="15" t="s">
        <v>83</v>
      </c>
      <c r="BK237" s="202">
        <f t="shared" si="39"/>
        <v>4800</v>
      </c>
      <c r="BL237" s="15" t="s">
        <v>213</v>
      </c>
      <c r="BM237" s="201" t="s">
        <v>857</v>
      </c>
    </row>
    <row r="238" spans="2:63" s="11" customFormat="1" ht="22.8" customHeight="1">
      <c r="B238" s="174"/>
      <c r="C238" s="175"/>
      <c r="D238" s="176" t="s">
        <v>74</v>
      </c>
      <c r="E238" s="188" t="s">
        <v>858</v>
      </c>
      <c r="F238" s="188" t="s">
        <v>859</v>
      </c>
      <c r="G238" s="175"/>
      <c r="H238" s="175"/>
      <c r="I238" s="178"/>
      <c r="J238" s="189">
        <f>BK238</f>
        <v>17612</v>
      </c>
      <c r="K238" s="175"/>
      <c r="L238" s="180"/>
      <c r="M238" s="181"/>
      <c r="N238" s="182"/>
      <c r="O238" s="182"/>
      <c r="P238" s="183">
        <f>SUM(P239:P253)</f>
        <v>0</v>
      </c>
      <c r="Q238" s="182"/>
      <c r="R238" s="183">
        <f>SUM(R239:R253)</f>
        <v>0.004559999999999999</v>
      </c>
      <c r="S238" s="182"/>
      <c r="T238" s="184">
        <f>SUM(T239:T253)</f>
        <v>0</v>
      </c>
      <c r="AR238" s="185" t="s">
        <v>85</v>
      </c>
      <c r="AT238" s="186" t="s">
        <v>74</v>
      </c>
      <c r="AU238" s="186" t="s">
        <v>83</v>
      </c>
      <c r="AY238" s="185" t="s">
        <v>131</v>
      </c>
      <c r="BK238" s="187">
        <f>SUM(BK239:BK253)</f>
        <v>17612</v>
      </c>
    </row>
    <row r="239" spans="2:65" s="1" customFormat="1" ht="36" customHeight="1">
      <c r="B239" s="32"/>
      <c r="C239" s="226" t="s">
        <v>860</v>
      </c>
      <c r="D239" s="226" t="s">
        <v>223</v>
      </c>
      <c r="E239" s="227" t="s">
        <v>861</v>
      </c>
      <c r="F239" s="228" t="s">
        <v>862</v>
      </c>
      <c r="G239" s="229" t="s">
        <v>149</v>
      </c>
      <c r="H239" s="230">
        <v>1</v>
      </c>
      <c r="I239" s="231">
        <v>3850</v>
      </c>
      <c r="J239" s="232">
        <f aca="true" t="shared" si="40" ref="J239:J253">ROUND(I239*H239,2)</f>
        <v>3850</v>
      </c>
      <c r="K239" s="228" t="s">
        <v>1</v>
      </c>
      <c r="L239" s="233"/>
      <c r="M239" s="234" t="s">
        <v>1</v>
      </c>
      <c r="N239" s="235" t="s">
        <v>40</v>
      </c>
      <c r="O239" s="64"/>
      <c r="P239" s="199">
        <f aca="true" t="shared" si="41" ref="P239:P253">O239*H239</f>
        <v>0</v>
      </c>
      <c r="Q239" s="199">
        <v>0</v>
      </c>
      <c r="R239" s="199">
        <f aca="true" t="shared" si="42" ref="R239:R253">Q239*H239</f>
        <v>0</v>
      </c>
      <c r="S239" s="199">
        <v>0</v>
      </c>
      <c r="T239" s="200">
        <f aca="true" t="shared" si="43" ref="T239:T253">S239*H239</f>
        <v>0</v>
      </c>
      <c r="AR239" s="201" t="s">
        <v>252</v>
      </c>
      <c r="AT239" s="201" t="s">
        <v>223</v>
      </c>
      <c r="AU239" s="201" t="s">
        <v>85</v>
      </c>
      <c r="AY239" s="15" t="s">
        <v>131</v>
      </c>
      <c r="BE239" s="202">
        <f aca="true" t="shared" si="44" ref="BE239:BE253">IF(N239="základní",J239,0)</f>
        <v>3850</v>
      </c>
      <c r="BF239" s="202">
        <f aca="true" t="shared" si="45" ref="BF239:BF253">IF(N239="snížená",J239,0)</f>
        <v>0</v>
      </c>
      <c r="BG239" s="202">
        <f aca="true" t="shared" si="46" ref="BG239:BG253">IF(N239="zákl. přenesená",J239,0)</f>
        <v>0</v>
      </c>
      <c r="BH239" s="202">
        <f aca="true" t="shared" si="47" ref="BH239:BH253">IF(N239="sníž. přenesená",J239,0)</f>
        <v>0</v>
      </c>
      <c r="BI239" s="202">
        <f aca="true" t="shared" si="48" ref="BI239:BI253">IF(N239="nulová",J239,0)</f>
        <v>0</v>
      </c>
      <c r="BJ239" s="15" t="s">
        <v>83</v>
      </c>
      <c r="BK239" s="202">
        <f aca="true" t="shared" si="49" ref="BK239:BK253">ROUND(I239*H239,2)</f>
        <v>3850</v>
      </c>
      <c r="BL239" s="15" t="s">
        <v>213</v>
      </c>
      <c r="BM239" s="201" t="s">
        <v>863</v>
      </c>
    </row>
    <row r="240" spans="2:65" s="1" customFormat="1" ht="16.5" customHeight="1">
      <c r="B240" s="32"/>
      <c r="C240" s="226" t="s">
        <v>864</v>
      </c>
      <c r="D240" s="226" t="s">
        <v>223</v>
      </c>
      <c r="E240" s="227" t="s">
        <v>865</v>
      </c>
      <c r="F240" s="228" t="s">
        <v>866</v>
      </c>
      <c r="G240" s="229" t="s">
        <v>149</v>
      </c>
      <c r="H240" s="230">
        <v>1</v>
      </c>
      <c r="I240" s="231">
        <v>685</v>
      </c>
      <c r="J240" s="232">
        <f t="shared" si="40"/>
        <v>685</v>
      </c>
      <c r="K240" s="228" t="s">
        <v>1</v>
      </c>
      <c r="L240" s="233"/>
      <c r="M240" s="234" t="s">
        <v>1</v>
      </c>
      <c r="N240" s="235" t="s">
        <v>40</v>
      </c>
      <c r="O240" s="64"/>
      <c r="P240" s="199">
        <f t="shared" si="41"/>
        <v>0</v>
      </c>
      <c r="Q240" s="199">
        <v>0.001</v>
      </c>
      <c r="R240" s="199">
        <f t="shared" si="42"/>
        <v>0.001</v>
      </c>
      <c r="S240" s="199">
        <v>0</v>
      </c>
      <c r="T240" s="200">
        <f t="shared" si="43"/>
        <v>0</v>
      </c>
      <c r="AR240" s="201" t="s">
        <v>252</v>
      </c>
      <c r="AT240" s="201" t="s">
        <v>223</v>
      </c>
      <c r="AU240" s="201" t="s">
        <v>85</v>
      </c>
      <c r="AY240" s="15" t="s">
        <v>131</v>
      </c>
      <c r="BE240" s="202">
        <f t="shared" si="44"/>
        <v>685</v>
      </c>
      <c r="BF240" s="202">
        <f t="shared" si="45"/>
        <v>0</v>
      </c>
      <c r="BG240" s="202">
        <f t="shared" si="46"/>
        <v>0</v>
      </c>
      <c r="BH240" s="202">
        <f t="shared" si="47"/>
        <v>0</v>
      </c>
      <c r="BI240" s="202">
        <f t="shared" si="48"/>
        <v>0</v>
      </c>
      <c r="BJ240" s="15" t="s">
        <v>83</v>
      </c>
      <c r="BK240" s="202">
        <f t="shared" si="49"/>
        <v>685</v>
      </c>
      <c r="BL240" s="15" t="s">
        <v>213</v>
      </c>
      <c r="BM240" s="201" t="s">
        <v>867</v>
      </c>
    </row>
    <row r="241" spans="2:65" s="1" customFormat="1" ht="24" customHeight="1">
      <c r="B241" s="32"/>
      <c r="C241" s="226" t="s">
        <v>868</v>
      </c>
      <c r="D241" s="226" t="s">
        <v>223</v>
      </c>
      <c r="E241" s="227" t="s">
        <v>869</v>
      </c>
      <c r="F241" s="228" t="s">
        <v>870</v>
      </c>
      <c r="G241" s="229" t="s">
        <v>149</v>
      </c>
      <c r="H241" s="230">
        <v>1</v>
      </c>
      <c r="I241" s="231">
        <v>785</v>
      </c>
      <c r="J241" s="232">
        <f t="shared" si="40"/>
        <v>785</v>
      </c>
      <c r="K241" s="228" t="s">
        <v>1</v>
      </c>
      <c r="L241" s="233"/>
      <c r="M241" s="234" t="s">
        <v>1</v>
      </c>
      <c r="N241" s="235" t="s">
        <v>40</v>
      </c>
      <c r="O241" s="64"/>
      <c r="P241" s="199">
        <f t="shared" si="41"/>
        <v>0</v>
      </c>
      <c r="Q241" s="199">
        <v>3E-05</v>
      </c>
      <c r="R241" s="199">
        <f t="shared" si="42"/>
        <v>3E-05</v>
      </c>
      <c r="S241" s="199">
        <v>0</v>
      </c>
      <c r="T241" s="200">
        <f t="shared" si="43"/>
        <v>0</v>
      </c>
      <c r="AR241" s="201" t="s">
        <v>252</v>
      </c>
      <c r="AT241" s="201" t="s">
        <v>223</v>
      </c>
      <c r="AU241" s="201" t="s">
        <v>85</v>
      </c>
      <c r="AY241" s="15" t="s">
        <v>131</v>
      </c>
      <c r="BE241" s="202">
        <f t="shared" si="44"/>
        <v>785</v>
      </c>
      <c r="BF241" s="202">
        <f t="shared" si="45"/>
        <v>0</v>
      </c>
      <c r="BG241" s="202">
        <f t="shared" si="46"/>
        <v>0</v>
      </c>
      <c r="BH241" s="202">
        <f t="shared" si="47"/>
        <v>0</v>
      </c>
      <c r="BI241" s="202">
        <f t="shared" si="48"/>
        <v>0</v>
      </c>
      <c r="BJ241" s="15" t="s">
        <v>83</v>
      </c>
      <c r="BK241" s="202">
        <f t="shared" si="49"/>
        <v>785</v>
      </c>
      <c r="BL241" s="15" t="s">
        <v>213</v>
      </c>
      <c r="BM241" s="201" t="s">
        <v>871</v>
      </c>
    </row>
    <row r="242" spans="2:65" s="1" customFormat="1" ht="16.5" customHeight="1">
      <c r="B242" s="32"/>
      <c r="C242" s="226" t="s">
        <v>872</v>
      </c>
      <c r="D242" s="226" t="s">
        <v>223</v>
      </c>
      <c r="E242" s="227" t="s">
        <v>811</v>
      </c>
      <c r="F242" s="228" t="s">
        <v>812</v>
      </c>
      <c r="G242" s="229" t="s">
        <v>149</v>
      </c>
      <c r="H242" s="230">
        <v>1</v>
      </c>
      <c r="I242" s="231">
        <v>235</v>
      </c>
      <c r="J242" s="232">
        <f t="shared" si="40"/>
        <v>235</v>
      </c>
      <c r="K242" s="228" t="s">
        <v>272</v>
      </c>
      <c r="L242" s="233"/>
      <c r="M242" s="234" t="s">
        <v>1</v>
      </c>
      <c r="N242" s="235" t="s">
        <v>40</v>
      </c>
      <c r="O242" s="64"/>
      <c r="P242" s="199">
        <f t="shared" si="41"/>
        <v>0</v>
      </c>
      <c r="Q242" s="199">
        <v>0.0004</v>
      </c>
      <c r="R242" s="199">
        <f t="shared" si="42"/>
        <v>0.0004</v>
      </c>
      <c r="S242" s="199">
        <v>0</v>
      </c>
      <c r="T242" s="200">
        <f t="shared" si="43"/>
        <v>0</v>
      </c>
      <c r="AR242" s="201" t="s">
        <v>252</v>
      </c>
      <c r="AT242" s="201" t="s">
        <v>223</v>
      </c>
      <c r="AU242" s="201" t="s">
        <v>85</v>
      </c>
      <c r="AY242" s="15" t="s">
        <v>131</v>
      </c>
      <c r="BE242" s="202">
        <f t="shared" si="44"/>
        <v>235</v>
      </c>
      <c r="BF242" s="202">
        <f t="shared" si="45"/>
        <v>0</v>
      </c>
      <c r="BG242" s="202">
        <f t="shared" si="46"/>
        <v>0</v>
      </c>
      <c r="BH242" s="202">
        <f t="shared" si="47"/>
        <v>0</v>
      </c>
      <c r="BI242" s="202">
        <f t="shared" si="48"/>
        <v>0</v>
      </c>
      <c r="BJ242" s="15" t="s">
        <v>83</v>
      </c>
      <c r="BK242" s="202">
        <f t="shared" si="49"/>
        <v>235</v>
      </c>
      <c r="BL242" s="15" t="s">
        <v>213</v>
      </c>
      <c r="BM242" s="201" t="s">
        <v>873</v>
      </c>
    </row>
    <row r="243" spans="2:65" s="1" customFormat="1" ht="16.5" customHeight="1">
      <c r="B243" s="32"/>
      <c r="C243" s="226" t="s">
        <v>874</v>
      </c>
      <c r="D243" s="226" t="s">
        <v>223</v>
      </c>
      <c r="E243" s="227" t="s">
        <v>875</v>
      </c>
      <c r="F243" s="228" t="s">
        <v>876</v>
      </c>
      <c r="G243" s="229" t="s">
        <v>149</v>
      </c>
      <c r="H243" s="230">
        <v>2</v>
      </c>
      <c r="I243" s="231">
        <v>189</v>
      </c>
      <c r="J243" s="232">
        <f t="shared" si="40"/>
        <v>378</v>
      </c>
      <c r="K243" s="228" t="s">
        <v>272</v>
      </c>
      <c r="L243" s="233"/>
      <c r="M243" s="234" t="s">
        <v>1</v>
      </c>
      <c r="N243" s="235" t="s">
        <v>40</v>
      </c>
      <c r="O243" s="64"/>
      <c r="P243" s="199">
        <f t="shared" si="41"/>
        <v>0</v>
      </c>
      <c r="Q243" s="199">
        <v>0.0004</v>
      </c>
      <c r="R243" s="199">
        <f t="shared" si="42"/>
        <v>0.0008</v>
      </c>
      <c r="S243" s="199">
        <v>0</v>
      </c>
      <c r="T243" s="200">
        <f t="shared" si="43"/>
        <v>0</v>
      </c>
      <c r="AR243" s="201" t="s">
        <v>252</v>
      </c>
      <c r="AT243" s="201" t="s">
        <v>223</v>
      </c>
      <c r="AU243" s="201" t="s">
        <v>85</v>
      </c>
      <c r="AY243" s="15" t="s">
        <v>131</v>
      </c>
      <c r="BE243" s="202">
        <f t="shared" si="44"/>
        <v>378</v>
      </c>
      <c r="BF243" s="202">
        <f t="shared" si="45"/>
        <v>0</v>
      </c>
      <c r="BG243" s="202">
        <f t="shared" si="46"/>
        <v>0</v>
      </c>
      <c r="BH243" s="202">
        <f t="shared" si="47"/>
        <v>0</v>
      </c>
      <c r="BI243" s="202">
        <f t="shared" si="48"/>
        <v>0</v>
      </c>
      <c r="BJ243" s="15" t="s">
        <v>83</v>
      </c>
      <c r="BK243" s="202">
        <f t="shared" si="49"/>
        <v>378</v>
      </c>
      <c r="BL243" s="15" t="s">
        <v>213</v>
      </c>
      <c r="BM243" s="201" t="s">
        <v>877</v>
      </c>
    </row>
    <row r="244" spans="2:65" s="1" customFormat="1" ht="16.5" customHeight="1">
      <c r="B244" s="32"/>
      <c r="C244" s="226" t="s">
        <v>878</v>
      </c>
      <c r="D244" s="226" t="s">
        <v>223</v>
      </c>
      <c r="E244" s="227" t="s">
        <v>879</v>
      </c>
      <c r="F244" s="228" t="s">
        <v>880</v>
      </c>
      <c r="G244" s="229" t="s">
        <v>149</v>
      </c>
      <c r="H244" s="230">
        <v>3</v>
      </c>
      <c r="I244" s="231">
        <v>785</v>
      </c>
      <c r="J244" s="232">
        <f t="shared" si="40"/>
        <v>2355</v>
      </c>
      <c r="K244" s="228" t="s">
        <v>1</v>
      </c>
      <c r="L244" s="233"/>
      <c r="M244" s="234" t="s">
        <v>1</v>
      </c>
      <c r="N244" s="235" t="s">
        <v>40</v>
      </c>
      <c r="O244" s="64"/>
      <c r="P244" s="199">
        <f t="shared" si="41"/>
        <v>0</v>
      </c>
      <c r="Q244" s="199">
        <v>0.00047</v>
      </c>
      <c r="R244" s="199">
        <f t="shared" si="42"/>
        <v>0.00141</v>
      </c>
      <c r="S244" s="199">
        <v>0</v>
      </c>
      <c r="T244" s="200">
        <f t="shared" si="43"/>
        <v>0</v>
      </c>
      <c r="AR244" s="201" t="s">
        <v>252</v>
      </c>
      <c r="AT244" s="201" t="s">
        <v>223</v>
      </c>
      <c r="AU244" s="201" t="s">
        <v>85</v>
      </c>
      <c r="AY244" s="15" t="s">
        <v>131</v>
      </c>
      <c r="BE244" s="202">
        <f t="shared" si="44"/>
        <v>2355</v>
      </c>
      <c r="BF244" s="202">
        <f t="shared" si="45"/>
        <v>0</v>
      </c>
      <c r="BG244" s="202">
        <f t="shared" si="46"/>
        <v>0</v>
      </c>
      <c r="BH244" s="202">
        <f t="shared" si="47"/>
        <v>0</v>
      </c>
      <c r="BI244" s="202">
        <f t="shared" si="48"/>
        <v>0</v>
      </c>
      <c r="BJ244" s="15" t="s">
        <v>83</v>
      </c>
      <c r="BK244" s="202">
        <f t="shared" si="49"/>
        <v>2355</v>
      </c>
      <c r="BL244" s="15" t="s">
        <v>213</v>
      </c>
      <c r="BM244" s="201" t="s">
        <v>881</v>
      </c>
    </row>
    <row r="245" spans="2:65" s="1" customFormat="1" ht="16.5" customHeight="1">
      <c r="B245" s="32"/>
      <c r="C245" s="226" t="s">
        <v>882</v>
      </c>
      <c r="D245" s="226" t="s">
        <v>223</v>
      </c>
      <c r="E245" s="227" t="s">
        <v>819</v>
      </c>
      <c r="F245" s="228" t="s">
        <v>820</v>
      </c>
      <c r="G245" s="229" t="s">
        <v>149</v>
      </c>
      <c r="H245" s="230">
        <v>1</v>
      </c>
      <c r="I245" s="231">
        <v>234</v>
      </c>
      <c r="J245" s="232">
        <f t="shared" si="40"/>
        <v>234</v>
      </c>
      <c r="K245" s="228" t="s">
        <v>1</v>
      </c>
      <c r="L245" s="233"/>
      <c r="M245" s="234" t="s">
        <v>1</v>
      </c>
      <c r="N245" s="235" t="s">
        <v>40</v>
      </c>
      <c r="O245" s="64"/>
      <c r="P245" s="199">
        <f t="shared" si="41"/>
        <v>0</v>
      </c>
      <c r="Q245" s="199">
        <v>0.00022</v>
      </c>
      <c r="R245" s="199">
        <f t="shared" si="42"/>
        <v>0.00022</v>
      </c>
      <c r="S245" s="199">
        <v>0</v>
      </c>
      <c r="T245" s="200">
        <f t="shared" si="43"/>
        <v>0</v>
      </c>
      <c r="AR245" s="201" t="s">
        <v>252</v>
      </c>
      <c r="AT245" s="201" t="s">
        <v>223</v>
      </c>
      <c r="AU245" s="201" t="s">
        <v>85</v>
      </c>
      <c r="AY245" s="15" t="s">
        <v>131</v>
      </c>
      <c r="BE245" s="202">
        <f t="shared" si="44"/>
        <v>234</v>
      </c>
      <c r="BF245" s="202">
        <f t="shared" si="45"/>
        <v>0</v>
      </c>
      <c r="BG245" s="202">
        <f t="shared" si="46"/>
        <v>0</v>
      </c>
      <c r="BH245" s="202">
        <f t="shared" si="47"/>
        <v>0</v>
      </c>
      <c r="BI245" s="202">
        <f t="shared" si="48"/>
        <v>0</v>
      </c>
      <c r="BJ245" s="15" t="s">
        <v>83</v>
      </c>
      <c r="BK245" s="202">
        <f t="shared" si="49"/>
        <v>234</v>
      </c>
      <c r="BL245" s="15" t="s">
        <v>213</v>
      </c>
      <c r="BM245" s="201" t="s">
        <v>883</v>
      </c>
    </row>
    <row r="246" spans="2:65" s="1" customFormat="1" ht="16.5" customHeight="1">
      <c r="B246" s="32"/>
      <c r="C246" s="226" t="s">
        <v>884</v>
      </c>
      <c r="D246" s="226" t="s">
        <v>223</v>
      </c>
      <c r="E246" s="227" t="s">
        <v>823</v>
      </c>
      <c r="F246" s="228" t="s">
        <v>824</v>
      </c>
      <c r="G246" s="229" t="s">
        <v>149</v>
      </c>
      <c r="H246" s="230">
        <v>1</v>
      </c>
      <c r="I246" s="231">
        <v>225</v>
      </c>
      <c r="J246" s="232">
        <f t="shared" si="40"/>
        <v>225</v>
      </c>
      <c r="K246" s="228" t="s">
        <v>1</v>
      </c>
      <c r="L246" s="233"/>
      <c r="M246" s="234" t="s">
        <v>1</v>
      </c>
      <c r="N246" s="235" t="s">
        <v>40</v>
      </c>
      <c r="O246" s="64"/>
      <c r="P246" s="199">
        <f t="shared" si="41"/>
        <v>0</v>
      </c>
      <c r="Q246" s="199">
        <v>0.00022</v>
      </c>
      <c r="R246" s="199">
        <f t="shared" si="42"/>
        <v>0.00022</v>
      </c>
      <c r="S246" s="199">
        <v>0</v>
      </c>
      <c r="T246" s="200">
        <f t="shared" si="43"/>
        <v>0</v>
      </c>
      <c r="AR246" s="201" t="s">
        <v>252</v>
      </c>
      <c r="AT246" s="201" t="s">
        <v>223</v>
      </c>
      <c r="AU246" s="201" t="s">
        <v>85</v>
      </c>
      <c r="AY246" s="15" t="s">
        <v>131</v>
      </c>
      <c r="BE246" s="202">
        <f t="shared" si="44"/>
        <v>225</v>
      </c>
      <c r="BF246" s="202">
        <f t="shared" si="45"/>
        <v>0</v>
      </c>
      <c r="BG246" s="202">
        <f t="shared" si="46"/>
        <v>0</v>
      </c>
      <c r="BH246" s="202">
        <f t="shared" si="47"/>
        <v>0</v>
      </c>
      <c r="BI246" s="202">
        <f t="shared" si="48"/>
        <v>0</v>
      </c>
      <c r="BJ246" s="15" t="s">
        <v>83</v>
      </c>
      <c r="BK246" s="202">
        <f t="shared" si="49"/>
        <v>225</v>
      </c>
      <c r="BL246" s="15" t="s">
        <v>213</v>
      </c>
      <c r="BM246" s="201" t="s">
        <v>885</v>
      </c>
    </row>
    <row r="247" spans="2:65" s="1" customFormat="1" ht="16.5" customHeight="1">
      <c r="B247" s="32"/>
      <c r="C247" s="226" t="s">
        <v>886</v>
      </c>
      <c r="D247" s="226" t="s">
        <v>223</v>
      </c>
      <c r="E247" s="227" t="s">
        <v>827</v>
      </c>
      <c r="F247" s="228" t="s">
        <v>828</v>
      </c>
      <c r="G247" s="229" t="s">
        <v>149</v>
      </c>
      <c r="H247" s="230">
        <v>7</v>
      </c>
      <c r="I247" s="231">
        <v>265</v>
      </c>
      <c r="J247" s="232">
        <f t="shared" si="40"/>
        <v>1855</v>
      </c>
      <c r="K247" s="228" t="s">
        <v>272</v>
      </c>
      <c r="L247" s="233"/>
      <c r="M247" s="234" t="s">
        <v>1</v>
      </c>
      <c r="N247" s="235" t="s">
        <v>40</v>
      </c>
      <c r="O247" s="64"/>
      <c r="P247" s="199">
        <f t="shared" si="41"/>
        <v>0</v>
      </c>
      <c r="Q247" s="199">
        <v>1E-05</v>
      </c>
      <c r="R247" s="199">
        <f t="shared" si="42"/>
        <v>7.000000000000001E-05</v>
      </c>
      <c r="S247" s="199">
        <v>0</v>
      </c>
      <c r="T247" s="200">
        <f t="shared" si="43"/>
        <v>0</v>
      </c>
      <c r="AR247" s="201" t="s">
        <v>252</v>
      </c>
      <c r="AT247" s="201" t="s">
        <v>223</v>
      </c>
      <c r="AU247" s="201" t="s">
        <v>85</v>
      </c>
      <c r="AY247" s="15" t="s">
        <v>131</v>
      </c>
      <c r="BE247" s="202">
        <f t="shared" si="44"/>
        <v>1855</v>
      </c>
      <c r="BF247" s="202">
        <f t="shared" si="45"/>
        <v>0</v>
      </c>
      <c r="BG247" s="202">
        <f t="shared" si="46"/>
        <v>0</v>
      </c>
      <c r="BH247" s="202">
        <f t="shared" si="47"/>
        <v>0</v>
      </c>
      <c r="BI247" s="202">
        <f t="shared" si="48"/>
        <v>0</v>
      </c>
      <c r="BJ247" s="15" t="s">
        <v>83</v>
      </c>
      <c r="BK247" s="202">
        <f t="shared" si="49"/>
        <v>1855</v>
      </c>
      <c r="BL247" s="15" t="s">
        <v>213</v>
      </c>
      <c r="BM247" s="201" t="s">
        <v>887</v>
      </c>
    </row>
    <row r="248" spans="2:65" s="1" customFormat="1" ht="16.5" customHeight="1">
      <c r="B248" s="32"/>
      <c r="C248" s="226" t="s">
        <v>888</v>
      </c>
      <c r="D248" s="226" t="s">
        <v>223</v>
      </c>
      <c r="E248" s="227" t="s">
        <v>889</v>
      </c>
      <c r="F248" s="228" t="s">
        <v>890</v>
      </c>
      <c r="G248" s="229" t="s">
        <v>149</v>
      </c>
      <c r="H248" s="230">
        <v>3</v>
      </c>
      <c r="I248" s="231">
        <v>285</v>
      </c>
      <c r="J248" s="232">
        <f t="shared" si="40"/>
        <v>855</v>
      </c>
      <c r="K248" s="228" t="s">
        <v>1</v>
      </c>
      <c r="L248" s="233"/>
      <c r="M248" s="234" t="s">
        <v>1</v>
      </c>
      <c r="N248" s="235" t="s">
        <v>40</v>
      </c>
      <c r="O248" s="64"/>
      <c r="P248" s="199">
        <f t="shared" si="41"/>
        <v>0</v>
      </c>
      <c r="Q248" s="199">
        <v>1E-05</v>
      </c>
      <c r="R248" s="199">
        <f t="shared" si="42"/>
        <v>3.0000000000000004E-05</v>
      </c>
      <c r="S248" s="199">
        <v>0</v>
      </c>
      <c r="T248" s="200">
        <f t="shared" si="43"/>
        <v>0</v>
      </c>
      <c r="AR248" s="201" t="s">
        <v>252</v>
      </c>
      <c r="AT248" s="201" t="s">
        <v>223</v>
      </c>
      <c r="AU248" s="201" t="s">
        <v>85</v>
      </c>
      <c r="AY248" s="15" t="s">
        <v>131</v>
      </c>
      <c r="BE248" s="202">
        <f t="shared" si="44"/>
        <v>855</v>
      </c>
      <c r="BF248" s="202">
        <f t="shared" si="45"/>
        <v>0</v>
      </c>
      <c r="BG248" s="202">
        <f t="shared" si="46"/>
        <v>0</v>
      </c>
      <c r="BH248" s="202">
        <f t="shared" si="47"/>
        <v>0</v>
      </c>
      <c r="BI248" s="202">
        <f t="shared" si="48"/>
        <v>0</v>
      </c>
      <c r="BJ248" s="15" t="s">
        <v>83</v>
      </c>
      <c r="BK248" s="202">
        <f t="shared" si="49"/>
        <v>855</v>
      </c>
      <c r="BL248" s="15" t="s">
        <v>213</v>
      </c>
      <c r="BM248" s="201" t="s">
        <v>891</v>
      </c>
    </row>
    <row r="249" spans="2:65" s="1" customFormat="1" ht="16.5" customHeight="1">
      <c r="B249" s="32"/>
      <c r="C249" s="226" t="s">
        <v>892</v>
      </c>
      <c r="D249" s="226" t="s">
        <v>223</v>
      </c>
      <c r="E249" s="227" t="s">
        <v>831</v>
      </c>
      <c r="F249" s="228" t="s">
        <v>832</v>
      </c>
      <c r="G249" s="229" t="s">
        <v>149</v>
      </c>
      <c r="H249" s="230">
        <v>3</v>
      </c>
      <c r="I249" s="231">
        <v>285</v>
      </c>
      <c r="J249" s="232">
        <f t="shared" si="40"/>
        <v>855</v>
      </c>
      <c r="K249" s="228" t="s">
        <v>1</v>
      </c>
      <c r="L249" s="233"/>
      <c r="M249" s="234" t="s">
        <v>1</v>
      </c>
      <c r="N249" s="235" t="s">
        <v>40</v>
      </c>
      <c r="O249" s="64"/>
      <c r="P249" s="199">
        <f t="shared" si="41"/>
        <v>0</v>
      </c>
      <c r="Q249" s="199">
        <v>1E-05</v>
      </c>
      <c r="R249" s="199">
        <f t="shared" si="42"/>
        <v>3.0000000000000004E-05</v>
      </c>
      <c r="S249" s="199">
        <v>0</v>
      </c>
      <c r="T249" s="200">
        <f t="shared" si="43"/>
        <v>0</v>
      </c>
      <c r="AR249" s="201" t="s">
        <v>252</v>
      </c>
      <c r="AT249" s="201" t="s">
        <v>223</v>
      </c>
      <c r="AU249" s="201" t="s">
        <v>85</v>
      </c>
      <c r="AY249" s="15" t="s">
        <v>131</v>
      </c>
      <c r="BE249" s="202">
        <f t="shared" si="44"/>
        <v>855</v>
      </c>
      <c r="BF249" s="202">
        <f t="shared" si="45"/>
        <v>0</v>
      </c>
      <c r="BG249" s="202">
        <f t="shared" si="46"/>
        <v>0</v>
      </c>
      <c r="BH249" s="202">
        <f t="shared" si="47"/>
        <v>0</v>
      </c>
      <c r="BI249" s="202">
        <f t="shared" si="48"/>
        <v>0</v>
      </c>
      <c r="BJ249" s="15" t="s">
        <v>83</v>
      </c>
      <c r="BK249" s="202">
        <f t="shared" si="49"/>
        <v>855</v>
      </c>
      <c r="BL249" s="15" t="s">
        <v>213</v>
      </c>
      <c r="BM249" s="201" t="s">
        <v>893</v>
      </c>
    </row>
    <row r="250" spans="2:65" s="1" customFormat="1" ht="16.5" customHeight="1">
      <c r="B250" s="32"/>
      <c r="C250" s="226" t="s">
        <v>894</v>
      </c>
      <c r="D250" s="226" t="s">
        <v>223</v>
      </c>
      <c r="E250" s="227" t="s">
        <v>895</v>
      </c>
      <c r="F250" s="228" t="s">
        <v>896</v>
      </c>
      <c r="G250" s="229" t="s">
        <v>149</v>
      </c>
      <c r="H250" s="230">
        <v>1</v>
      </c>
      <c r="I250" s="231">
        <v>300</v>
      </c>
      <c r="J250" s="232">
        <f t="shared" si="40"/>
        <v>300</v>
      </c>
      <c r="K250" s="228" t="s">
        <v>272</v>
      </c>
      <c r="L250" s="233"/>
      <c r="M250" s="234" t="s">
        <v>1</v>
      </c>
      <c r="N250" s="235" t="s">
        <v>40</v>
      </c>
      <c r="O250" s="64"/>
      <c r="P250" s="199">
        <f t="shared" si="41"/>
        <v>0</v>
      </c>
      <c r="Q250" s="199">
        <v>0.00035</v>
      </c>
      <c r="R250" s="199">
        <f t="shared" si="42"/>
        <v>0.00035</v>
      </c>
      <c r="S250" s="199">
        <v>0</v>
      </c>
      <c r="T250" s="200">
        <f t="shared" si="43"/>
        <v>0</v>
      </c>
      <c r="AR250" s="201" t="s">
        <v>252</v>
      </c>
      <c r="AT250" s="201" t="s">
        <v>223</v>
      </c>
      <c r="AU250" s="201" t="s">
        <v>85</v>
      </c>
      <c r="AY250" s="15" t="s">
        <v>131</v>
      </c>
      <c r="BE250" s="202">
        <f t="shared" si="44"/>
        <v>300</v>
      </c>
      <c r="BF250" s="202">
        <f t="shared" si="45"/>
        <v>0</v>
      </c>
      <c r="BG250" s="202">
        <f t="shared" si="46"/>
        <v>0</v>
      </c>
      <c r="BH250" s="202">
        <f t="shared" si="47"/>
        <v>0</v>
      </c>
      <c r="BI250" s="202">
        <f t="shared" si="48"/>
        <v>0</v>
      </c>
      <c r="BJ250" s="15" t="s">
        <v>83</v>
      </c>
      <c r="BK250" s="202">
        <f t="shared" si="49"/>
        <v>300</v>
      </c>
      <c r="BL250" s="15" t="s">
        <v>213</v>
      </c>
      <c r="BM250" s="201" t="s">
        <v>897</v>
      </c>
    </row>
    <row r="251" spans="2:65" s="1" customFormat="1" ht="16.5" customHeight="1">
      <c r="B251" s="32"/>
      <c r="C251" s="226" t="s">
        <v>898</v>
      </c>
      <c r="D251" s="226" t="s">
        <v>223</v>
      </c>
      <c r="E251" s="227" t="s">
        <v>899</v>
      </c>
      <c r="F251" s="228" t="s">
        <v>900</v>
      </c>
      <c r="G251" s="229" t="s">
        <v>149</v>
      </c>
      <c r="H251" s="230">
        <v>1</v>
      </c>
      <c r="I251" s="231">
        <v>500</v>
      </c>
      <c r="J251" s="232">
        <f t="shared" si="40"/>
        <v>500</v>
      </c>
      <c r="K251" s="228" t="s">
        <v>1</v>
      </c>
      <c r="L251" s="233"/>
      <c r="M251" s="234" t="s">
        <v>1</v>
      </c>
      <c r="N251" s="235" t="s">
        <v>40</v>
      </c>
      <c r="O251" s="64"/>
      <c r="P251" s="199">
        <f t="shared" si="41"/>
        <v>0</v>
      </c>
      <c r="Q251" s="199">
        <v>0</v>
      </c>
      <c r="R251" s="199">
        <f t="shared" si="42"/>
        <v>0</v>
      </c>
      <c r="S251" s="199">
        <v>0</v>
      </c>
      <c r="T251" s="200">
        <f t="shared" si="43"/>
        <v>0</v>
      </c>
      <c r="AR251" s="201" t="s">
        <v>252</v>
      </c>
      <c r="AT251" s="201" t="s">
        <v>223</v>
      </c>
      <c r="AU251" s="201" t="s">
        <v>85</v>
      </c>
      <c r="AY251" s="15" t="s">
        <v>131</v>
      </c>
      <c r="BE251" s="202">
        <f t="shared" si="44"/>
        <v>500</v>
      </c>
      <c r="BF251" s="202">
        <f t="shared" si="45"/>
        <v>0</v>
      </c>
      <c r="BG251" s="202">
        <f t="shared" si="46"/>
        <v>0</v>
      </c>
      <c r="BH251" s="202">
        <f t="shared" si="47"/>
        <v>0</v>
      </c>
      <c r="BI251" s="202">
        <f t="shared" si="48"/>
        <v>0</v>
      </c>
      <c r="BJ251" s="15" t="s">
        <v>83</v>
      </c>
      <c r="BK251" s="202">
        <f t="shared" si="49"/>
        <v>500</v>
      </c>
      <c r="BL251" s="15" t="s">
        <v>213</v>
      </c>
      <c r="BM251" s="201" t="s">
        <v>901</v>
      </c>
    </row>
    <row r="252" spans="2:65" s="1" customFormat="1" ht="16.5" customHeight="1">
      <c r="B252" s="32"/>
      <c r="C252" s="190" t="s">
        <v>902</v>
      </c>
      <c r="D252" s="190" t="s">
        <v>134</v>
      </c>
      <c r="E252" s="191" t="s">
        <v>847</v>
      </c>
      <c r="F252" s="192" t="s">
        <v>848</v>
      </c>
      <c r="G252" s="193" t="s">
        <v>802</v>
      </c>
      <c r="H252" s="194">
        <v>8</v>
      </c>
      <c r="I252" s="195">
        <v>300</v>
      </c>
      <c r="J252" s="196">
        <f t="shared" si="40"/>
        <v>2400</v>
      </c>
      <c r="K252" s="192" t="s">
        <v>1</v>
      </c>
      <c r="L252" s="36"/>
      <c r="M252" s="197" t="s">
        <v>1</v>
      </c>
      <c r="N252" s="198" t="s">
        <v>40</v>
      </c>
      <c r="O252" s="64"/>
      <c r="P252" s="199">
        <f t="shared" si="41"/>
        <v>0</v>
      </c>
      <c r="Q252" s="199">
        <v>0</v>
      </c>
      <c r="R252" s="199">
        <f t="shared" si="42"/>
        <v>0</v>
      </c>
      <c r="S252" s="199">
        <v>0</v>
      </c>
      <c r="T252" s="200">
        <f t="shared" si="43"/>
        <v>0</v>
      </c>
      <c r="AR252" s="201" t="s">
        <v>213</v>
      </c>
      <c r="AT252" s="201" t="s">
        <v>134</v>
      </c>
      <c r="AU252" s="201" t="s">
        <v>85</v>
      </c>
      <c r="AY252" s="15" t="s">
        <v>131</v>
      </c>
      <c r="BE252" s="202">
        <f t="shared" si="44"/>
        <v>2400</v>
      </c>
      <c r="BF252" s="202">
        <f t="shared" si="45"/>
        <v>0</v>
      </c>
      <c r="BG252" s="202">
        <f t="shared" si="46"/>
        <v>0</v>
      </c>
      <c r="BH252" s="202">
        <f t="shared" si="47"/>
        <v>0</v>
      </c>
      <c r="BI252" s="202">
        <f t="shared" si="48"/>
        <v>0</v>
      </c>
      <c r="BJ252" s="15" t="s">
        <v>83</v>
      </c>
      <c r="BK252" s="202">
        <f t="shared" si="49"/>
        <v>2400</v>
      </c>
      <c r="BL252" s="15" t="s">
        <v>213</v>
      </c>
      <c r="BM252" s="201" t="s">
        <v>903</v>
      </c>
    </row>
    <row r="253" spans="2:65" s="1" customFormat="1" ht="16.5" customHeight="1">
      <c r="B253" s="32"/>
      <c r="C253" s="190" t="s">
        <v>904</v>
      </c>
      <c r="D253" s="190" t="s">
        <v>134</v>
      </c>
      <c r="E253" s="191" t="s">
        <v>851</v>
      </c>
      <c r="F253" s="192" t="s">
        <v>852</v>
      </c>
      <c r="G253" s="193" t="s">
        <v>149</v>
      </c>
      <c r="H253" s="194">
        <v>14</v>
      </c>
      <c r="I253" s="195">
        <v>150</v>
      </c>
      <c r="J253" s="196">
        <f t="shared" si="40"/>
        <v>2100</v>
      </c>
      <c r="K253" s="192" t="s">
        <v>1</v>
      </c>
      <c r="L253" s="36"/>
      <c r="M253" s="197" t="s">
        <v>1</v>
      </c>
      <c r="N253" s="198" t="s">
        <v>40</v>
      </c>
      <c r="O253" s="64"/>
      <c r="P253" s="199">
        <f t="shared" si="41"/>
        <v>0</v>
      </c>
      <c r="Q253" s="199">
        <v>0</v>
      </c>
      <c r="R253" s="199">
        <f t="shared" si="42"/>
        <v>0</v>
      </c>
      <c r="S253" s="199">
        <v>0</v>
      </c>
      <c r="T253" s="200">
        <f t="shared" si="43"/>
        <v>0</v>
      </c>
      <c r="AR253" s="201" t="s">
        <v>213</v>
      </c>
      <c r="AT253" s="201" t="s">
        <v>134</v>
      </c>
      <c r="AU253" s="201" t="s">
        <v>85</v>
      </c>
      <c r="AY253" s="15" t="s">
        <v>131</v>
      </c>
      <c r="BE253" s="202">
        <f t="shared" si="44"/>
        <v>2100</v>
      </c>
      <c r="BF253" s="202">
        <f t="shared" si="45"/>
        <v>0</v>
      </c>
      <c r="BG253" s="202">
        <f t="shared" si="46"/>
        <v>0</v>
      </c>
      <c r="BH253" s="202">
        <f t="shared" si="47"/>
        <v>0</v>
      </c>
      <c r="BI253" s="202">
        <f t="shared" si="48"/>
        <v>0</v>
      </c>
      <c r="BJ253" s="15" t="s">
        <v>83</v>
      </c>
      <c r="BK253" s="202">
        <f t="shared" si="49"/>
        <v>2100</v>
      </c>
      <c r="BL253" s="15" t="s">
        <v>213</v>
      </c>
      <c r="BM253" s="201" t="s">
        <v>905</v>
      </c>
    </row>
    <row r="254" spans="2:63" s="11" customFormat="1" ht="22.8" customHeight="1">
      <c r="B254" s="174"/>
      <c r="C254" s="175"/>
      <c r="D254" s="176" t="s">
        <v>74</v>
      </c>
      <c r="E254" s="188" t="s">
        <v>906</v>
      </c>
      <c r="F254" s="188" t="s">
        <v>907</v>
      </c>
      <c r="G254" s="175"/>
      <c r="H254" s="175"/>
      <c r="I254" s="178"/>
      <c r="J254" s="189">
        <f>BK254</f>
        <v>7136</v>
      </c>
      <c r="K254" s="175"/>
      <c r="L254" s="180"/>
      <c r="M254" s="181"/>
      <c r="N254" s="182"/>
      <c r="O254" s="182"/>
      <c r="P254" s="183">
        <f>SUM(P255:P264)</f>
        <v>0</v>
      </c>
      <c r="Q254" s="182"/>
      <c r="R254" s="183">
        <f>SUM(R255:R264)</f>
        <v>0.10411</v>
      </c>
      <c r="S254" s="182"/>
      <c r="T254" s="184">
        <f>SUM(T255:T264)</f>
        <v>0</v>
      </c>
      <c r="AR254" s="185" t="s">
        <v>85</v>
      </c>
      <c r="AT254" s="186" t="s">
        <v>74</v>
      </c>
      <c r="AU254" s="186" t="s">
        <v>83</v>
      </c>
      <c r="AY254" s="185" t="s">
        <v>131</v>
      </c>
      <c r="BK254" s="187">
        <f>SUM(BK255:BK264)</f>
        <v>7136</v>
      </c>
    </row>
    <row r="255" spans="2:65" s="1" customFormat="1" ht="36" customHeight="1">
      <c r="B255" s="32"/>
      <c r="C255" s="226" t="s">
        <v>908</v>
      </c>
      <c r="D255" s="226" t="s">
        <v>223</v>
      </c>
      <c r="E255" s="227" t="s">
        <v>909</v>
      </c>
      <c r="F255" s="228" t="s">
        <v>910</v>
      </c>
      <c r="G255" s="229" t="s">
        <v>149</v>
      </c>
      <c r="H255" s="230">
        <v>1</v>
      </c>
      <c r="I255" s="231">
        <v>2500</v>
      </c>
      <c r="J255" s="232">
        <f aca="true" t="shared" si="50" ref="J255:J264">ROUND(I255*H255,2)</f>
        <v>2500</v>
      </c>
      <c r="K255" s="228" t="s">
        <v>1</v>
      </c>
      <c r="L255" s="233"/>
      <c r="M255" s="234" t="s">
        <v>1</v>
      </c>
      <c r="N255" s="235" t="s">
        <v>40</v>
      </c>
      <c r="O255" s="64"/>
      <c r="P255" s="199">
        <f aca="true" t="shared" si="51" ref="P255:P264">O255*H255</f>
        <v>0</v>
      </c>
      <c r="Q255" s="199">
        <v>0.101</v>
      </c>
      <c r="R255" s="199">
        <f aca="true" t="shared" si="52" ref="R255:R264">Q255*H255</f>
        <v>0.101</v>
      </c>
      <c r="S255" s="199">
        <v>0</v>
      </c>
      <c r="T255" s="200">
        <f aca="true" t="shared" si="53" ref="T255:T264">S255*H255</f>
        <v>0</v>
      </c>
      <c r="AR255" s="201" t="s">
        <v>252</v>
      </c>
      <c r="AT255" s="201" t="s">
        <v>223</v>
      </c>
      <c r="AU255" s="201" t="s">
        <v>85</v>
      </c>
      <c r="AY255" s="15" t="s">
        <v>131</v>
      </c>
      <c r="BE255" s="202">
        <f aca="true" t="shared" si="54" ref="BE255:BE264">IF(N255="základní",J255,0)</f>
        <v>2500</v>
      </c>
      <c r="BF255" s="202">
        <f aca="true" t="shared" si="55" ref="BF255:BF264">IF(N255="snížená",J255,0)</f>
        <v>0</v>
      </c>
      <c r="BG255" s="202">
        <f aca="true" t="shared" si="56" ref="BG255:BG264">IF(N255="zákl. přenesená",J255,0)</f>
        <v>0</v>
      </c>
      <c r="BH255" s="202">
        <f aca="true" t="shared" si="57" ref="BH255:BH264">IF(N255="sníž. přenesená",J255,0)</f>
        <v>0</v>
      </c>
      <c r="BI255" s="202">
        <f aca="true" t="shared" si="58" ref="BI255:BI264">IF(N255="nulová",J255,0)</f>
        <v>0</v>
      </c>
      <c r="BJ255" s="15" t="s">
        <v>83</v>
      </c>
      <c r="BK255" s="202">
        <f aca="true" t="shared" si="59" ref="BK255:BK264">ROUND(I255*H255,2)</f>
        <v>2500</v>
      </c>
      <c r="BL255" s="15" t="s">
        <v>213</v>
      </c>
      <c r="BM255" s="201" t="s">
        <v>911</v>
      </c>
    </row>
    <row r="256" spans="2:65" s="1" customFormat="1" ht="16.5" customHeight="1">
      <c r="B256" s="32"/>
      <c r="C256" s="226" t="s">
        <v>912</v>
      </c>
      <c r="D256" s="226" t="s">
        <v>223</v>
      </c>
      <c r="E256" s="227" t="s">
        <v>913</v>
      </c>
      <c r="F256" s="228" t="s">
        <v>914</v>
      </c>
      <c r="G256" s="229" t="s">
        <v>149</v>
      </c>
      <c r="H256" s="230">
        <v>1</v>
      </c>
      <c r="I256" s="231">
        <v>350</v>
      </c>
      <c r="J256" s="232">
        <f t="shared" si="50"/>
        <v>350</v>
      </c>
      <c r="K256" s="228" t="s">
        <v>1</v>
      </c>
      <c r="L256" s="233"/>
      <c r="M256" s="234" t="s">
        <v>1</v>
      </c>
      <c r="N256" s="235" t="s">
        <v>40</v>
      </c>
      <c r="O256" s="64"/>
      <c r="P256" s="199">
        <f t="shared" si="51"/>
        <v>0</v>
      </c>
      <c r="Q256" s="199">
        <v>0.001</v>
      </c>
      <c r="R256" s="199">
        <f t="shared" si="52"/>
        <v>0.001</v>
      </c>
      <c r="S256" s="199">
        <v>0</v>
      </c>
      <c r="T256" s="200">
        <f t="shared" si="53"/>
        <v>0</v>
      </c>
      <c r="AR256" s="201" t="s">
        <v>252</v>
      </c>
      <c r="AT256" s="201" t="s">
        <v>223</v>
      </c>
      <c r="AU256" s="201" t="s">
        <v>85</v>
      </c>
      <c r="AY256" s="15" t="s">
        <v>131</v>
      </c>
      <c r="BE256" s="202">
        <f t="shared" si="54"/>
        <v>350</v>
      </c>
      <c r="BF256" s="202">
        <f t="shared" si="55"/>
        <v>0</v>
      </c>
      <c r="BG256" s="202">
        <f t="shared" si="56"/>
        <v>0</v>
      </c>
      <c r="BH256" s="202">
        <f t="shared" si="57"/>
        <v>0</v>
      </c>
      <c r="BI256" s="202">
        <f t="shared" si="58"/>
        <v>0</v>
      </c>
      <c r="BJ256" s="15" t="s">
        <v>83</v>
      </c>
      <c r="BK256" s="202">
        <f t="shared" si="59"/>
        <v>350</v>
      </c>
      <c r="BL256" s="15" t="s">
        <v>213</v>
      </c>
      <c r="BM256" s="201" t="s">
        <v>915</v>
      </c>
    </row>
    <row r="257" spans="2:65" s="1" customFormat="1" ht="16.5" customHeight="1">
      <c r="B257" s="32"/>
      <c r="C257" s="226" t="s">
        <v>916</v>
      </c>
      <c r="D257" s="226" t="s">
        <v>223</v>
      </c>
      <c r="E257" s="227" t="s">
        <v>917</v>
      </c>
      <c r="F257" s="228" t="s">
        <v>918</v>
      </c>
      <c r="G257" s="229" t="s">
        <v>149</v>
      </c>
      <c r="H257" s="230">
        <v>2</v>
      </c>
      <c r="I257" s="231">
        <v>189</v>
      </c>
      <c r="J257" s="232">
        <f t="shared" si="50"/>
        <v>378</v>
      </c>
      <c r="K257" s="228" t="s">
        <v>1</v>
      </c>
      <c r="L257" s="233"/>
      <c r="M257" s="234" t="s">
        <v>1</v>
      </c>
      <c r="N257" s="235" t="s">
        <v>40</v>
      </c>
      <c r="O257" s="64"/>
      <c r="P257" s="199">
        <f t="shared" si="51"/>
        <v>0</v>
      </c>
      <c r="Q257" s="199">
        <v>0.0004</v>
      </c>
      <c r="R257" s="199">
        <f t="shared" si="52"/>
        <v>0.0008</v>
      </c>
      <c r="S257" s="199">
        <v>0</v>
      </c>
      <c r="T257" s="200">
        <f t="shared" si="53"/>
        <v>0</v>
      </c>
      <c r="AR257" s="201" t="s">
        <v>252</v>
      </c>
      <c r="AT257" s="201" t="s">
        <v>223</v>
      </c>
      <c r="AU257" s="201" t="s">
        <v>85</v>
      </c>
      <c r="AY257" s="15" t="s">
        <v>131</v>
      </c>
      <c r="BE257" s="202">
        <f t="shared" si="54"/>
        <v>378</v>
      </c>
      <c r="BF257" s="202">
        <f t="shared" si="55"/>
        <v>0</v>
      </c>
      <c r="BG257" s="202">
        <f t="shared" si="56"/>
        <v>0</v>
      </c>
      <c r="BH257" s="202">
        <f t="shared" si="57"/>
        <v>0</v>
      </c>
      <c r="BI257" s="202">
        <f t="shared" si="58"/>
        <v>0</v>
      </c>
      <c r="BJ257" s="15" t="s">
        <v>83</v>
      </c>
      <c r="BK257" s="202">
        <f t="shared" si="59"/>
        <v>378</v>
      </c>
      <c r="BL257" s="15" t="s">
        <v>213</v>
      </c>
      <c r="BM257" s="201" t="s">
        <v>919</v>
      </c>
    </row>
    <row r="258" spans="2:65" s="1" customFormat="1" ht="16.5" customHeight="1">
      <c r="B258" s="32"/>
      <c r="C258" s="226" t="s">
        <v>920</v>
      </c>
      <c r="D258" s="226" t="s">
        <v>223</v>
      </c>
      <c r="E258" s="227" t="s">
        <v>921</v>
      </c>
      <c r="F258" s="228" t="s">
        <v>922</v>
      </c>
      <c r="G258" s="229" t="s">
        <v>149</v>
      </c>
      <c r="H258" s="230">
        <v>1</v>
      </c>
      <c r="I258" s="231">
        <v>165</v>
      </c>
      <c r="J258" s="232">
        <f t="shared" si="50"/>
        <v>165</v>
      </c>
      <c r="K258" s="228" t="s">
        <v>272</v>
      </c>
      <c r="L258" s="233"/>
      <c r="M258" s="234" t="s">
        <v>1</v>
      </c>
      <c r="N258" s="235" t="s">
        <v>40</v>
      </c>
      <c r="O258" s="64"/>
      <c r="P258" s="199">
        <f t="shared" si="51"/>
        <v>0</v>
      </c>
      <c r="Q258" s="199">
        <v>0.0004</v>
      </c>
      <c r="R258" s="199">
        <f t="shared" si="52"/>
        <v>0.0004</v>
      </c>
      <c r="S258" s="199">
        <v>0</v>
      </c>
      <c r="T258" s="200">
        <f t="shared" si="53"/>
        <v>0</v>
      </c>
      <c r="AR258" s="201" t="s">
        <v>252</v>
      </c>
      <c r="AT258" s="201" t="s">
        <v>223</v>
      </c>
      <c r="AU258" s="201" t="s">
        <v>85</v>
      </c>
      <c r="AY258" s="15" t="s">
        <v>131</v>
      </c>
      <c r="BE258" s="202">
        <f t="shared" si="54"/>
        <v>165</v>
      </c>
      <c r="BF258" s="202">
        <f t="shared" si="55"/>
        <v>0</v>
      </c>
      <c r="BG258" s="202">
        <f t="shared" si="56"/>
        <v>0</v>
      </c>
      <c r="BH258" s="202">
        <f t="shared" si="57"/>
        <v>0</v>
      </c>
      <c r="BI258" s="202">
        <f t="shared" si="58"/>
        <v>0</v>
      </c>
      <c r="BJ258" s="15" t="s">
        <v>83</v>
      </c>
      <c r="BK258" s="202">
        <f t="shared" si="59"/>
        <v>165</v>
      </c>
      <c r="BL258" s="15" t="s">
        <v>213</v>
      </c>
      <c r="BM258" s="201" t="s">
        <v>923</v>
      </c>
    </row>
    <row r="259" spans="2:65" s="1" customFormat="1" ht="16.5" customHeight="1">
      <c r="B259" s="32"/>
      <c r="C259" s="226" t="s">
        <v>924</v>
      </c>
      <c r="D259" s="226" t="s">
        <v>223</v>
      </c>
      <c r="E259" s="227" t="s">
        <v>925</v>
      </c>
      <c r="F259" s="228" t="s">
        <v>926</v>
      </c>
      <c r="G259" s="229" t="s">
        <v>149</v>
      </c>
      <c r="H259" s="230">
        <v>1</v>
      </c>
      <c r="I259" s="231">
        <v>534</v>
      </c>
      <c r="J259" s="232">
        <f t="shared" si="50"/>
        <v>534</v>
      </c>
      <c r="K259" s="228" t="s">
        <v>1</v>
      </c>
      <c r="L259" s="233"/>
      <c r="M259" s="234" t="s">
        <v>1</v>
      </c>
      <c r="N259" s="235" t="s">
        <v>40</v>
      </c>
      <c r="O259" s="64"/>
      <c r="P259" s="199">
        <f t="shared" si="51"/>
        <v>0</v>
      </c>
      <c r="Q259" s="199">
        <v>0.00047</v>
      </c>
      <c r="R259" s="199">
        <f t="shared" si="52"/>
        <v>0.00047</v>
      </c>
      <c r="S259" s="199">
        <v>0</v>
      </c>
      <c r="T259" s="200">
        <f t="shared" si="53"/>
        <v>0</v>
      </c>
      <c r="AR259" s="201" t="s">
        <v>252</v>
      </c>
      <c r="AT259" s="201" t="s">
        <v>223</v>
      </c>
      <c r="AU259" s="201" t="s">
        <v>85</v>
      </c>
      <c r="AY259" s="15" t="s">
        <v>131</v>
      </c>
      <c r="BE259" s="202">
        <f t="shared" si="54"/>
        <v>534</v>
      </c>
      <c r="BF259" s="202">
        <f t="shared" si="55"/>
        <v>0</v>
      </c>
      <c r="BG259" s="202">
        <f t="shared" si="56"/>
        <v>0</v>
      </c>
      <c r="BH259" s="202">
        <f t="shared" si="57"/>
        <v>0</v>
      </c>
      <c r="BI259" s="202">
        <f t="shared" si="58"/>
        <v>0</v>
      </c>
      <c r="BJ259" s="15" t="s">
        <v>83</v>
      </c>
      <c r="BK259" s="202">
        <f t="shared" si="59"/>
        <v>534</v>
      </c>
      <c r="BL259" s="15" t="s">
        <v>213</v>
      </c>
      <c r="BM259" s="201" t="s">
        <v>927</v>
      </c>
    </row>
    <row r="260" spans="2:65" s="1" customFormat="1" ht="16.5" customHeight="1">
      <c r="B260" s="32"/>
      <c r="C260" s="226" t="s">
        <v>928</v>
      </c>
      <c r="D260" s="226" t="s">
        <v>223</v>
      </c>
      <c r="E260" s="227" t="s">
        <v>819</v>
      </c>
      <c r="F260" s="228" t="s">
        <v>820</v>
      </c>
      <c r="G260" s="229" t="s">
        <v>149</v>
      </c>
      <c r="H260" s="230">
        <v>1</v>
      </c>
      <c r="I260" s="231">
        <v>234</v>
      </c>
      <c r="J260" s="232">
        <f t="shared" si="50"/>
        <v>234</v>
      </c>
      <c r="K260" s="228" t="s">
        <v>1</v>
      </c>
      <c r="L260" s="233"/>
      <c r="M260" s="234" t="s">
        <v>1</v>
      </c>
      <c r="N260" s="235" t="s">
        <v>40</v>
      </c>
      <c r="O260" s="64"/>
      <c r="P260" s="199">
        <f t="shared" si="51"/>
        <v>0</v>
      </c>
      <c r="Q260" s="199">
        <v>0.00022</v>
      </c>
      <c r="R260" s="199">
        <f t="shared" si="52"/>
        <v>0.00022</v>
      </c>
      <c r="S260" s="199">
        <v>0</v>
      </c>
      <c r="T260" s="200">
        <f t="shared" si="53"/>
        <v>0</v>
      </c>
      <c r="AR260" s="201" t="s">
        <v>252</v>
      </c>
      <c r="AT260" s="201" t="s">
        <v>223</v>
      </c>
      <c r="AU260" s="201" t="s">
        <v>85</v>
      </c>
      <c r="AY260" s="15" t="s">
        <v>131</v>
      </c>
      <c r="BE260" s="202">
        <f t="shared" si="54"/>
        <v>234</v>
      </c>
      <c r="BF260" s="202">
        <f t="shared" si="55"/>
        <v>0</v>
      </c>
      <c r="BG260" s="202">
        <f t="shared" si="56"/>
        <v>0</v>
      </c>
      <c r="BH260" s="202">
        <f t="shared" si="57"/>
        <v>0</v>
      </c>
      <c r="BI260" s="202">
        <f t="shared" si="58"/>
        <v>0</v>
      </c>
      <c r="BJ260" s="15" t="s">
        <v>83</v>
      </c>
      <c r="BK260" s="202">
        <f t="shared" si="59"/>
        <v>234</v>
      </c>
      <c r="BL260" s="15" t="s">
        <v>213</v>
      </c>
      <c r="BM260" s="201" t="s">
        <v>929</v>
      </c>
    </row>
    <row r="261" spans="2:65" s="1" customFormat="1" ht="16.5" customHeight="1">
      <c r="B261" s="32"/>
      <c r="C261" s="226" t="s">
        <v>930</v>
      </c>
      <c r="D261" s="226" t="s">
        <v>223</v>
      </c>
      <c r="E261" s="227" t="s">
        <v>823</v>
      </c>
      <c r="F261" s="228" t="s">
        <v>824</v>
      </c>
      <c r="G261" s="229" t="s">
        <v>149</v>
      </c>
      <c r="H261" s="230">
        <v>1</v>
      </c>
      <c r="I261" s="231">
        <v>225</v>
      </c>
      <c r="J261" s="232">
        <f t="shared" si="50"/>
        <v>225</v>
      </c>
      <c r="K261" s="228" t="s">
        <v>1</v>
      </c>
      <c r="L261" s="233"/>
      <c r="M261" s="234" t="s">
        <v>1</v>
      </c>
      <c r="N261" s="235" t="s">
        <v>40</v>
      </c>
      <c r="O261" s="64"/>
      <c r="P261" s="199">
        <f t="shared" si="51"/>
        <v>0</v>
      </c>
      <c r="Q261" s="199">
        <v>0.00022</v>
      </c>
      <c r="R261" s="199">
        <f t="shared" si="52"/>
        <v>0.00022</v>
      </c>
      <c r="S261" s="199">
        <v>0</v>
      </c>
      <c r="T261" s="200">
        <f t="shared" si="53"/>
        <v>0</v>
      </c>
      <c r="AR261" s="201" t="s">
        <v>252</v>
      </c>
      <c r="AT261" s="201" t="s">
        <v>223</v>
      </c>
      <c r="AU261" s="201" t="s">
        <v>85</v>
      </c>
      <c r="AY261" s="15" t="s">
        <v>131</v>
      </c>
      <c r="BE261" s="202">
        <f t="shared" si="54"/>
        <v>225</v>
      </c>
      <c r="BF261" s="202">
        <f t="shared" si="55"/>
        <v>0</v>
      </c>
      <c r="BG261" s="202">
        <f t="shared" si="56"/>
        <v>0</v>
      </c>
      <c r="BH261" s="202">
        <f t="shared" si="57"/>
        <v>0</v>
      </c>
      <c r="BI261" s="202">
        <f t="shared" si="58"/>
        <v>0</v>
      </c>
      <c r="BJ261" s="15" t="s">
        <v>83</v>
      </c>
      <c r="BK261" s="202">
        <f t="shared" si="59"/>
        <v>225</v>
      </c>
      <c r="BL261" s="15" t="s">
        <v>213</v>
      </c>
      <c r="BM261" s="201" t="s">
        <v>931</v>
      </c>
    </row>
    <row r="262" spans="2:65" s="1" customFormat="1" ht="16.5" customHeight="1">
      <c r="B262" s="32"/>
      <c r="C262" s="226" t="s">
        <v>932</v>
      </c>
      <c r="D262" s="226" t="s">
        <v>223</v>
      </c>
      <c r="E262" s="227" t="s">
        <v>933</v>
      </c>
      <c r="F262" s="228" t="s">
        <v>900</v>
      </c>
      <c r="G262" s="229" t="s">
        <v>149</v>
      </c>
      <c r="H262" s="230">
        <v>1</v>
      </c>
      <c r="I262" s="231">
        <v>500</v>
      </c>
      <c r="J262" s="232">
        <f t="shared" si="50"/>
        <v>500</v>
      </c>
      <c r="K262" s="228" t="s">
        <v>1</v>
      </c>
      <c r="L262" s="233"/>
      <c r="M262" s="234" t="s">
        <v>1</v>
      </c>
      <c r="N262" s="235" t="s">
        <v>40</v>
      </c>
      <c r="O262" s="64"/>
      <c r="P262" s="199">
        <f t="shared" si="51"/>
        <v>0</v>
      </c>
      <c r="Q262" s="199">
        <v>0</v>
      </c>
      <c r="R262" s="199">
        <f t="shared" si="52"/>
        <v>0</v>
      </c>
      <c r="S262" s="199">
        <v>0</v>
      </c>
      <c r="T262" s="200">
        <f t="shared" si="53"/>
        <v>0</v>
      </c>
      <c r="AR262" s="201" t="s">
        <v>252</v>
      </c>
      <c r="AT262" s="201" t="s">
        <v>223</v>
      </c>
      <c r="AU262" s="201" t="s">
        <v>85</v>
      </c>
      <c r="AY262" s="15" t="s">
        <v>131</v>
      </c>
      <c r="BE262" s="202">
        <f t="shared" si="54"/>
        <v>500</v>
      </c>
      <c r="BF262" s="202">
        <f t="shared" si="55"/>
        <v>0</v>
      </c>
      <c r="BG262" s="202">
        <f t="shared" si="56"/>
        <v>0</v>
      </c>
      <c r="BH262" s="202">
        <f t="shared" si="57"/>
        <v>0</v>
      </c>
      <c r="BI262" s="202">
        <f t="shared" si="58"/>
        <v>0</v>
      </c>
      <c r="BJ262" s="15" t="s">
        <v>83</v>
      </c>
      <c r="BK262" s="202">
        <f t="shared" si="59"/>
        <v>500</v>
      </c>
      <c r="BL262" s="15" t="s">
        <v>213</v>
      </c>
      <c r="BM262" s="201" t="s">
        <v>934</v>
      </c>
    </row>
    <row r="263" spans="2:65" s="1" customFormat="1" ht="16.5" customHeight="1">
      <c r="B263" s="32"/>
      <c r="C263" s="190" t="s">
        <v>935</v>
      </c>
      <c r="D263" s="190" t="s">
        <v>134</v>
      </c>
      <c r="E263" s="191" t="s">
        <v>847</v>
      </c>
      <c r="F263" s="192" t="s">
        <v>848</v>
      </c>
      <c r="G263" s="193" t="s">
        <v>802</v>
      </c>
      <c r="H263" s="194">
        <v>6</v>
      </c>
      <c r="I263" s="195">
        <v>250</v>
      </c>
      <c r="J263" s="196">
        <f t="shared" si="50"/>
        <v>1500</v>
      </c>
      <c r="K263" s="192" t="s">
        <v>1</v>
      </c>
      <c r="L263" s="36"/>
      <c r="M263" s="197" t="s">
        <v>1</v>
      </c>
      <c r="N263" s="198" t="s">
        <v>40</v>
      </c>
      <c r="O263" s="64"/>
      <c r="P263" s="199">
        <f t="shared" si="51"/>
        <v>0</v>
      </c>
      <c r="Q263" s="199">
        <v>0</v>
      </c>
      <c r="R263" s="199">
        <f t="shared" si="52"/>
        <v>0</v>
      </c>
      <c r="S263" s="199">
        <v>0</v>
      </c>
      <c r="T263" s="200">
        <f t="shared" si="53"/>
        <v>0</v>
      </c>
      <c r="AR263" s="201" t="s">
        <v>213</v>
      </c>
      <c r="AT263" s="201" t="s">
        <v>134</v>
      </c>
      <c r="AU263" s="201" t="s">
        <v>85</v>
      </c>
      <c r="AY263" s="15" t="s">
        <v>131</v>
      </c>
      <c r="BE263" s="202">
        <f t="shared" si="54"/>
        <v>1500</v>
      </c>
      <c r="BF263" s="202">
        <f t="shared" si="55"/>
        <v>0</v>
      </c>
      <c r="BG263" s="202">
        <f t="shared" si="56"/>
        <v>0</v>
      </c>
      <c r="BH263" s="202">
        <f t="shared" si="57"/>
        <v>0</v>
      </c>
      <c r="BI263" s="202">
        <f t="shared" si="58"/>
        <v>0</v>
      </c>
      <c r="BJ263" s="15" t="s">
        <v>83</v>
      </c>
      <c r="BK263" s="202">
        <f t="shared" si="59"/>
        <v>1500</v>
      </c>
      <c r="BL263" s="15" t="s">
        <v>213</v>
      </c>
      <c r="BM263" s="201" t="s">
        <v>936</v>
      </c>
    </row>
    <row r="264" spans="2:65" s="1" customFormat="1" ht="16.5" customHeight="1">
      <c r="B264" s="32"/>
      <c r="C264" s="190" t="s">
        <v>937</v>
      </c>
      <c r="D264" s="190" t="s">
        <v>134</v>
      </c>
      <c r="E264" s="191" t="s">
        <v>851</v>
      </c>
      <c r="F264" s="192" t="s">
        <v>852</v>
      </c>
      <c r="G264" s="193" t="s">
        <v>149</v>
      </c>
      <c r="H264" s="194">
        <v>5</v>
      </c>
      <c r="I264" s="195">
        <v>150</v>
      </c>
      <c r="J264" s="196">
        <f t="shared" si="50"/>
        <v>750</v>
      </c>
      <c r="K264" s="192" t="s">
        <v>1</v>
      </c>
      <c r="L264" s="36"/>
      <c r="M264" s="238" t="s">
        <v>1</v>
      </c>
      <c r="N264" s="239" t="s">
        <v>40</v>
      </c>
      <c r="O264" s="240"/>
      <c r="P264" s="241">
        <f t="shared" si="51"/>
        <v>0</v>
      </c>
      <c r="Q264" s="241">
        <v>0</v>
      </c>
      <c r="R264" s="241">
        <f t="shared" si="52"/>
        <v>0</v>
      </c>
      <c r="S264" s="241">
        <v>0</v>
      </c>
      <c r="T264" s="242">
        <f t="shared" si="53"/>
        <v>0</v>
      </c>
      <c r="AR264" s="201" t="s">
        <v>213</v>
      </c>
      <c r="AT264" s="201" t="s">
        <v>134</v>
      </c>
      <c r="AU264" s="201" t="s">
        <v>85</v>
      </c>
      <c r="AY264" s="15" t="s">
        <v>131</v>
      </c>
      <c r="BE264" s="202">
        <f t="shared" si="54"/>
        <v>750</v>
      </c>
      <c r="BF264" s="202">
        <f t="shared" si="55"/>
        <v>0</v>
      </c>
      <c r="BG264" s="202">
        <f t="shared" si="56"/>
        <v>0</v>
      </c>
      <c r="BH264" s="202">
        <f t="shared" si="57"/>
        <v>0</v>
      </c>
      <c r="BI264" s="202">
        <f t="shared" si="58"/>
        <v>0</v>
      </c>
      <c r="BJ264" s="15" t="s">
        <v>83</v>
      </c>
      <c r="BK264" s="202">
        <f t="shared" si="59"/>
        <v>750</v>
      </c>
      <c r="BL264" s="15" t="s">
        <v>213</v>
      </c>
      <c r="BM264" s="201" t="s">
        <v>938</v>
      </c>
    </row>
    <row r="265" spans="2:12" s="1" customFormat="1" ht="6.9" customHeight="1">
      <c r="B265" s="47"/>
      <c r="C265" s="48"/>
      <c r="D265" s="48"/>
      <c r="E265" s="48"/>
      <c r="F265" s="48"/>
      <c r="G265" s="48"/>
      <c r="H265" s="48"/>
      <c r="I265" s="140"/>
      <c r="J265" s="48"/>
      <c r="K265" s="48"/>
      <c r="L265" s="36"/>
    </row>
  </sheetData>
  <sheetProtection algorithmName="SHA-512" hashValue="qP/m72YJtEa1ihC/EAb03Ho0U5kU21CRsmLg8tEB7nljnPLUsAPBcc+TjJ9wNkGpY5kipK/qR0BftoJ62/1p/Q==" saltValue="DuwyOwJgvMy3eYVR4wstxD/FiODsWfrkZdOGLbdlYdZRlCjHm8OaKKCgoWInmc2Z75RPkUzDS4vy8dmEyvvJOA==" spinCount="100000" sheet="1" objects="1" scenarios="1" formatColumns="0" formatRows="0" autoFilter="0"/>
  <autoFilter ref="C128:K264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92"/>
  <sheetViews>
    <sheetView showGridLines="0" workbookViewId="0" topLeftCell="A44">
      <selection activeCell="I192" sqref="I192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" customHeight="1"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AT2" s="15" t="s">
        <v>91</v>
      </c>
    </row>
    <row r="3" spans="2:46" ht="6.9" customHeight="1">
      <c r="B3" s="102"/>
      <c r="C3" s="103"/>
      <c r="D3" s="103"/>
      <c r="E3" s="103"/>
      <c r="F3" s="103"/>
      <c r="G3" s="103"/>
      <c r="H3" s="103"/>
      <c r="I3" s="104"/>
      <c r="J3" s="103"/>
      <c r="K3" s="103"/>
      <c r="L3" s="18"/>
      <c r="AT3" s="15" t="s">
        <v>85</v>
      </c>
    </row>
    <row r="4" spans="2:46" ht="24.9" customHeight="1">
      <c r="B4" s="18"/>
      <c r="D4" s="105" t="s">
        <v>92</v>
      </c>
      <c r="L4" s="18"/>
      <c r="M4" s="106" t="s">
        <v>10</v>
      </c>
      <c r="AT4" s="15" t="s">
        <v>4</v>
      </c>
    </row>
    <row r="5" spans="2:12" ht="6.9" customHeight="1">
      <c r="B5" s="18"/>
      <c r="L5" s="18"/>
    </row>
    <row r="6" spans="2:12" ht="12" customHeight="1">
      <c r="B6" s="18"/>
      <c r="D6" s="107" t="s">
        <v>16</v>
      </c>
      <c r="L6" s="18"/>
    </row>
    <row r="7" spans="2:12" ht="16.5" customHeight="1">
      <c r="B7" s="18"/>
      <c r="E7" s="284" t="str">
        <f>'Rekapitulace stavby'!K6</f>
        <v>Zámecké nám. 46 - stavební úpravy nebytového prostoru</v>
      </c>
      <c r="F7" s="285"/>
      <c r="G7" s="285"/>
      <c r="H7" s="285"/>
      <c r="L7" s="18"/>
    </row>
    <row r="8" spans="2:12" s="1" customFormat="1" ht="12" customHeight="1">
      <c r="B8" s="36"/>
      <c r="D8" s="107" t="s">
        <v>93</v>
      </c>
      <c r="I8" s="108"/>
      <c r="L8" s="36"/>
    </row>
    <row r="9" spans="2:12" s="1" customFormat="1" ht="36.9" customHeight="1">
      <c r="B9" s="36"/>
      <c r="E9" s="286" t="s">
        <v>939</v>
      </c>
      <c r="F9" s="287"/>
      <c r="G9" s="287"/>
      <c r="H9" s="287"/>
      <c r="I9" s="108"/>
      <c r="L9" s="36"/>
    </row>
    <row r="10" spans="2:12" s="1" customFormat="1" ht="10.2">
      <c r="B10" s="36"/>
      <c r="I10" s="108"/>
      <c r="L10" s="36"/>
    </row>
    <row r="11" spans="2:12" s="1" customFormat="1" ht="12" customHeight="1">
      <c r="B11" s="36"/>
      <c r="D11" s="107" t="s">
        <v>18</v>
      </c>
      <c r="F11" s="109" t="s">
        <v>1</v>
      </c>
      <c r="I11" s="110" t="s">
        <v>19</v>
      </c>
      <c r="J11" s="109" t="s">
        <v>1</v>
      </c>
      <c r="L11" s="36"/>
    </row>
    <row r="12" spans="2:12" s="1" customFormat="1" ht="12" customHeight="1">
      <c r="B12" s="36"/>
      <c r="D12" s="107" t="s">
        <v>20</v>
      </c>
      <c r="F12" s="109" t="s">
        <v>940</v>
      </c>
      <c r="I12" s="110" t="s">
        <v>22</v>
      </c>
      <c r="J12" s="111">
        <f>'Rekapitulace stavby'!AN8</f>
        <v>43651</v>
      </c>
      <c r="L12" s="36"/>
    </row>
    <row r="13" spans="2:12" s="1" customFormat="1" ht="10.8" customHeight="1">
      <c r="B13" s="36"/>
      <c r="I13" s="108"/>
      <c r="L13" s="36"/>
    </row>
    <row r="14" spans="2:12" s="1" customFormat="1" ht="12" customHeight="1">
      <c r="B14" s="36"/>
      <c r="D14" s="107" t="s">
        <v>23</v>
      </c>
      <c r="I14" s="110" t="s">
        <v>24</v>
      </c>
      <c r="J14" s="109" t="s">
        <v>1</v>
      </c>
      <c r="L14" s="36"/>
    </row>
    <row r="15" spans="2:12" s="1" customFormat="1" ht="18" customHeight="1">
      <c r="B15" s="36"/>
      <c r="E15" s="109" t="s">
        <v>941</v>
      </c>
      <c r="I15" s="110" t="s">
        <v>26</v>
      </c>
      <c r="J15" s="109" t="s">
        <v>1</v>
      </c>
      <c r="L15" s="36"/>
    </row>
    <row r="16" spans="2:12" s="1" customFormat="1" ht="6.9" customHeight="1">
      <c r="B16" s="36"/>
      <c r="I16" s="108"/>
      <c r="L16" s="36"/>
    </row>
    <row r="17" spans="2:12" s="1" customFormat="1" ht="12" customHeight="1">
      <c r="B17" s="36"/>
      <c r="D17" s="107" t="s">
        <v>27</v>
      </c>
      <c r="I17" s="110" t="s">
        <v>24</v>
      </c>
      <c r="J17" s="28" t="str">
        <f>'Rekapitulace stavby'!AN13</f>
        <v>28614321</v>
      </c>
      <c r="L17" s="36"/>
    </row>
    <row r="18" spans="2:12" s="1" customFormat="1" ht="18" customHeight="1">
      <c r="B18" s="36"/>
      <c r="E18" s="288" t="str">
        <f>'Rekapitulace stavby'!E14</f>
        <v>BESKYDGROUP s.r o</v>
      </c>
      <c r="F18" s="289"/>
      <c r="G18" s="289"/>
      <c r="H18" s="289"/>
      <c r="I18" s="110" t="s">
        <v>26</v>
      </c>
      <c r="J18" s="28" t="str">
        <f>'Rekapitulace stavby'!AN14</f>
        <v>CZ28614321</v>
      </c>
      <c r="L18" s="36"/>
    </row>
    <row r="19" spans="2:12" s="1" customFormat="1" ht="6.9" customHeight="1">
      <c r="B19" s="36"/>
      <c r="I19" s="108"/>
      <c r="L19" s="36"/>
    </row>
    <row r="20" spans="2:12" s="1" customFormat="1" ht="12" customHeight="1">
      <c r="B20" s="36"/>
      <c r="D20" s="107" t="s">
        <v>28</v>
      </c>
      <c r="I20" s="110" t="s">
        <v>24</v>
      </c>
      <c r="J20" s="109" t="s">
        <v>29</v>
      </c>
      <c r="L20" s="36"/>
    </row>
    <row r="21" spans="2:12" s="1" customFormat="1" ht="18" customHeight="1">
      <c r="B21" s="36"/>
      <c r="E21" s="109" t="s">
        <v>30</v>
      </c>
      <c r="I21" s="110" t="s">
        <v>26</v>
      </c>
      <c r="J21" s="109" t="s">
        <v>1</v>
      </c>
      <c r="L21" s="36"/>
    </row>
    <row r="22" spans="2:12" s="1" customFormat="1" ht="6.9" customHeight="1">
      <c r="B22" s="36"/>
      <c r="I22" s="108"/>
      <c r="L22" s="36"/>
    </row>
    <row r="23" spans="2:12" s="1" customFormat="1" ht="12" customHeight="1">
      <c r="B23" s="36"/>
      <c r="D23" s="107" t="s">
        <v>32</v>
      </c>
      <c r="I23" s="110" t="s">
        <v>24</v>
      </c>
      <c r="J23" s="109" t="s">
        <v>942</v>
      </c>
      <c r="L23" s="36"/>
    </row>
    <row r="24" spans="2:12" s="1" customFormat="1" ht="18" customHeight="1">
      <c r="B24" s="36"/>
      <c r="E24" s="109" t="s">
        <v>943</v>
      </c>
      <c r="I24" s="110" t="s">
        <v>26</v>
      </c>
      <c r="J24" s="109" t="s">
        <v>1</v>
      </c>
      <c r="L24" s="36"/>
    </row>
    <row r="25" spans="2:12" s="1" customFormat="1" ht="6.9" customHeight="1">
      <c r="B25" s="36"/>
      <c r="I25" s="108"/>
      <c r="L25" s="36"/>
    </row>
    <row r="26" spans="2:12" s="1" customFormat="1" ht="12" customHeight="1">
      <c r="B26" s="36"/>
      <c r="D26" s="107" t="s">
        <v>34</v>
      </c>
      <c r="I26" s="108"/>
      <c r="L26" s="36"/>
    </row>
    <row r="27" spans="2:12" s="7" customFormat="1" ht="16.5" customHeight="1">
      <c r="B27" s="112"/>
      <c r="E27" s="290" t="s">
        <v>1</v>
      </c>
      <c r="F27" s="290"/>
      <c r="G27" s="290"/>
      <c r="H27" s="290"/>
      <c r="I27" s="113"/>
      <c r="L27" s="112"/>
    </row>
    <row r="28" spans="2:12" s="1" customFormat="1" ht="6.9" customHeight="1">
      <c r="B28" s="36"/>
      <c r="I28" s="108"/>
      <c r="L28" s="36"/>
    </row>
    <row r="29" spans="2:12" s="1" customFormat="1" ht="6.9" customHeight="1">
      <c r="B29" s="36"/>
      <c r="D29" s="60"/>
      <c r="E29" s="60"/>
      <c r="F29" s="60"/>
      <c r="G29" s="60"/>
      <c r="H29" s="60"/>
      <c r="I29" s="114"/>
      <c r="J29" s="60"/>
      <c r="K29" s="60"/>
      <c r="L29" s="36"/>
    </row>
    <row r="30" spans="2:12" s="1" customFormat="1" ht="25.35" customHeight="1">
      <c r="B30" s="36"/>
      <c r="D30" s="115" t="s">
        <v>35</v>
      </c>
      <c r="I30" s="108"/>
      <c r="J30" s="116">
        <f>ROUND(J126,2)</f>
        <v>42799.36</v>
      </c>
      <c r="L30" s="36"/>
    </row>
    <row r="31" spans="2:12" s="1" customFormat="1" ht="6.9" customHeight="1">
      <c r="B31" s="36"/>
      <c r="D31" s="60"/>
      <c r="E31" s="60"/>
      <c r="F31" s="60"/>
      <c r="G31" s="60"/>
      <c r="H31" s="60"/>
      <c r="I31" s="114"/>
      <c r="J31" s="60"/>
      <c r="K31" s="60"/>
      <c r="L31" s="36"/>
    </row>
    <row r="32" spans="2:12" s="1" customFormat="1" ht="14.4" customHeight="1">
      <c r="B32" s="36"/>
      <c r="F32" s="117" t="s">
        <v>37</v>
      </c>
      <c r="I32" s="118" t="s">
        <v>36</v>
      </c>
      <c r="J32" s="117" t="s">
        <v>38</v>
      </c>
      <c r="L32" s="36"/>
    </row>
    <row r="33" spans="2:12" s="1" customFormat="1" ht="14.4" customHeight="1">
      <c r="B33" s="36"/>
      <c r="D33" s="119" t="s">
        <v>39</v>
      </c>
      <c r="E33" s="107" t="s">
        <v>40</v>
      </c>
      <c r="F33" s="120">
        <f>ROUND((SUM(BE126:BE191)),2)</f>
        <v>42799.36</v>
      </c>
      <c r="I33" s="121">
        <v>0.21</v>
      </c>
      <c r="J33" s="120">
        <f>ROUND(((SUM(BE126:BE191))*I33),2)</f>
        <v>8987.87</v>
      </c>
      <c r="L33" s="36"/>
    </row>
    <row r="34" spans="2:12" s="1" customFormat="1" ht="14.4" customHeight="1">
      <c r="B34" s="36"/>
      <c r="E34" s="107" t="s">
        <v>41</v>
      </c>
      <c r="F34" s="120">
        <f>ROUND((SUM(BF126:BF191)),2)</f>
        <v>0</v>
      </c>
      <c r="I34" s="121">
        <v>0.15</v>
      </c>
      <c r="J34" s="120">
        <f>ROUND(((SUM(BF126:BF191))*I34),2)</f>
        <v>0</v>
      </c>
      <c r="L34" s="36"/>
    </row>
    <row r="35" spans="2:12" s="1" customFormat="1" ht="14.4" customHeight="1" hidden="1">
      <c r="B35" s="36"/>
      <c r="E35" s="107" t="s">
        <v>42</v>
      </c>
      <c r="F35" s="120">
        <f>ROUND((SUM(BG126:BG191)),2)</f>
        <v>0</v>
      </c>
      <c r="I35" s="121">
        <v>0.21</v>
      </c>
      <c r="J35" s="120">
        <f>0</f>
        <v>0</v>
      </c>
      <c r="L35" s="36"/>
    </row>
    <row r="36" spans="2:12" s="1" customFormat="1" ht="14.4" customHeight="1" hidden="1">
      <c r="B36" s="36"/>
      <c r="E36" s="107" t="s">
        <v>43</v>
      </c>
      <c r="F36" s="120">
        <f>ROUND((SUM(BH126:BH191)),2)</f>
        <v>0</v>
      </c>
      <c r="I36" s="121">
        <v>0.15</v>
      </c>
      <c r="J36" s="120">
        <f>0</f>
        <v>0</v>
      </c>
      <c r="L36" s="36"/>
    </row>
    <row r="37" spans="2:12" s="1" customFormat="1" ht="14.4" customHeight="1" hidden="1">
      <c r="B37" s="36"/>
      <c r="E37" s="107" t="s">
        <v>44</v>
      </c>
      <c r="F37" s="120">
        <f>ROUND((SUM(BI126:BI191)),2)</f>
        <v>0</v>
      </c>
      <c r="I37" s="121">
        <v>0</v>
      </c>
      <c r="J37" s="120">
        <f>0</f>
        <v>0</v>
      </c>
      <c r="L37" s="36"/>
    </row>
    <row r="38" spans="2:12" s="1" customFormat="1" ht="6.9" customHeight="1">
      <c r="B38" s="36"/>
      <c r="I38" s="108"/>
      <c r="L38" s="36"/>
    </row>
    <row r="39" spans="2:12" s="1" customFormat="1" ht="25.35" customHeight="1">
      <c r="B39" s="36"/>
      <c r="C39" s="122"/>
      <c r="D39" s="123" t="s">
        <v>45</v>
      </c>
      <c r="E39" s="124"/>
      <c r="F39" s="124"/>
      <c r="G39" s="125" t="s">
        <v>46</v>
      </c>
      <c r="H39" s="126" t="s">
        <v>47</v>
      </c>
      <c r="I39" s="127"/>
      <c r="J39" s="128">
        <f>SUM(J30:J37)</f>
        <v>51787.23</v>
      </c>
      <c r="K39" s="129"/>
      <c r="L39" s="36"/>
    </row>
    <row r="40" spans="2:12" s="1" customFormat="1" ht="14.4" customHeight="1">
      <c r="B40" s="36"/>
      <c r="I40" s="108"/>
      <c r="L40" s="36"/>
    </row>
    <row r="41" spans="2:12" ht="14.4" customHeight="1">
      <c r="B41" s="18"/>
      <c r="L41" s="18"/>
    </row>
    <row r="42" spans="2:12" ht="14.4" customHeight="1">
      <c r="B42" s="18"/>
      <c r="L42" s="18"/>
    </row>
    <row r="43" spans="2:12" ht="14.4" customHeight="1">
      <c r="B43" s="18"/>
      <c r="L43" s="18"/>
    </row>
    <row r="44" spans="2:12" ht="14.4" customHeight="1">
      <c r="B44" s="18"/>
      <c r="L44" s="18"/>
    </row>
    <row r="45" spans="2:12" ht="14.4" customHeight="1">
      <c r="B45" s="18"/>
      <c r="L45" s="18"/>
    </row>
    <row r="46" spans="2:12" ht="14.4" customHeight="1">
      <c r="B46" s="18"/>
      <c r="L46" s="18"/>
    </row>
    <row r="47" spans="2:12" ht="14.4" customHeight="1">
      <c r="B47" s="18"/>
      <c r="L47" s="18"/>
    </row>
    <row r="48" spans="2:12" ht="14.4" customHeight="1">
      <c r="B48" s="18"/>
      <c r="L48" s="18"/>
    </row>
    <row r="49" spans="2:12" ht="14.4" customHeight="1">
      <c r="B49" s="18"/>
      <c r="L49" s="18"/>
    </row>
    <row r="50" spans="2:12" s="1" customFormat="1" ht="14.4" customHeight="1">
      <c r="B50" s="36"/>
      <c r="D50" s="130" t="s">
        <v>48</v>
      </c>
      <c r="E50" s="131"/>
      <c r="F50" s="131"/>
      <c r="G50" s="130" t="s">
        <v>49</v>
      </c>
      <c r="H50" s="131"/>
      <c r="I50" s="132"/>
      <c r="J50" s="131"/>
      <c r="K50" s="131"/>
      <c r="L50" s="36"/>
    </row>
    <row r="51" spans="2:12" ht="10.2">
      <c r="B51" s="18"/>
      <c r="L51" s="18"/>
    </row>
    <row r="52" spans="2:12" ht="10.2">
      <c r="B52" s="18"/>
      <c r="L52" s="18"/>
    </row>
    <row r="53" spans="2:12" ht="10.2">
      <c r="B53" s="18"/>
      <c r="L53" s="18"/>
    </row>
    <row r="54" spans="2:12" ht="10.2">
      <c r="B54" s="18"/>
      <c r="L54" s="18"/>
    </row>
    <row r="55" spans="2:12" ht="10.2">
      <c r="B55" s="18"/>
      <c r="L55" s="18"/>
    </row>
    <row r="56" spans="2:12" ht="10.2">
      <c r="B56" s="18"/>
      <c r="L56" s="18"/>
    </row>
    <row r="57" spans="2:12" ht="10.2">
      <c r="B57" s="18"/>
      <c r="L57" s="18"/>
    </row>
    <row r="58" spans="2:12" ht="10.2">
      <c r="B58" s="18"/>
      <c r="L58" s="18"/>
    </row>
    <row r="59" spans="2:12" ht="10.2">
      <c r="B59" s="18"/>
      <c r="L59" s="18"/>
    </row>
    <row r="60" spans="2:12" ht="10.2">
      <c r="B60" s="18"/>
      <c r="L60" s="18"/>
    </row>
    <row r="61" spans="2:12" s="1" customFormat="1" ht="13.2">
      <c r="B61" s="36"/>
      <c r="D61" s="133" t="s">
        <v>50</v>
      </c>
      <c r="E61" s="134"/>
      <c r="F61" s="135" t="s">
        <v>51</v>
      </c>
      <c r="G61" s="133" t="s">
        <v>50</v>
      </c>
      <c r="H61" s="134"/>
      <c r="I61" s="136"/>
      <c r="J61" s="137" t="s">
        <v>51</v>
      </c>
      <c r="K61" s="134"/>
      <c r="L61" s="36"/>
    </row>
    <row r="62" spans="2:12" ht="10.2">
      <c r="B62" s="18"/>
      <c r="L62" s="18"/>
    </row>
    <row r="63" spans="2:12" ht="10.2">
      <c r="B63" s="18"/>
      <c r="L63" s="18"/>
    </row>
    <row r="64" spans="2:12" ht="10.2">
      <c r="B64" s="18"/>
      <c r="L64" s="18"/>
    </row>
    <row r="65" spans="2:12" s="1" customFormat="1" ht="13.2">
      <c r="B65" s="36"/>
      <c r="D65" s="130" t="s">
        <v>52</v>
      </c>
      <c r="E65" s="131"/>
      <c r="F65" s="131"/>
      <c r="G65" s="130" t="s">
        <v>53</v>
      </c>
      <c r="H65" s="131"/>
      <c r="I65" s="132"/>
      <c r="J65" s="131"/>
      <c r="K65" s="131"/>
      <c r="L65" s="36"/>
    </row>
    <row r="66" spans="2:12" ht="10.2">
      <c r="B66" s="18"/>
      <c r="L66" s="18"/>
    </row>
    <row r="67" spans="2:12" ht="10.2">
      <c r="B67" s="18"/>
      <c r="L67" s="18"/>
    </row>
    <row r="68" spans="2:12" ht="10.2">
      <c r="B68" s="18"/>
      <c r="L68" s="18"/>
    </row>
    <row r="69" spans="2:12" ht="10.2">
      <c r="B69" s="18"/>
      <c r="L69" s="18"/>
    </row>
    <row r="70" spans="2:12" ht="10.2">
      <c r="B70" s="18"/>
      <c r="L70" s="18"/>
    </row>
    <row r="71" spans="2:12" ht="10.2">
      <c r="B71" s="18"/>
      <c r="L71" s="18"/>
    </row>
    <row r="72" spans="2:12" ht="10.2">
      <c r="B72" s="18"/>
      <c r="L72" s="18"/>
    </row>
    <row r="73" spans="2:12" ht="10.2">
      <c r="B73" s="18"/>
      <c r="L73" s="18"/>
    </row>
    <row r="74" spans="2:12" ht="10.2">
      <c r="B74" s="18"/>
      <c r="L74" s="18"/>
    </row>
    <row r="75" spans="2:12" ht="10.2">
      <c r="B75" s="18"/>
      <c r="L75" s="18"/>
    </row>
    <row r="76" spans="2:12" s="1" customFormat="1" ht="13.2">
      <c r="B76" s="36"/>
      <c r="D76" s="133" t="s">
        <v>50</v>
      </c>
      <c r="E76" s="134"/>
      <c r="F76" s="135" t="s">
        <v>51</v>
      </c>
      <c r="G76" s="133" t="s">
        <v>50</v>
      </c>
      <c r="H76" s="134"/>
      <c r="I76" s="136"/>
      <c r="J76" s="137" t="s">
        <v>51</v>
      </c>
      <c r="K76" s="134"/>
      <c r="L76" s="36"/>
    </row>
    <row r="77" spans="2:12" s="1" customFormat="1" ht="14.4" customHeight="1">
      <c r="B77" s="138"/>
      <c r="C77" s="139"/>
      <c r="D77" s="139"/>
      <c r="E77" s="139"/>
      <c r="F77" s="139"/>
      <c r="G77" s="139"/>
      <c r="H77" s="139"/>
      <c r="I77" s="140"/>
      <c r="J77" s="139"/>
      <c r="K77" s="139"/>
      <c r="L77" s="36"/>
    </row>
    <row r="81" spans="2:12" s="1" customFormat="1" ht="6.9" customHeight="1">
      <c r="B81" s="141"/>
      <c r="C81" s="142"/>
      <c r="D81" s="142"/>
      <c r="E81" s="142"/>
      <c r="F81" s="142"/>
      <c r="G81" s="142"/>
      <c r="H81" s="142"/>
      <c r="I81" s="143"/>
      <c r="J81" s="142"/>
      <c r="K81" s="142"/>
      <c r="L81" s="36"/>
    </row>
    <row r="82" spans="2:12" s="1" customFormat="1" ht="24.9" customHeight="1">
      <c r="B82" s="32"/>
      <c r="C82" s="21" t="s">
        <v>95</v>
      </c>
      <c r="D82" s="33"/>
      <c r="E82" s="33"/>
      <c r="F82" s="33"/>
      <c r="G82" s="33"/>
      <c r="H82" s="33"/>
      <c r="I82" s="108"/>
      <c r="J82" s="33"/>
      <c r="K82" s="33"/>
      <c r="L82" s="36"/>
    </row>
    <row r="83" spans="2:12" s="1" customFormat="1" ht="6.9" customHeight="1">
      <c r="B83" s="32"/>
      <c r="C83" s="33"/>
      <c r="D83" s="33"/>
      <c r="E83" s="33"/>
      <c r="F83" s="33"/>
      <c r="G83" s="33"/>
      <c r="H83" s="33"/>
      <c r="I83" s="108"/>
      <c r="J83" s="33"/>
      <c r="K83" s="33"/>
      <c r="L83" s="36"/>
    </row>
    <row r="84" spans="2:12" s="1" customFormat="1" ht="12" customHeight="1">
      <c r="B84" s="32"/>
      <c r="C84" s="27" t="s">
        <v>16</v>
      </c>
      <c r="D84" s="33"/>
      <c r="E84" s="33"/>
      <c r="F84" s="33"/>
      <c r="G84" s="33"/>
      <c r="H84" s="33"/>
      <c r="I84" s="108"/>
      <c r="J84" s="33"/>
      <c r="K84" s="33"/>
      <c r="L84" s="36"/>
    </row>
    <row r="85" spans="2:12" s="1" customFormat="1" ht="16.5" customHeight="1">
      <c r="B85" s="32"/>
      <c r="C85" s="33"/>
      <c r="D85" s="33"/>
      <c r="E85" s="291" t="str">
        <f>E7</f>
        <v>Zámecké nám. 46 - stavební úpravy nebytového prostoru</v>
      </c>
      <c r="F85" s="292"/>
      <c r="G85" s="292"/>
      <c r="H85" s="292"/>
      <c r="I85" s="108"/>
      <c r="J85" s="33"/>
      <c r="K85" s="33"/>
      <c r="L85" s="36"/>
    </row>
    <row r="86" spans="2:12" s="1" customFormat="1" ht="12" customHeight="1">
      <c r="B86" s="32"/>
      <c r="C86" s="27" t="s">
        <v>93</v>
      </c>
      <c r="D86" s="33"/>
      <c r="E86" s="33"/>
      <c r="F86" s="33"/>
      <c r="G86" s="33"/>
      <c r="H86" s="33"/>
      <c r="I86" s="108"/>
      <c r="J86" s="33"/>
      <c r="K86" s="33"/>
      <c r="L86" s="36"/>
    </row>
    <row r="87" spans="2:12" s="1" customFormat="1" ht="16.5" customHeight="1">
      <c r="B87" s="32"/>
      <c r="C87" s="33"/>
      <c r="D87" s="33"/>
      <c r="E87" s="263" t="str">
        <f>E9</f>
        <v>SO03 - zdravotechnika</v>
      </c>
      <c r="F87" s="293"/>
      <c r="G87" s="293"/>
      <c r="H87" s="293"/>
      <c r="I87" s="108"/>
      <c r="J87" s="33"/>
      <c r="K87" s="33"/>
      <c r="L87" s="36"/>
    </row>
    <row r="88" spans="2:12" s="1" customFormat="1" ht="6.9" customHeight="1">
      <c r="B88" s="32"/>
      <c r="C88" s="33"/>
      <c r="D88" s="33"/>
      <c r="E88" s="33"/>
      <c r="F88" s="33"/>
      <c r="G88" s="33"/>
      <c r="H88" s="33"/>
      <c r="I88" s="108"/>
      <c r="J88" s="33"/>
      <c r="K88" s="33"/>
      <c r="L88" s="36"/>
    </row>
    <row r="89" spans="2:12" s="1" customFormat="1" ht="12" customHeight="1">
      <c r="B89" s="32"/>
      <c r="C89" s="27" t="s">
        <v>20</v>
      </c>
      <c r="D89" s="33"/>
      <c r="E89" s="33"/>
      <c r="F89" s="25" t="str">
        <f>F12</f>
        <v>Zámecké náměstí 46, Frýdek</v>
      </c>
      <c r="G89" s="33"/>
      <c r="H89" s="33"/>
      <c r="I89" s="110" t="s">
        <v>22</v>
      </c>
      <c r="J89" s="59">
        <f>IF(J12="","",J12)</f>
        <v>43651</v>
      </c>
      <c r="K89" s="33"/>
      <c r="L89" s="36"/>
    </row>
    <row r="90" spans="2:12" s="1" customFormat="1" ht="6.9" customHeight="1">
      <c r="B90" s="32"/>
      <c r="C90" s="33"/>
      <c r="D90" s="33"/>
      <c r="E90" s="33"/>
      <c r="F90" s="33"/>
      <c r="G90" s="33"/>
      <c r="H90" s="33"/>
      <c r="I90" s="108"/>
      <c r="J90" s="33"/>
      <c r="K90" s="33"/>
      <c r="L90" s="36"/>
    </row>
    <row r="91" spans="2:12" s="1" customFormat="1" ht="27.9" customHeight="1">
      <c r="B91" s="32"/>
      <c r="C91" s="27" t="s">
        <v>23</v>
      </c>
      <c r="D91" s="33"/>
      <c r="E91" s="33"/>
      <c r="F91" s="25" t="str">
        <f>E15</f>
        <v>Stat. město Frýdek Místek, Radniční 1148,73822,FM</v>
      </c>
      <c r="G91" s="33"/>
      <c r="H91" s="33"/>
      <c r="I91" s="110" t="s">
        <v>28</v>
      </c>
      <c r="J91" s="30" t="str">
        <f>E21</f>
        <v>CIVIL PROJECTS s.r.o.</v>
      </c>
      <c r="K91" s="33"/>
      <c r="L91" s="36"/>
    </row>
    <row r="92" spans="2:12" s="1" customFormat="1" ht="15.15" customHeight="1">
      <c r="B92" s="32"/>
      <c r="C92" s="27" t="s">
        <v>27</v>
      </c>
      <c r="D92" s="33"/>
      <c r="E92" s="33"/>
      <c r="F92" s="25" t="str">
        <f>IF(E18="","",E18)</f>
        <v>BESKYDGROUP s.r o</v>
      </c>
      <c r="G92" s="33"/>
      <c r="H92" s="33"/>
      <c r="I92" s="110" t="s">
        <v>32</v>
      </c>
      <c r="J92" s="30" t="str">
        <f>E24</f>
        <v>Petr Gnida</v>
      </c>
      <c r="K92" s="33"/>
      <c r="L92" s="36"/>
    </row>
    <row r="93" spans="2:12" s="1" customFormat="1" ht="10.35" customHeight="1">
      <c r="B93" s="32"/>
      <c r="C93" s="33"/>
      <c r="D93" s="33"/>
      <c r="E93" s="33"/>
      <c r="F93" s="33"/>
      <c r="G93" s="33"/>
      <c r="H93" s="33"/>
      <c r="I93" s="108"/>
      <c r="J93" s="33"/>
      <c r="K93" s="33"/>
      <c r="L93" s="36"/>
    </row>
    <row r="94" spans="2:12" s="1" customFormat="1" ht="29.25" customHeight="1">
      <c r="B94" s="32"/>
      <c r="C94" s="144" t="s">
        <v>96</v>
      </c>
      <c r="D94" s="145"/>
      <c r="E94" s="145"/>
      <c r="F94" s="145"/>
      <c r="G94" s="145"/>
      <c r="H94" s="145"/>
      <c r="I94" s="146"/>
      <c r="J94" s="147" t="s">
        <v>97</v>
      </c>
      <c r="K94" s="145"/>
      <c r="L94" s="36"/>
    </row>
    <row r="95" spans="2:12" s="1" customFormat="1" ht="10.35" customHeight="1">
      <c r="B95" s="32"/>
      <c r="C95" s="33"/>
      <c r="D95" s="33"/>
      <c r="E95" s="33"/>
      <c r="F95" s="33"/>
      <c r="G95" s="33"/>
      <c r="H95" s="33"/>
      <c r="I95" s="108"/>
      <c r="J95" s="33"/>
      <c r="K95" s="33"/>
      <c r="L95" s="36"/>
    </row>
    <row r="96" spans="2:47" s="1" customFormat="1" ht="22.8" customHeight="1">
      <c r="B96" s="32"/>
      <c r="C96" s="148" t="s">
        <v>98</v>
      </c>
      <c r="D96" s="33"/>
      <c r="E96" s="33"/>
      <c r="F96" s="33"/>
      <c r="G96" s="33"/>
      <c r="H96" s="33"/>
      <c r="I96" s="108"/>
      <c r="J96" s="77">
        <f>J126</f>
        <v>42799.36</v>
      </c>
      <c r="K96" s="33"/>
      <c r="L96" s="36"/>
      <c r="AU96" s="15" t="s">
        <v>99</v>
      </c>
    </row>
    <row r="97" spans="2:12" s="8" customFormat="1" ht="24.9" customHeight="1">
      <c r="B97" s="149"/>
      <c r="C97" s="150"/>
      <c r="D97" s="151" t="s">
        <v>100</v>
      </c>
      <c r="E97" s="152"/>
      <c r="F97" s="152"/>
      <c r="G97" s="152"/>
      <c r="H97" s="152"/>
      <c r="I97" s="153"/>
      <c r="J97" s="154">
        <f>J127</f>
        <v>2292.84</v>
      </c>
      <c r="K97" s="150"/>
      <c r="L97" s="155"/>
    </row>
    <row r="98" spans="2:12" s="9" customFormat="1" ht="19.95" customHeight="1">
      <c r="B98" s="156"/>
      <c r="C98" s="157"/>
      <c r="D98" s="158" t="s">
        <v>104</v>
      </c>
      <c r="E98" s="159"/>
      <c r="F98" s="159"/>
      <c r="G98" s="159"/>
      <c r="H98" s="159"/>
      <c r="I98" s="160"/>
      <c r="J98" s="161">
        <f>J128</f>
        <v>2056</v>
      </c>
      <c r="K98" s="157"/>
      <c r="L98" s="162"/>
    </row>
    <row r="99" spans="2:12" s="9" customFormat="1" ht="19.95" customHeight="1">
      <c r="B99" s="156"/>
      <c r="C99" s="157"/>
      <c r="D99" s="158" t="s">
        <v>105</v>
      </c>
      <c r="E99" s="159"/>
      <c r="F99" s="159"/>
      <c r="G99" s="159"/>
      <c r="H99" s="159"/>
      <c r="I99" s="160"/>
      <c r="J99" s="161">
        <f>J133</f>
        <v>236.83999999999997</v>
      </c>
      <c r="K99" s="157"/>
      <c r="L99" s="162"/>
    </row>
    <row r="100" spans="2:12" s="8" customFormat="1" ht="24.9" customHeight="1">
      <c r="B100" s="149"/>
      <c r="C100" s="150"/>
      <c r="D100" s="151" t="s">
        <v>107</v>
      </c>
      <c r="E100" s="152"/>
      <c r="F100" s="152"/>
      <c r="G100" s="152"/>
      <c r="H100" s="152"/>
      <c r="I100" s="153"/>
      <c r="J100" s="154">
        <f>J139</f>
        <v>31706.52</v>
      </c>
      <c r="K100" s="150"/>
      <c r="L100" s="155"/>
    </row>
    <row r="101" spans="2:12" s="9" customFormat="1" ht="19.95" customHeight="1">
      <c r="B101" s="156"/>
      <c r="C101" s="157"/>
      <c r="D101" s="158" t="s">
        <v>944</v>
      </c>
      <c r="E101" s="159"/>
      <c r="F101" s="159"/>
      <c r="G101" s="159"/>
      <c r="H101" s="159"/>
      <c r="I101" s="160"/>
      <c r="J101" s="161">
        <f>J140</f>
        <v>7397.6</v>
      </c>
      <c r="K101" s="157"/>
      <c r="L101" s="162"/>
    </row>
    <row r="102" spans="2:12" s="9" customFormat="1" ht="19.95" customHeight="1">
      <c r="B102" s="156"/>
      <c r="C102" s="157"/>
      <c r="D102" s="158" t="s">
        <v>945</v>
      </c>
      <c r="E102" s="159"/>
      <c r="F102" s="159"/>
      <c r="G102" s="159"/>
      <c r="H102" s="159"/>
      <c r="I102" s="160"/>
      <c r="J102" s="161">
        <f>J154</f>
        <v>10969.4</v>
      </c>
      <c r="K102" s="157"/>
      <c r="L102" s="162"/>
    </row>
    <row r="103" spans="2:12" s="9" customFormat="1" ht="19.95" customHeight="1">
      <c r="B103" s="156"/>
      <c r="C103" s="157"/>
      <c r="D103" s="158" t="s">
        <v>946</v>
      </c>
      <c r="E103" s="159"/>
      <c r="F103" s="159"/>
      <c r="G103" s="159"/>
      <c r="H103" s="159"/>
      <c r="I103" s="160"/>
      <c r="J103" s="161">
        <f>J168</f>
        <v>10181.55</v>
      </c>
      <c r="K103" s="157"/>
      <c r="L103" s="162"/>
    </row>
    <row r="104" spans="2:12" s="9" customFormat="1" ht="19.95" customHeight="1">
      <c r="B104" s="156"/>
      <c r="C104" s="157"/>
      <c r="D104" s="158" t="s">
        <v>947</v>
      </c>
      <c r="E104" s="159"/>
      <c r="F104" s="159"/>
      <c r="G104" s="159"/>
      <c r="H104" s="159"/>
      <c r="I104" s="160"/>
      <c r="J104" s="161">
        <f>J183</f>
        <v>3157.97</v>
      </c>
      <c r="K104" s="157"/>
      <c r="L104" s="162"/>
    </row>
    <row r="105" spans="2:12" s="9" customFormat="1" ht="19.95" customHeight="1">
      <c r="B105" s="156"/>
      <c r="C105" s="157"/>
      <c r="D105" s="158" t="s">
        <v>948</v>
      </c>
      <c r="E105" s="159"/>
      <c r="F105" s="159"/>
      <c r="G105" s="159"/>
      <c r="H105" s="159"/>
      <c r="I105" s="160"/>
      <c r="J105" s="161">
        <f>J186</f>
        <v>0</v>
      </c>
      <c r="K105" s="157"/>
      <c r="L105" s="162"/>
    </row>
    <row r="106" spans="2:12" s="8" customFormat="1" ht="24.9" customHeight="1">
      <c r="B106" s="149"/>
      <c r="C106" s="150"/>
      <c r="D106" s="151" t="s">
        <v>949</v>
      </c>
      <c r="E106" s="152"/>
      <c r="F106" s="152"/>
      <c r="G106" s="152"/>
      <c r="H106" s="152"/>
      <c r="I106" s="153"/>
      <c r="J106" s="154">
        <f>J187</f>
        <v>8800</v>
      </c>
      <c r="K106" s="150"/>
      <c r="L106" s="155"/>
    </row>
    <row r="107" spans="2:12" s="1" customFormat="1" ht="21.75" customHeight="1">
      <c r="B107" s="32"/>
      <c r="C107" s="33"/>
      <c r="D107" s="33"/>
      <c r="E107" s="33"/>
      <c r="F107" s="33"/>
      <c r="G107" s="33"/>
      <c r="H107" s="33"/>
      <c r="I107" s="108"/>
      <c r="J107" s="33"/>
      <c r="K107" s="33"/>
      <c r="L107" s="36"/>
    </row>
    <row r="108" spans="2:12" s="1" customFormat="1" ht="6.9" customHeight="1">
      <c r="B108" s="47"/>
      <c r="C108" s="48"/>
      <c r="D108" s="48"/>
      <c r="E108" s="48"/>
      <c r="F108" s="48"/>
      <c r="G108" s="48"/>
      <c r="H108" s="48"/>
      <c r="I108" s="140"/>
      <c r="J108" s="48"/>
      <c r="K108" s="48"/>
      <c r="L108" s="36"/>
    </row>
    <row r="112" spans="2:12" s="1" customFormat="1" ht="6.9" customHeight="1">
      <c r="B112" s="49"/>
      <c r="C112" s="50"/>
      <c r="D112" s="50"/>
      <c r="E112" s="50"/>
      <c r="F112" s="50"/>
      <c r="G112" s="50"/>
      <c r="H112" s="50"/>
      <c r="I112" s="143"/>
      <c r="J112" s="50"/>
      <c r="K112" s="50"/>
      <c r="L112" s="36"/>
    </row>
    <row r="113" spans="2:12" s="1" customFormat="1" ht="24.9" customHeight="1">
      <c r="B113" s="32"/>
      <c r="C113" s="21" t="s">
        <v>116</v>
      </c>
      <c r="D113" s="33"/>
      <c r="E113" s="33"/>
      <c r="F113" s="33"/>
      <c r="G113" s="33"/>
      <c r="H113" s="33"/>
      <c r="I113" s="108"/>
      <c r="J113" s="33"/>
      <c r="K113" s="33"/>
      <c r="L113" s="36"/>
    </row>
    <row r="114" spans="2:12" s="1" customFormat="1" ht="6.9" customHeight="1">
      <c r="B114" s="32"/>
      <c r="C114" s="33"/>
      <c r="D114" s="33"/>
      <c r="E114" s="33"/>
      <c r="F114" s="33"/>
      <c r="G114" s="33"/>
      <c r="H114" s="33"/>
      <c r="I114" s="108"/>
      <c r="J114" s="33"/>
      <c r="K114" s="33"/>
      <c r="L114" s="36"/>
    </row>
    <row r="115" spans="2:12" s="1" customFormat="1" ht="12" customHeight="1">
      <c r="B115" s="32"/>
      <c r="C115" s="27" t="s">
        <v>16</v>
      </c>
      <c r="D115" s="33"/>
      <c r="E115" s="33"/>
      <c r="F115" s="33"/>
      <c r="G115" s="33"/>
      <c r="H115" s="33"/>
      <c r="I115" s="108"/>
      <c r="J115" s="33"/>
      <c r="K115" s="33"/>
      <c r="L115" s="36"/>
    </row>
    <row r="116" spans="2:12" s="1" customFormat="1" ht="16.5" customHeight="1">
      <c r="B116" s="32"/>
      <c r="C116" s="33"/>
      <c r="D116" s="33"/>
      <c r="E116" s="291" t="str">
        <f>E7</f>
        <v>Zámecké nám. 46 - stavební úpravy nebytového prostoru</v>
      </c>
      <c r="F116" s="292"/>
      <c r="G116" s="292"/>
      <c r="H116" s="292"/>
      <c r="I116" s="108"/>
      <c r="J116" s="33"/>
      <c r="K116" s="33"/>
      <c r="L116" s="36"/>
    </row>
    <row r="117" spans="2:12" s="1" customFormat="1" ht="12" customHeight="1">
      <c r="B117" s="32"/>
      <c r="C117" s="27" t="s">
        <v>93</v>
      </c>
      <c r="D117" s="33"/>
      <c r="E117" s="33"/>
      <c r="F117" s="33"/>
      <c r="G117" s="33"/>
      <c r="H117" s="33"/>
      <c r="I117" s="108"/>
      <c r="J117" s="33"/>
      <c r="K117" s="33"/>
      <c r="L117" s="36"/>
    </row>
    <row r="118" spans="2:12" s="1" customFormat="1" ht="16.5" customHeight="1">
      <c r="B118" s="32"/>
      <c r="C118" s="33"/>
      <c r="D118" s="33"/>
      <c r="E118" s="263" t="str">
        <f>E9</f>
        <v>SO03 - zdravotechnika</v>
      </c>
      <c r="F118" s="293"/>
      <c r="G118" s="293"/>
      <c r="H118" s="293"/>
      <c r="I118" s="108"/>
      <c r="J118" s="33"/>
      <c r="K118" s="33"/>
      <c r="L118" s="36"/>
    </row>
    <row r="119" spans="2:12" s="1" customFormat="1" ht="6.9" customHeight="1">
      <c r="B119" s="32"/>
      <c r="C119" s="33"/>
      <c r="D119" s="33"/>
      <c r="E119" s="33"/>
      <c r="F119" s="33"/>
      <c r="G119" s="33"/>
      <c r="H119" s="33"/>
      <c r="I119" s="108"/>
      <c r="J119" s="33"/>
      <c r="K119" s="33"/>
      <c r="L119" s="36"/>
    </row>
    <row r="120" spans="2:12" s="1" customFormat="1" ht="12" customHeight="1">
      <c r="B120" s="32"/>
      <c r="C120" s="27" t="s">
        <v>20</v>
      </c>
      <c r="D120" s="33"/>
      <c r="E120" s="33"/>
      <c r="F120" s="25" t="str">
        <f>F12</f>
        <v>Zámecké náměstí 46, Frýdek</v>
      </c>
      <c r="G120" s="33"/>
      <c r="H120" s="33"/>
      <c r="I120" s="110" t="s">
        <v>22</v>
      </c>
      <c r="J120" s="59">
        <f>IF(J12="","",J12)</f>
        <v>43651</v>
      </c>
      <c r="K120" s="33"/>
      <c r="L120" s="36"/>
    </row>
    <row r="121" spans="2:12" s="1" customFormat="1" ht="6.9" customHeight="1">
      <c r="B121" s="32"/>
      <c r="C121" s="33"/>
      <c r="D121" s="33"/>
      <c r="E121" s="33"/>
      <c r="F121" s="33"/>
      <c r="G121" s="33"/>
      <c r="H121" s="33"/>
      <c r="I121" s="108"/>
      <c r="J121" s="33"/>
      <c r="K121" s="33"/>
      <c r="L121" s="36"/>
    </row>
    <row r="122" spans="2:12" s="1" customFormat="1" ht="27.9" customHeight="1">
      <c r="B122" s="32"/>
      <c r="C122" s="27" t="s">
        <v>23</v>
      </c>
      <c r="D122" s="33"/>
      <c r="E122" s="33"/>
      <c r="F122" s="25" t="str">
        <f>E15</f>
        <v>Stat. město Frýdek Místek, Radniční 1148,73822,FM</v>
      </c>
      <c r="G122" s="33"/>
      <c r="H122" s="33"/>
      <c r="I122" s="110" t="s">
        <v>28</v>
      </c>
      <c r="J122" s="30" t="str">
        <f>E21</f>
        <v>CIVIL PROJECTS s.r.o.</v>
      </c>
      <c r="K122" s="33"/>
      <c r="L122" s="36"/>
    </row>
    <row r="123" spans="2:12" s="1" customFormat="1" ht="15.15" customHeight="1">
      <c r="B123" s="32"/>
      <c r="C123" s="27" t="s">
        <v>27</v>
      </c>
      <c r="D123" s="33"/>
      <c r="E123" s="33"/>
      <c r="F123" s="25" t="str">
        <f>IF(E18="","",E18)</f>
        <v>BESKYDGROUP s.r o</v>
      </c>
      <c r="G123" s="33"/>
      <c r="H123" s="33"/>
      <c r="I123" s="110" t="s">
        <v>32</v>
      </c>
      <c r="J123" s="30" t="str">
        <f>E24</f>
        <v>Petr Gnida</v>
      </c>
      <c r="K123" s="33"/>
      <c r="L123" s="36"/>
    </row>
    <row r="124" spans="2:12" s="1" customFormat="1" ht="10.35" customHeight="1">
      <c r="B124" s="32"/>
      <c r="C124" s="33"/>
      <c r="D124" s="33"/>
      <c r="E124" s="33"/>
      <c r="F124" s="33"/>
      <c r="G124" s="33"/>
      <c r="H124" s="33"/>
      <c r="I124" s="108"/>
      <c r="J124" s="33"/>
      <c r="K124" s="33"/>
      <c r="L124" s="36"/>
    </row>
    <row r="125" spans="2:20" s="10" customFormat="1" ht="29.25" customHeight="1">
      <c r="B125" s="163"/>
      <c r="C125" s="164" t="s">
        <v>117</v>
      </c>
      <c r="D125" s="165" t="s">
        <v>60</v>
      </c>
      <c r="E125" s="165" t="s">
        <v>56</v>
      </c>
      <c r="F125" s="165" t="s">
        <v>57</v>
      </c>
      <c r="G125" s="165" t="s">
        <v>118</v>
      </c>
      <c r="H125" s="165" t="s">
        <v>119</v>
      </c>
      <c r="I125" s="166" t="s">
        <v>120</v>
      </c>
      <c r="J125" s="167" t="s">
        <v>97</v>
      </c>
      <c r="K125" s="168" t="s">
        <v>121</v>
      </c>
      <c r="L125" s="169"/>
      <c r="M125" s="68" t="s">
        <v>1</v>
      </c>
      <c r="N125" s="69" t="s">
        <v>39</v>
      </c>
      <c r="O125" s="69" t="s">
        <v>122</v>
      </c>
      <c r="P125" s="69" t="s">
        <v>123</v>
      </c>
      <c r="Q125" s="69" t="s">
        <v>124</v>
      </c>
      <c r="R125" s="69" t="s">
        <v>125</v>
      </c>
      <c r="S125" s="69" t="s">
        <v>126</v>
      </c>
      <c r="T125" s="70" t="s">
        <v>127</v>
      </c>
    </row>
    <row r="126" spans="2:63" s="1" customFormat="1" ht="22.8" customHeight="1">
      <c r="B126" s="32"/>
      <c r="C126" s="75" t="s">
        <v>128</v>
      </c>
      <c r="D126" s="33"/>
      <c r="E126" s="33"/>
      <c r="F126" s="33"/>
      <c r="G126" s="33"/>
      <c r="H126" s="33"/>
      <c r="I126" s="108"/>
      <c r="J126" s="170">
        <f>BK126</f>
        <v>42799.36</v>
      </c>
      <c r="K126" s="33"/>
      <c r="L126" s="36"/>
      <c r="M126" s="71"/>
      <c r="N126" s="72"/>
      <c r="O126" s="72"/>
      <c r="P126" s="171">
        <f>P127+P139+P187</f>
        <v>0</v>
      </c>
      <c r="Q126" s="72"/>
      <c r="R126" s="171">
        <f>R127+R139+R187</f>
        <v>0.07161000000000001</v>
      </c>
      <c r="S126" s="72"/>
      <c r="T126" s="172">
        <f>T127+T139+T187</f>
        <v>0.16297999999999999</v>
      </c>
      <c r="AT126" s="15" t="s">
        <v>74</v>
      </c>
      <c r="AU126" s="15" t="s">
        <v>99</v>
      </c>
      <c r="BK126" s="173">
        <f>BK127+BK139+BK187</f>
        <v>42799.36</v>
      </c>
    </row>
    <row r="127" spans="2:63" s="11" customFormat="1" ht="25.95" customHeight="1">
      <c r="B127" s="174"/>
      <c r="C127" s="175"/>
      <c r="D127" s="176" t="s">
        <v>74</v>
      </c>
      <c r="E127" s="177" t="s">
        <v>129</v>
      </c>
      <c r="F127" s="177" t="s">
        <v>130</v>
      </c>
      <c r="G127" s="175"/>
      <c r="H127" s="175"/>
      <c r="I127" s="178"/>
      <c r="J127" s="179">
        <f>BK127</f>
        <v>2292.84</v>
      </c>
      <c r="K127" s="175"/>
      <c r="L127" s="180"/>
      <c r="M127" s="181"/>
      <c r="N127" s="182"/>
      <c r="O127" s="182"/>
      <c r="P127" s="183">
        <f>P128+P133</f>
        <v>0</v>
      </c>
      <c r="Q127" s="182"/>
      <c r="R127" s="183">
        <f>R128+R133</f>
        <v>0</v>
      </c>
      <c r="S127" s="182"/>
      <c r="T127" s="184">
        <f>T128+T133</f>
        <v>0.16099999999999998</v>
      </c>
      <c r="AR127" s="185" t="s">
        <v>83</v>
      </c>
      <c r="AT127" s="186" t="s">
        <v>74</v>
      </c>
      <c r="AU127" s="186" t="s">
        <v>75</v>
      </c>
      <c r="AY127" s="185" t="s">
        <v>131</v>
      </c>
      <c r="BK127" s="187">
        <f>BK128+BK133</f>
        <v>2292.84</v>
      </c>
    </row>
    <row r="128" spans="2:63" s="11" customFormat="1" ht="22.8" customHeight="1">
      <c r="B128" s="174"/>
      <c r="C128" s="175"/>
      <c r="D128" s="176" t="s">
        <v>74</v>
      </c>
      <c r="E128" s="188" t="s">
        <v>176</v>
      </c>
      <c r="F128" s="188" t="s">
        <v>231</v>
      </c>
      <c r="G128" s="175"/>
      <c r="H128" s="175"/>
      <c r="I128" s="178"/>
      <c r="J128" s="189">
        <f>BK128</f>
        <v>2056</v>
      </c>
      <c r="K128" s="175"/>
      <c r="L128" s="180"/>
      <c r="M128" s="181"/>
      <c r="N128" s="182"/>
      <c r="O128" s="182"/>
      <c r="P128" s="183">
        <f>SUM(P129:P132)</f>
        <v>0</v>
      </c>
      <c r="Q128" s="182"/>
      <c r="R128" s="183">
        <f>SUM(R129:R132)</f>
        <v>0</v>
      </c>
      <c r="S128" s="182"/>
      <c r="T128" s="184">
        <f>SUM(T129:T132)</f>
        <v>0.16099999999999998</v>
      </c>
      <c r="AR128" s="185" t="s">
        <v>83</v>
      </c>
      <c r="AT128" s="186" t="s">
        <v>74</v>
      </c>
      <c r="AU128" s="186" t="s">
        <v>83</v>
      </c>
      <c r="AY128" s="185" t="s">
        <v>131</v>
      </c>
      <c r="BK128" s="187">
        <f>SUM(BK129:BK132)</f>
        <v>2056</v>
      </c>
    </row>
    <row r="129" spans="2:65" s="1" customFormat="1" ht="16.5" customHeight="1">
      <c r="B129" s="32"/>
      <c r="C129" s="190" t="s">
        <v>83</v>
      </c>
      <c r="D129" s="190" t="s">
        <v>134</v>
      </c>
      <c r="E129" s="191" t="s">
        <v>950</v>
      </c>
      <c r="F129" s="192" t="s">
        <v>951</v>
      </c>
      <c r="G129" s="193" t="s">
        <v>952</v>
      </c>
      <c r="H129" s="194">
        <v>2</v>
      </c>
      <c r="I129" s="195">
        <v>500</v>
      </c>
      <c r="J129" s="196">
        <f>ROUND(I129*H129,2)</f>
        <v>1000</v>
      </c>
      <c r="K129" s="192" t="s">
        <v>1</v>
      </c>
      <c r="L129" s="36"/>
      <c r="M129" s="197" t="s">
        <v>1</v>
      </c>
      <c r="N129" s="198" t="s">
        <v>40</v>
      </c>
      <c r="O129" s="64"/>
      <c r="P129" s="199">
        <f>O129*H129</f>
        <v>0</v>
      </c>
      <c r="Q129" s="199">
        <v>0</v>
      </c>
      <c r="R129" s="199">
        <f>Q129*H129</f>
        <v>0</v>
      </c>
      <c r="S129" s="199">
        <v>0</v>
      </c>
      <c r="T129" s="200">
        <f>S129*H129</f>
        <v>0</v>
      </c>
      <c r="AR129" s="201" t="s">
        <v>139</v>
      </c>
      <c r="AT129" s="201" t="s">
        <v>134</v>
      </c>
      <c r="AU129" s="201" t="s">
        <v>85</v>
      </c>
      <c r="AY129" s="15" t="s">
        <v>131</v>
      </c>
      <c r="BE129" s="202">
        <f>IF(N129="základní",J129,0)</f>
        <v>1000</v>
      </c>
      <c r="BF129" s="202">
        <f>IF(N129="snížená",J129,0)</f>
        <v>0</v>
      </c>
      <c r="BG129" s="202">
        <f>IF(N129="zákl. přenesená",J129,0)</f>
        <v>0</v>
      </c>
      <c r="BH129" s="202">
        <f>IF(N129="sníž. přenesená",J129,0)</f>
        <v>0</v>
      </c>
      <c r="BI129" s="202">
        <f>IF(N129="nulová",J129,0)</f>
        <v>0</v>
      </c>
      <c r="BJ129" s="15" t="s">
        <v>83</v>
      </c>
      <c r="BK129" s="202">
        <f>ROUND(I129*H129,2)</f>
        <v>1000</v>
      </c>
      <c r="BL129" s="15" t="s">
        <v>139</v>
      </c>
      <c r="BM129" s="201" t="s">
        <v>953</v>
      </c>
    </row>
    <row r="130" spans="2:65" s="1" customFormat="1" ht="16.5" customHeight="1">
      <c r="B130" s="32"/>
      <c r="C130" s="190" t="s">
        <v>85</v>
      </c>
      <c r="D130" s="190" t="s">
        <v>134</v>
      </c>
      <c r="E130" s="191" t="s">
        <v>954</v>
      </c>
      <c r="F130" s="192" t="s">
        <v>955</v>
      </c>
      <c r="G130" s="193" t="s">
        <v>321</v>
      </c>
      <c r="H130" s="194">
        <v>1</v>
      </c>
      <c r="I130" s="195">
        <v>85</v>
      </c>
      <c r="J130" s="196">
        <f>ROUND(I130*H130,2)</f>
        <v>85</v>
      </c>
      <c r="K130" s="192" t="s">
        <v>138</v>
      </c>
      <c r="L130" s="36"/>
      <c r="M130" s="197" t="s">
        <v>1</v>
      </c>
      <c r="N130" s="198" t="s">
        <v>40</v>
      </c>
      <c r="O130" s="64"/>
      <c r="P130" s="199">
        <f>O130*H130</f>
        <v>0</v>
      </c>
      <c r="Q130" s="199">
        <v>0</v>
      </c>
      <c r="R130" s="199">
        <f>Q130*H130</f>
        <v>0</v>
      </c>
      <c r="S130" s="199">
        <v>0.037</v>
      </c>
      <c r="T130" s="200">
        <f>S130*H130</f>
        <v>0.037</v>
      </c>
      <c r="AR130" s="201" t="s">
        <v>139</v>
      </c>
      <c r="AT130" s="201" t="s">
        <v>134</v>
      </c>
      <c r="AU130" s="201" t="s">
        <v>85</v>
      </c>
      <c r="AY130" s="15" t="s">
        <v>131</v>
      </c>
      <c r="BE130" s="202">
        <f>IF(N130="základní",J130,0)</f>
        <v>85</v>
      </c>
      <c r="BF130" s="202">
        <f>IF(N130="snížená",J130,0)</f>
        <v>0</v>
      </c>
      <c r="BG130" s="202">
        <f>IF(N130="zákl. přenesená",J130,0)</f>
        <v>0</v>
      </c>
      <c r="BH130" s="202">
        <f>IF(N130="sníž. přenesená",J130,0)</f>
        <v>0</v>
      </c>
      <c r="BI130" s="202">
        <f>IF(N130="nulová",J130,0)</f>
        <v>0</v>
      </c>
      <c r="BJ130" s="15" t="s">
        <v>83</v>
      </c>
      <c r="BK130" s="202">
        <f>ROUND(I130*H130,2)</f>
        <v>85</v>
      </c>
      <c r="BL130" s="15" t="s">
        <v>139</v>
      </c>
      <c r="BM130" s="201" t="s">
        <v>956</v>
      </c>
    </row>
    <row r="131" spans="2:65" s="1" customFormat="1" ht="24" customHeight="1">
      <c r="B131" s="32"/>
      <c r="C131" s="190" t="s">
        <v>132</v>
      </c>
      <c r="D131" s="190" t="s">
        <v>134</v>
      </c>
      <c r="E131" s="191" t="s">
        <v>957</v>
      </c>
      <c r="F131" s="192" t="s">
        <v>958</v>
      </c>
      <c r="G131" s="193" t="s">
        <v>149</v>
      </c>
      <c r="H131" s="194">
        <v>2</v>
      </c>
      <c r="I131" s="195">
        <v>133</v>
      </c>
      <c r="J131" s="196">
        <f>ROUND(I131*H131,2)</f>
        <v>266</v>
      </c>
      <c r="K131" s="192" t="s">
        <v>1</v>
      </c>
      <c r="L131" s="36"/>
      <c r="M131" s="197" t="s">
        <v>1</v>
      </c>
      <c r="N131" s="198" t="s">
        <v>40</v>
      </c>
      <c r="O131" s="64"/>
      <c r="P131" s="199">
        <f>O131*H131</f>
        <v>0</v>
      </c>
      <c r="Q131" s="199">
        <v>0</v>
      </c>
      <c r="R131" s="199">
        <f>Q131*H131</f>
        <v>0</v>
      </c>
      <c r="S131" s="199">
        <v>0.002</v>
      </c>
      <c r="T131" s="200">
        <f>S131*H131</f>
        <v>0.004</v>
      </c>
      <c r="AR131" s="201" t="s">
        <v>139</v>
      </c>
      <c r="AT131" s="201" t="s">
        <v>134</v>
      </c>
      <c r="AU131" s="201" t="s">
        <v>85</v>
      </c>
      <c r="AY131" s="15" t="s">
        <v>131</v>
      </c>
      <c r="BE131" s="202">
        <f>IF(N131="základní",J131,0)</f>
        <v>266</v>
      </c>
      <c r="BF131" s="202">
        <f>IF(N131="snížená",J131,0)</f>
        <v>0</v>
      </c>
      <c r="BG131" s="202">
        <f>IF(N131="zákl. přenesená",J131,0)</f>
        <v>0</v>
      </c>
      <c r="BH131" s="202">
        <f>IF(N131="sníž. přenesená",J131,0)</f>
        <v>0</v>
      </c>
      <c r="BI131" s="202">
        <f>IF(N131="nulová",J131,0)</f>
        <v>0</v>
      </c>
      <c r="BJ131" s="15" t="s">
        <v>83</v>
      </c>
      <c r="BK131" s="202">
        <f>ROUND(I131*H131,2)</f>
        <v>266</v>
      </c>
      <c r="BL131" s="15" t="s">
        <v>139</v>
      </c>
      <c r="BM131" s="201" t="s">
        <v>959</v>
      </c>
    </row>
    <row r="132" spans="2:65" s="1" customFormat="1" ht="24" customHeight="1">
      <c r="B132" s="32"/>
      <c r="C132" s="190" t="s">
        <v>139</v>
      </c>
      <c r="D132" s="190" t="s">
        <v>134</v>
      </c>
      <c r="E132" s="191" t="s">
        <v>960</v>
      </c>
      <c r="F132" s="192" t="s">
        <v>961</v>
      </c>
      <c r="G132" s="193" t="s">
        <v>321</v>
      </c>
      <c r="H132" s="194">
        <v>3</v>
      </c>
      <c r="I132" s="195">
        <v>235</v>
      </c>
      <c r="J132" s="196">
        <f>ROUND(I132*H132,2)</f>
        <v>705</v>
      </c>
      <c r="K132" s="192" t="s">
        <v>138</v>
      </c>
      <c r="L132" s="36"/>
      <c r="M132" s="197" t="s">
        <v>1</v>
      </c>
      <c r="N132" s="198" t="s">
        <v>40</v>
      </c>
      <c r="O132" s="64"/>
      <c r="P132" s="199">
        <f>O132*H132</f>
        <v>0</v>
      </c>
      <c r="Q132" s="199">
        <v>0</v>
      </c>
      <c r="R132" s="199">
        <f>Q132*H132</f>
        <v>0</v>
      </c>
      <c r="S132" s="199">
        <v>0.04</v>
      </c>
      <c r="T132" s="200">
        <f>S132*H132</f>
        <v>0.12</v>
      </c>
      <c r="AR132" s="201" t="s">
        <v>139</v>
      </c>
      <c r="AT132" s="201" t="s">
        <v>134</v>
      </c>
      <c r="AU132" s="201" t="s">
        <v>85</v>
      </c>
      <c r="AY132" s="15" t="s">
        <v>131</v>
      </c>
      <c r="BE132" s="202">
        <f>IF(N132="základní",J132,0)</f>
        <v>705</v>
      </c>
      <c r="BF132" s="202">
        <f>IF(N132="snížená",J132,0)</f>
        <v>0</v>
      </c>
      <c r="BG132" s="202">
        <f>IF(N132="zákl. přenesená",J132,0)</f>
        <v>0</v>
      </c>
      <c r="BH132" s="202">
        <f>IF(N132="sníž. přenesená",J132,0)</f>
        <v>0</v>
      </c>
      <c r="BI132" s="202">
        <f>IF(N132="nulová",J132,0)</f>
        <v>0</v>
      </c>
      <c r="BJ132" s="15" t="s">
        <v>83</v>
      </c>
      <c r="BK132" s="202">
        <f>ROUND(I132*H132,2)</f>
        <v>705</v>
      </c>
      <c r="BL132" s="15" t="s">
        <v>139</v>
      </c>
      <c r="BM132" s="201" t="s">
        <v>962</v>
      </c>
    </row>
    <row r="133" spans="2:63" s="11" customFormat="1" ht="22.8" customHeight="1">
      <c r="B133" s="174"/>
      <c r="C133" s="175"/>
      <c r="D133" s="176" t="s">
        <v>74</v>
      </c>
      <c r="E133" s="188" t="s">
        <v>263</v>
      </c>
      <c r="F133" s="188" t="s">
        <v>264</v>
      </c>
      <c r="G133" s="175"/>
      <c r="H133" s="175"/>
      <c r="I133" s="178"/>
      <c r="J133" s="189">
        <f>BK133</f>
        <v>236.83999999999997</v>
      </c>
      <c r="K133" s="175"/>
      <c r="L133" s="180"/>
      <c r="M133" s="181"/>
      <c r="N133" s="182"/>
      <c r="O133" s="182"/>
      <c r="P133" s="183">
        <f>SUM(P134:P138)</f>
        <v>0</v>
      </c>
      <c r="Q133" s="182"/>
      <c r="R133" s="183">
        <f>SUM(R134:R138)</f>
        <v>0</v>
      </c>
      <c r="S133" s="182"/>
      <c r="T133" s="184">
        <f>SUM(T134:T138)</f>
        <v>0</v>
      </c>
      <c r="AR133" s="185" t="s">
        <v>83</v>
      </c>
      <c r="AT133" s="186" t="s">
        <v>74</v>
      </c>
      <c r="AU133" s="186" t="s">
        <v>83</v>
      </c>
      <c r="AY133" s="185" t="s">
        <v>131</v>
      </c>
      <c r="BK133" s="187">
        <f>SUM(BK134:BK138)</f>
        <v>236.83999999999997</v>
      </c>
    </row>
    <row r="134" spans="2:65" s="1" customFormat="1" ht="24" customHeight="1">
      <c r="B134" s="32"/>
      <c r="C134" s="190" t="s">
        <v>155</v>
      </c>
      <c r="D134" s="190" t="s">
        <v>134</v>
      </c>
      <c r="E134" s="191" t="s">
        <v>266</v>
      </c>
      <c r="F134" s="192" t="s">
        <v>267</v>
      </c>
      <c r="G134" s="193" t="s">
        <v>164</v>
      </c>
      <c r="H134" s="194">
        <v>0.163</v>
      </c>
      <c r="I134" s="195">
        <v>350</v>
      </c>
      <c r="J134" s="196">
        <f>ROUND(I134*H134,2)</f>
        <v>57.05</v>
      </c>
      <c r="K134" s="192" t="s">
        <v>138</v>
      </c>
      <c r="L134" s="36"/>
      <c r="M134" s="197" t="s">
        <v>1</v>
      </c>
      <c r="N134" s="198" t="s">
        <v>40</v>
      </c>
      <c r="O134" s="64"/>
      <c r="P134" s="199">
        <f>O134*H134</f>
        <v>0</v>
      </c>
      <c r="Q134" s="199">
        <v>0</v>
      </c>
      <c r="R134" s="199">
        <f>Q134*H134</f>
        <v>0</v>
      </c>
      <c r="S134" s="199">
        <v>0</v>
      </c>
      <c r="T134" s="200">
        <f>S134*H134</f>
        <v>0</v>
      </c>
      <c r="AR134" s="201" t="s">
        <v>139</v>
      </c>
      <c r="AT134" s="201" t="s">
        <v>134</v>
      </c>
      <c r="AU134" s="201" t="s">
        <v>85</v>
      </c>
      <c r="AY134" s="15" t="s">
        <v>131</v>
      </c>
      <c r="BE134" s="202">
        <f>IF(N134="základní",J134,0)</f>
        <v>57.05</v>
      </c>
      <c r="BF134" s="202">
        <f>IF(N134="snížená",J134,0)</f>
        <v>0</v>
      </c>
      <c r="BG134" s="202">
        <f>IF(N134="zákl. přenesená",J134,0)</f>
        <v>0</v>
      </c>
      <c r="BH134" s="202">
        <f>IF(N134="sníž. přenesená",J134,0)</f>
        <v>0</v>
      </c>
      <c r="BI134" s="202">
        <f>IF(N134="nulová",J134,0)</f>
        <v>0</v>
      </c>
      <c r="BJ134" s="15" t="s">
        <v>83</v>
      </c>
      <c r="BK134" s="202">
        <f>ROUND(I134*H134,2)</f>
        <v>57.05</v>
      </c>
      <c r="BL134" s="15" t="s">
        <v>139</v>
      </c>
      <c r="BM134" s="201" t="s">
        <v>963</v>
      </c>
    </row>
    <row r="135" spans="2:65" s="1" customFormat="1" ht="24" customHeight="1">
      <c r="B135" s="32"/>
      <c r="C135" s="190" t="s">
        <v>161</v>
      </c>
      <c r="D135" s="190" t="s">
        <v>134</v>
      </c>
      <c r="E135" s="191" t="s">
        <v>591</v>
      </c>
      <c r="F135" s="192" t="s">
        <v>964</v>
      </c>
      <c r="G135" s="193" t="s">
        <v>164</v>
      </c>
      <c r="H135" s="194">
        <v>0.163</v>
      </c>
      <c r="I135" s="195">
        <v>225</v>
      </c>
      <c r="J135" s="196">
        <f>ROUND(I135*H135,2)</f>
        <v>36.68</v>
      </c>
      <c r="K135" s="192" t="s">
        <v>965</v>
      </c>
      <c r="L135" s="36"/>
      <c r="M135" s="197" t="s">
        <v>1</v>
      </c>
      <c r="N135" s="198" t="s">
        <v>40</v>
      </c>
      <c r="O135" s="64"/>
      <c r="P135" s="199">
        <f>O135*H135</f>
        <v>0</v>
      </c>
      <c r="Q135" s="199">
        <v>0</v>
      </c>
      <c r="R135" s="199">
        <f>Q135*H135</f>
        <v>0</v>
      </c>
      <c r="S135" s="199">
        <v>0</v>
      </c>
      <c r="T135" s="200">
        <f>S135*H135</f>
        <v>0</v>
      </c>
      <c r="AR135" s="201" t="s">
        <v>139</v>
      </c>
      <c r="AT135" s="201" t="s">
        <v>134</v>
      </c>
      <c r="AU135" s="201" t="s">
        <v>85</v>
      </c>
      <c r="AY135" s="15" t="s">
        <v>131</v>
      </c>
      <c r="BE135" s="202">
        <f>IF(N135="základní",J135,0)</f>
        <v>36.68</v>
      </c>
      <c r="BF135" s="202">
        <f>IF(N135="snížená",J135,0)</f>
        <v>0</v>
      </c>
      <c r="BG135" s="202">
        <f>IF(N135="zákl. přenesená",J135,0)</f>
        <v>0</v>
      </c>
      <c r="BH135" s="202">
        <f>IF(N135="sníž. přenesená",J135,0)</f>
        <v>0</v>
      </c>
      <c r="BI135" s="202">
        <f>IF(N135="nulová",J135,0)</f>
        <v>0</v>
      </c>
      <c r="BJ135" s="15" t="s">
        <v>83</v>
      </c>
      <c r="BK135" s="202">
        <f>ROUND(I135*H135,2)</f>
        <v>36.68</v>
      </c>
      <c r="BL135" s="15" t="s">
        <v>139</v>
      </c>
      <c r="BM135" s="201" t="s">
        <v>966</v>
      </c>
    </row>
    <row r="136" spans="2:65" s="1" customFormat="1" ht="24" customHeight="1">
      <c r="B136" s="32"/>
      <c r="C136" s="190" t="s">
        <v>166</v>
      </c>
      <c r="D136" s="190" t="s">
        <v>134</v>
      </c>
      <c r="E136" s="191" t="s">
        <v>594</v>
      </c>
      <c r="F136" s="192" t="s">
        <v>595</v>
      </c>
      <c r="G136" s="193" t="s">
        <v>164</v>
      </c>
      <c r="H136" s="194">
        <v>0.652</v>
      </c>
      <c r="I136" s="195">
        <v>25</v>
      </c>
      <c r="J136" s="196">
        <f>ROUND(I136*H136,2)</f>
        <v>16.3</v>
      </c>
      <c r="K136" s="192" t="s">
        <v>965</v>
      </c>
      <c r="L136" s="36"/>
      <c r="M136" s="197" t="s">
        <v>1</v>
      </c>
      <c r="N136" s="198" t="s">
        <v>40</v>
      </c>
      <c r="O136" s="64"/>
      <c r="P136" s="199">
        <f>O136*H136</f>
        <v>0</v>
      </c>
      <c r="Q136" s="199">
        <v>0</v>
      </c>
      <c r="R136" s="199">
        <f>Q136*H136</f>
        <v>0</v>
      </c>
      <c r="S136" s="199">
        <v>0</v>
      </c>
      <c r="T136" s="200">
        <f>S136*H136</f>
        <v>0</v>
      </c>
      <c r="AR136" s="201" t="s">
        <v>139</v>
      </c>
      <c r="AT136" s="201" t="s">
        <v>134</v>
      </c>
      <c r="AU136" s="201" t="s">
        <v>85</v>
      </c>
      <c r="AY136" s="15" t="s">
        <v>131</v>
      </c>
      <c r="BE136" s="202">
        <f>IF(N136="základní",J136,0)</f>
        <v>16.3</v>
      </c>
      <c r="BF136" s="202">
        <f>IF(N136="snížená",J136,0)</f>
        <v>0</v>
      </c>
      <c r="BG136" s="202">
        <f>IF(N136="zákl. přenesená",J136,0)</f>
        <v>0</v>
      </c>
      <c r="BH136" s="202">
        <f>IF(N136="sníž. přenesená",J136,0)</f>
        <v>0</v>
      </c>
      <c r="BI136" s="202">
        <f>IF(N136="nulová",J136,0)</f>
        <v>0</v>
      </c>
      <c r="BJ136" s="15" t="s">
        <v>83</v>
      </c>
      <c r="BK136" s="202">
        <f>ROUND(I136*H136,2)</f>
        <v>16.3</v>
      </c>
      <c r="BL136" s="15" t="s">
        <v>139</v>
      </c>
      <c r="BM136" s="201" t="s">
        <v>967</v>
      </c>
    </row>
    <row r="137" spans="2:51" s="12" customFormat="1" ht="10.2">
      <c r="B137" s="203"/>
      <c r="C137" s="204"/>
      <c r="D137" s="205" t="s">
        <v>141</v>
      </c>
      <c r="E137" s="204"/>
      <c r="F137" s="207" t="s">
        <v>968</v>
      </c>
      <c r="G137" s="204"/>
      <c r="H137" s="208">
        <v>0.652</v>
      </c>
      <c r="I137" s="209"/>
      <c r="J137" s="204"/>
      <c r="K137" s="204"/>
      <c r="L137" s="210"/>
      <c r="M137" s="211"/>
      <c r="N137" s="212"/>
      <c r="O137" s="212"/>
      <c r="P137" s="212"/>
      <c r="Q137" s="212"/>
      <c r="R137" s="212"/>
      <c r="S137" s="212"/>
      <c r="T137" s="213"/>
      <c r="AT137" s="214" t="s">
        <v>141</v>
      </c>
      <c r="AU137" s="214" t="s">
        <v>85</v>
      </c>
      <c r="AV137" s="12" t="s">
        <v>85</v>
      </c>
      <c r="AW137" s="12" t="s">
        <v>4</v>
      </c>
      <c r="AX137" s="12" t="s">
        <v>83</v>
      </c>
      <c r="AY137" s="214" t="s">
        <v>131</v>
      </c>
    </row>
    <row r="138" spans="2:65" s="1" customFormat="1" ht="24" customHeight="1">
      <c r="B138" s="32"/>
      <c r="C138" s="190" t="s">
        <v>171</v>
      </c>
      <c r="D138" s="190" t="s">
        <v>134</v>
      </c>
      <c r="E138" s="191" t="s">
        <v>969</v>
      </c>
      <c r="F138" s="192" t="s">
        <v>970</v>
      </c>
      <c r="G138" s="193" t="s">
        <v>164</v>
      </c>
      <c r="H138" s="194">
        <v>0.163</v>
      </c>
      <c r="I138" s="195">
        <v>778</v>
      </c>
      <c r="J138" s="196">
        <f>ROUND(I138*H138,2)</f>
        <v>126.81</v>
      </c>
      <c r="K138" s="192" t="s">
        <v>965</v>
      </c>
      <c r="L138" s="36"/>
      <c r="M138" s="197" t="s">
        <v>1</v>
      </c>
      <c r="N138" s="198" t="s">
        <v>40</v>
      </c>
      <c r="O138" s="64"/>
      <c r="P138" s="199">
        <f>O138*H138</f>
        <v>0</v>
      </c>
      <c r="Q138" s="199">
        <v>0</v>
      </c>
      <c r="R138" s="199">
        <f>Q138*H138</f>
        <v>0</v>
      </c>
      <c r="S138" s="199">
        <v>0</v>
      </c>
      <c r="T138" s="200">
        <f>S138*H138</f>
        <v>0</v>
      </c>
      <c r="AR138" s="201" t="s">
        <v>139</v>
      </c>
      <c r="AT138" s="201" t="s">
        <v>134</v>
      </c>
      <c r="AU138" s="201" t="s">
        <v>85</v>
      </c>
      <c r="AY138" s="15" t="s">
        <v>131</v>
      </c>
      <c r="BE138" s="202">
        <f>IF(N138="základní",J138,0)</f>
        <v>126.81</v>
      </c>
      <c r="BF138" s="202">
        <f>IF(N138="snížená",J138,0)</f>
        <v>0</v>
      </c>
      <c r="BG138" s="202">
        <f>IF(N138="zákl. přenesená",J138,0)</f>
        <v>0</v>
      </c>
      <c r="BH138" s="202">
        <f>IF(N138="sníž. přenesená",J138,0)</f>
        <v>0</v>
      </c>
      <c r="BI138" s="202">
        <f>IF(N138="nulová",J138,0)</f>
        <v>0</v>
      </c>
      <c r="BJ138" s="15" t="s">
        <v>83</v>
      </c>
      <c r="BK138" s="202">
        <f>ROUND(I138*H138,2)</f>
        <v>126.81</v>
      </c>
      <c r="BL138" s="15" t="s">
        <v>139</v>
      </c>
      <c r="BM138" s="201" t="s">
        <v>971</v>
      </c>
    </row>
    <row r="139" spans="2:63" s="11" customFormat="1" ht="25.95" customHeight="1">
      <c r="B139" s="174"/>
      <c r="C139" s="175"/>
      <c r="D139" s="176" t="s">
        <v>74</v>
      </c>
      <c r="E139" s="177" t="s">
        <v>295</v>
      </c>
      <c r="F139" s="177" t="s">
        <v>296</v>
      </c>
      <c r="G139" s="175"/>
      <c r="H139" s="175"/>
      <c r="I139" s="178"/>
      <c r="J139" s="179">
        <f>BK139</f>
        <v>31706.52</v>
      </c>
      <c r="K139" s="175"/>
      <c r="L139" s="180"/>
      <c r="M139" s="181"/>
      <c r="N139" s="182"/>
      <c r="O139" s="182"/>
      <c r="P139" s="183">
        <f>P140+P154+P168+P183+P186</f>
        <v>0</v>
      </c>
      <c r="Q139" s="182"/>
      <c r="R139" s="183">
        <f>R140+R154+R168+R183+R186</f>
        <v>0.07161000000000001</v>
      </c>
      <c r="S139" s="182"/>
      <c r="T139" s="184">
        <f>T140+T154+T168+T183+T186</f>
        <v>0.00198</v>
      </c>
      <c r="AR139" s="185" t="s">
        <v>85</v>
      </c>
      <c r="AT139" s="186" t="s">
        <v>74</v>
      </c>
      <c r="AU139" s="186" t="s">
        <v>75</v>
      </c>
      <c r="AY139" s="185" t="s">
        <v>131</v>
      </c>
      <c r="BK139" s="187">
        <f>BK140+BK154+BK168+BK183+BK186</f>
        <v>31706.52</v>
      </c>
    </row>
    <row r="140" spans="2:63" s="11" customFormat="1" ht="22.8" customHeight="1">
      <c r="B140" s="174"/>
      <c r="C140" s="175"/>
      <c r="D140" s="176" t="s">
        <v>74</v>
      </c>
      <c r="E140" s="188" t="s">
        <v>972</v>
      </c>
      <c r="F140" s="188" t="s">
        <v>973</v>
      </c>
      <c r="G140" s="175"/>
      <c r="H140" s="175"/>
      <c r="I140" s="178"/>
      <c r="J140" s="189">
        <f>BK140</f>
        <v>7397.6</v>
      </c>
      <c r="K140" s="175"/>
      <c r="L140" s="180"/>
      <c r="M140" s="181"/>
      <c r="N140" s="182"/>
      <c r="O140" s="182"/>
      <c r="P140" s="183">
        <f>SUM(P141:P153)</f>
        <v>0</v>
      </c>
      <c r="Q140" s="182"/>
      <c r="R140" s="183">
        <f>SUM(R141:R153)</f>
        <v>0.011680000000000001</v>
      </c>
      <c r="S140" s="182"/>
      <c r="T140" s="184">
        <f>SUM(T141:T153)</f>
        <v>0.00198</v>
      </c>
      <c r="AR140" s="185" t="s">
        <v>85</v>
      </c>
      <c r="AT140" s="186" t="s">
        <v>74</v>
      </c>
      <c r="AU140" s="186" t="s">
        <v>83</v>
      </c>
      <c r="AY140" s="185" t="s">
        <v>131</v>
      </c>
      <c r="BK140" s="187">
        <f>SUM(BK141:BK153)</f>
        <v>7397.6</v>
      </c>
    </row>
    <row r="141" spans="2:65" s="1" customFormat="1" ht="16.5" customHeight="1">
      <c r="B141" s="32"/>
      <c r="C141" s="190" t="s">
        <v>176</v>
      </c>
      <c r="D141" s="190" t="s">
        <v>134</v>
      </c>
      <c r="E141" s="191" t="s">
        <v>974</v>
      </c>
      <c r="F141" s="192" t="s">
        <v>975</v>
      </c>
      <c r="G141" s="193" t="s">
        <v>149</v>
      </c>
      <c r="H141" s="194">
        <v>1</v>
      </c>
      <c r="I141" s="195">
        <v>20</v>
      </c>
      <c r="J141" s="196">
        <f aca="true" t="shared" si="0" ref="J141:J153">ROUND(I141*H141,2)</f>
        <v>20</v>
      </c>
      <c r="K141" s="192" t="s">
        <v>138</v>
      </c>
      <c r="L141" s="36"/>
      <c r="M141" s="197" t="s">
        <v>1</v>
      </c>
      <c r="N141" s="198" t="s">
        <v>40</v>
      </c>
      <c r="O141" s="64"/>
      <c r="P141" s="199">
        <f aca="true" t="shared" si="1" ref="P141:P153">O141*H141</f>
        <v>0</v>
      </c>
      <c r="Q141" s="199">
        <v>0</v>
      </c>
      <c r="R141" s="199">
        <f aca="true" t="shared" si="2" ref="R141:R153">Q141*H141</f>
        <v>0</v>
      </c>
      <c r="S141" s="199">
        <v>0</v>
      </c>
      <c r="T141" s="200">
        <f aca="true" t="shared" si="3" ref="T141:T153">S141*H141</f>
        <v>0</v>
      </c>
      <c r="AR141" s="201" t="s">
        <v>213</v>
      </c>
      <c r="AT141" s="201" t="s">
        <v>134</v>
      </c>
      <c r="AU141" s="201" t="s">
        <v>85</v>
      </c>
      <c r="AY141" s="15" t="s">
        <v>131</v>
      </c>
      <c r="BE141" s="202">
        <f aca="true" t="shared" si="4" ref="BE141:BE153">IF(N141="základní",J141,0)</f>
        <v>20</v>
      </c>
      <c r="BF141" s="202">
        <f aca="true" t="shared" si="5" ref="BF141:BF153">IF(N141="snížená",J141,0)</f>
        <v>0</v>
      </c>
      <c r="BG141" s="202">
        <f aca="true" t="shared" si="6" ref="BG141:BG153">IF(N141="zákl. přenesená",J141,0)</f>
        <v>0</v>
      </c>
      <c r="BH141" s="202">
        <f aca="true" t="shared" si="7" ref="BH141:BH153">IF(N141="sníž. přenesená",J141,0)</f>
        <v>0</v>
      </c>
      <c r="BI141" s="202">
        <f aca="true" t="shared" si="8" ref="BI141:BI153">IF(N141="nulová",J141,0)</f>
        <v>0</v>
      </c>
      <c r="BJ141" s="15" t="s">
        <v>83</v>
      </c>
      <c r="BK141" s="202">
        <f aca="true" t="shared" si="9" ref="BK141:BK153">ROUND(I141*H141,2)</f>
        <v>20</v>
      </c>
      <c r="BL141" s="15" t="s">
        <v>213</v>
      </c>
      <c r="BM141" s="201" t="s">
        <v>976</v>
      </c>
    </row>
    <row r="142" spans="2:65" s="1" customFormat="1" ht="16.5" customHeight="1">
      <c r="B142" s="32"/>
      <c r="C142" s="190" t="s">
        <v>181</v>
      </c>
      <c r="D142" s="190" t="s">
        <v>134</v>
      </c>
      <c r="E142" s="191" t="s">
        <v>977</v>
      </c>
      <c r="F142" s="192" t="s">
        <v>978</v>
      </c>
      <c r="G142" s="193" t="s">
        <v>321</v>
      </c>
      <c r="H142" s="194">
        <v>1</v>
      </c>
      <c r="I142" s="195">
        <v>35</v>
      </c>
      <c r="J142" s="196">
        <f t="shared" si="0"/>
        <v>35</v>
      </c>
      <c r="K142" s="192" t="s">
        <v>138</v>
      </c>
      <c r="L142" s="36"/>
      <c r="M142" s="197" t="s">
        <v>1</v>
      </c>
      <c r="N142" s="198" t="s">
        <v>40</v>
      </c>
      <c r="O142" s="64"/>
      <c r="P142" s="199">
        <f t="shared" si="1"/>
        <v>0</v>
      </c>
      <c r="Q142" s="199">
        <v>0</v>
      </c>
      <c r="R142" s="199">
        <f t="shared" si="2"/>
        <v>0</v>
      </c>
      <c r="S142" s="199">
        <v>0.00198</v>
      </c>
      <c r="T142" s="200">
        <f t="shared" si="3"/>
        <v>0.00198</v>
      </c>
      <c r="AR142" s="201" t="s">
        <v>213</v>
      </c>
      <c r="AT142" s="201" t="s">
        <v>134</v>
      </c>
      <c r="AU142" s="201" t="s">
        <v>85</v>
      </c>
      <c r="AY142" s="15" t="s">
        <v>131</v>
      </c>
      <c r="BE142" s="202">
        <f t="shared" si="4"/>
        <v>35</v>
      </c>
      <c r="BF142" s="202">
        <f t="shared" si="5"/>
        <v>0</v>
      </c>
      <c r="BG142" s="202">
        <f t="shared" si="6"/>
        <v>0</v>
      </c>
      <c r="BH142" s="202">
        <f t="shared" si="7"/>
        <v>0</v>
      </c>
      <c r="BI142" s="202">
        <f t="shared" si="8"/>
        <v>0</v>
      </c>
      <c r="BJ142" s="15" t="s">
        <v>83</v>
      </c>
      <c r="BK142" s="202">
        <f t="shared" si="9"/>
        <v>35</v>
      </c>
      <c r="BL142" s="15" t="s">
        <v>213</v>
      </c>
      <c r="BM142" s="201" t="s">
        <v>979</v>
      </c>
    </row>
    <row r="143" spans="2:65" s="1" customFormat="1" ht="16.5" customHeight="1">
      <c r="B143" s="32"/>
      <c r="C143" s="190" t="s">
        <v>186</v>
      </c>
      <c r="D143" s="190" t="s">
        <v>134</v>
      </c>
      <c r="E143" s="191" t="s">
        <v>980</v>
      </c>
      <c r="F143" s="192" t="s">
        <v>981</v>
      </c>
      <c r="G143" s="193" t="s">
        <v>149</v>
      </c>
      <c r="H143" s="194">
        <v>1</v>
      </c>
      <c r="I143" s="195">
        <v>350</v>
      </c>
      <c r="J143" s="196">
        <f t="shared" si="0"/>
        <v>350</v>
      </c>
      <c r="K143" s="192" t="s">
        <v>138</v>
      </c>
      <c r="L143" s="36"/>
      <c r="M143" s="197" t="s">
        <v>1</v>
      </c>
      <c r="N143" s="198" t="s">
        <v>40</v>
      </c>
      <c r="O143" s="64"/>
      <c r="P143" s="199">
        <f t="shared" si="1"/>
        <v>0</v>
      </c>
      <c r="Q143" s="199">
        <v>0.0018</v>
      </c>
      <c r="R143" s="199">
        <f t="shared" si="2"/>
        <v>0.0018</v>
      </c>
      <c r="S143" s="199">
        <v>0</v>
      </c>
      <c r="T143" s="200">
        <f t="shared" si="3"/>
        <v>0</v>
      </c>
      <c r="AR143" s="201" t="s">
        <v>213</v>
      </c>
      <c r="AT143" s="201" t="s">
        <v>134</v>
      </c>
      <c r="AU143" s="201" t="s">
        <v>85</v>
      </c>
      <c r="AY143" s="15" t="s">
        <v>131</v>
      </c>
      <c r="BE143" s="202">
        <f t="shared" si="4"/>
        <v>350</v>
      </c>
      <c r="BF143" s="202">
        <f t="shared" si="5"/>
        <v>0</v>
      </c>
      <c r="BG143" s="202">
        <f t="shared" si="6"/>
        <v>0</v>
      </c>
      <c r="BH143" s="202">
        <f t="shared" si="7"/>
        <v>0</v>
      </c>
      <c r="BI143" s="202">
        <f t="shared" si="8"/>
        <v>0</v>
      </c>
      <c r="BJ143" s="15" t="s">
        <v>83</v>
      </c>
      <c r="BK143" s="202">
        <f t="shared" si="9"/>
        <v>350</v>
      </c>
      <c r="BL143" s="15" t="s">
        <v>213</v>
      </c>
      <c r="BM143" s="201" t="s">
        <v>982</v>
      </c>
    </row>
    <row r="144" spans="2:65" s="1" customFormat="1" ht="16.5" customHeight="1">
      <c r="B144" s="32"/>
      <c r="C144" s="190" t="s">
        <v>193</v>
      </c>
      <c r="D144" s="190" t="s">
        <v>134</v>
      </c>
      <c r="E144" s="191" t="s">
        <v>983</v>
      </c>
      <c r="F144" s="192" t="s">
        <v>984</v>
      </c>
      <c r="G144" s="193" t="s">
        <v>149</v>
      </c>
      <c r="H144" s="194">
        <v>1</v>
      </c>
      <c r="I144" s="195">
        <v>300</v>
      </c>
      <c r="J144" s="196">
        <f t="shared" si="0"/>
        <v>300</v>
      </c>
      <c r="K144" s="192" t="s">
        <v>138</v>
      </c>
      <c r="L144" s="36"/>
      <c r="M144" s="197" t="s">
        <v>1</v>
      </c>
      <c r="N144" s="198" t="s">
        <v>40</v>
      </c>
      <c r="O144" s="64"/>
      <c r="P144" s="199">
        <f t="shared" si="1"/>
        <v>0</v>
      </c>
      <c r="Q144" s="199">
        <v>0.00101</v>
      </c>
      <c r="R144" s="199">
        <f t="shared" si="2"/>
        <v>0.00101</v>
      </c>
      <c r="S144" s="199">
        <v>0</v>
      </c>
      <c r="T144" s="200">
        <f t="shared" si="3"/>
        <v>0</v>
      </c>
      <c r="AR144" s="201" t="s">
        <v>213</v>
      </c>
      <c r="AT144" s="201" t="s">
        <v>134</v>
      </c>
      <c r="AU144" s="201" t="s">
        <v>85</v>
      </c>
      <c r="AY144" s="15" t="s">
        <v>131</v>
      </c>
      <c r="BE144" s="202">
        <f t="shared" si="4"/>
        <v>300</v>
      </c>
      <c r="BF144" s="202">
        <f t="shared" si="5"/>
        <v>0</v>
      </c>
      <c r="BG144" s="202">
        <f t="shared" si="6"/>
        <v>0</v>
      </c>
      <c r="BH144" s="202">
        <f t="shared" si="7"/>
        <v>0</v>
      </c>
      <c r="BI144" s="202">
        <f t="shared" si="8"/>
        <v>0</v>
      </c>
      <c r="BJ144" s="15" t="s">
        <v>83</v>
      </c>
      <c r="BK144" s="202">
        <f t="shared" si="9"/>
        <v>300</v>
      </c>
      <c r="BL144" s="15" t="s">
        <v>213</v>
      </c>
      <c r="BM144" s="201" t="s">
        <v>985</v>
      </c>
    </row>
    <row r="145" spans="2:65" s="1" customFormat="1" ht="16.5" customHeight="1">
      <c r="B145" s="32"/>
      <c r="C145" s="190" t="s">
        <v>198</v>
      </c>
      <c r="D145" s="190" t="s">
        <v>134</v>
      </c>
      <c r="E145" s="191" t="s">
        <v>986</v>
      </c>
      <c r="F145" s="192" t="s">
        <v>987</v>
      </c>
      <c r="G145" s="193" t="s">
        <v>321</v>
      </c>
      <c r="H145" s="194">
        <v>3</v>
      </c>
      <c r="I145" s="195">
        <v>361</v>
      </c>
      <c r="J145" s="196">
        <f t="shared" si="0"/>
        <v>1083</v>
      </c>
      <c r="K145" s="192" t="s">
        <v>965</v>
      </c>
      <c r="L145" s="36"/>
      <c r="M145" s="197" t="s">
        <v>1</v>
      </c>
      <c r="N145" s="198" t="s">
        <v>40</v>
      </c>
      <c r="O145" s="64"/>
      <c r="P145" s="199">
        <f t="shared" si="1"/>
        <v>0</v>
      </c>
      <c r="Q145" s="199">
        <v>0.00029</v>
      </c>
      <c r="R145" s="199">
        <f t="shared" si="2"/>
        <v>0.00087</v>
      </c>
      <c r="S145" s="199">
        <v>0</v>
      </c>
      <c r="T145" s="200">
        <f t="shared" si="3"/>
        <v>0</v>
      </c>
      <c r="AR145" s="201" t="s">
        <v>213</v>
      </c>
      <c r="AT145" s="201" t="s">
        <v>134</v>
      </c>
      <c r="AU145" s="201" t="s">
        <v>85</v>
      </c>
      <c r="AY145" s="15" t="s">
        <v>131</v>
      </c>
      <c r="BE145" s="202">
        <f t="shared" si="4"/>
        <v>1083</v>
      </c>
      <c r="BF145" s="202">
        <f t="shared" si="5"/>
        <v>0</v>
      </c>
      <c r="BG145" s="202">
        <f t="shared" si="6"/>
        <v>0</v>
      </c>
      <c r="BH145" s="202">
        <f t="shared" si="7"/>
        <v>0</v>
      </c>
      <c r="BI145" s="202">
        <f t="shared" si="8"/>
        <v>0</v>
      </c>
      <c r="BJ145" s="15" t="s">
        <v>83</v>
      </c>
      <c r="BK145" s="202">
        <f t="shared" si="9"/>
        <v>1083</v>
      </c>
      <c r="BL145" s="15" t="s">
        <v>213</v>
      </c>
      <c r="BM145" s="201" t="s">
        <v>988</v>
      </c>
    </row>
    <row r="146" spans="2:65" s="1" customFormat="1" ht="16.5" customHeight="1">
      <c r="B146" s="32"/>
      <c r="C146" s="190" t="s">
        <v>203</v>
      </c>
      <c r="D146" s="190" t="s">
        <v>134</v>
      </c>
      <c r="E146" s="191" t="s">
        <v>989</v>
      </c>
      <c r="F146" s="192" t="s">
        <v>990</v>
      </c>
      <c r="G146" s="193" t="s">
        <v>321</v>
      </c>
      <c r="H146" s="194">
        <v>2</v>
      </c>
      <c r="I146" s="195">
        <v>391</v>
      </c>
      <c r="J146" s="196">
        <f t="shared" si="0"/>
        <v>782</v>
      </c>
      <c r="K146" s="192" t="s">
        <v>965</v>
      </c>
      <c r="L146" s="36"/>
      <c r="M146" s="197" t="s">
        <v>1</v>
      </c>
      <c r="N146" s="198" t="s">
        <v>40</v>
      </c>
      <c r="O146" s="64"/>
      <c r="P146" s="199">
        <f t="shared" si="1"/>
        <v>0</v>
      </c>
      <c r="Q146" s="199">
        <v>0.00035</v>
      </c>
      <c r="R146" s="199">
        <f t="shared" si="2"/>
        <v>0.0007</v>
      </c>
      <c r="S146" s="199">
        <v>0</v>
      </c>
      <c r="T146" s="200">
        <f t="shared" si="3"/>
        <v>0</v>
      </c>
      <c r="AR146" s="201" t="s">
        <v>213</v>
      </c>
      <c r="AT146" s="201" t="s">
        <v>134</v>
      </c>
      <c r="AU146" s="201" t="s">
        <v>85</v>
      </c>
      <c r="AY146" s="15" t="s">
        <v>131</v>
      </c>
      <c r="BE146" s="202">
        <f t="shared" si="4"/>
        <v>782</v>
      </c>
      <c r="BF146" s="202">
        <f t="shared" si="5"/>
        <v>0</v>
      </c>
      <c r="BG146" s="202">
        <f t="shared" si="6"/>
        <v>0</v>
      </c>
      <c r="BH146" s="202">
        <f t="shared" si="7"/>
        <v>0</v>
      </c>
      <c r="BI146" s="202">
        <f t="shared" si="8"/>
        <v>0</v>
      </c>
      <c r="BJ146" s="15" t="s">
        <v>83</v>
      </c>
      <c r="BK146" s="202">
        <f t="shared" si="9"/>
        <v>782</v>
      </c>
      <c r="BL146" s="15" t="s">
        <v>213</v>
      </c>
      <c r="BM146" s="201" t="s">
        <v>991</v>
      </c>
    </row>
    <row r="147" spans="2:65" s="1" customFormat="1" ht="16.5" customHeight="1">
      <c r="B147" s="32"/>
      <c r="C147" s="190" t="s">
        <v>8</v>
      </c>
      <c r="D147" s="190" t="s">
        <v>134</v>
      </c>
      <c r="E147" s="191" t="s">
        <v>992</v>
      </c>
      <c r="F147" s="192" t="s">
        <v>993</v>
      </c>
      <c r="G147" s="193" t="s">
        <v>321</v>
      </c>
      <c r="H147" s="194">
        <v>6</v>
      </c>
      <c r="I147" s="195">
        <v>650</v>
      </c>
      <c r="J147" s="196">
        <f t="shared" si="0"/>
        <v>3900</v>
      </c>
      <c r="K147" s="192" t="s">
        <v>138</v>
      </c>
      <c r="L147" s="36"/>
      <c r="M147" s="197" t="s">
        <v>1</v>
      </c>
      <c r="N147" s="198" t="s">
        <v>40</v>
      </c>
      <c r="O147" s="64"/>
      <c r="P147" s="199">
        <f t="shared" si="1"/>
        <v>0</v>
      </c>
      <c r="Q147" s="199">
        <v>0.00114</v>
      </c>
      <c r="R147" s="199">
        <f t="shared" si="2"/>
        <v>0.00684</v>
      </c>
      <c r="S147" s="199">
        <v>0</v>
      </c>
      <c r="T147" s="200">
        <f t="shared" si="3"/>
        <v>0</v>
      </c>
      <c r="AR147" s="201" t="s">
        <v>213</v>
      </c>
      <c r="AT147" s="201" t="s">
        <v>134</v>
      </c>
      <c r="AU147" s="201" t="s">
        <v>85</v>
      </c>
      <c r="AY147" s="15" t="s">
        <v>131</v>
      </c>
      <c r="BE147" s="202">
        <f t="shared" si="4"/>
        <v>3900</v>
      </c>
      <c r="BF147" s="202">
        <f t="shared" si="5"/>
        <v>0</v>
      </c>
      <c r="BG147" s="202">
        <f t="shared" si="6"/>
        <v>0</v>
      </c>
      <c r="BH147" s="202">
        <f t="shared" si="7"/>
        <v>0</v>
      </c>
      <c r="BI147" s="202">
        <f t="shared" si="8"/>
        <v>0</v>
      </c>
      <c r="BJ147" s="15" t="s">
        <v>83</v>
      </c>
      <c r="BK147" s="202">
        <f t="shared" si="9"/>
        <v>3900</v>
      </c>
      <c r="BL147" s="15" t="s">
        <v>213</v>
      </c>
      <c r="BM147" s="201" t="s">
        <v>994</v>
      </c>
    </row>
    <row r="148" spans="2:65" s="1" customFormat="1" ht="16.5" customHeight="1">
      <c r="B148" s="32"/>
      <c r="C148" s="190" t="s">
        <v>213</v>
      </c>
      <c r="D148" s="190" t="s">
        <v>134</v>
      </c>
      <c r="E148" s="191" t="s">
        <v>995</v>
      </c>
      <c r="F148" s="192" t="s">
        <v>996</v>
      </c>
      <c r="G148" s="193" t="s">
        <v>149</v>
      </c>
      <c r="H148" s="194">
        <v>1</v>
      </c>
      <c r="I148" s="195">
        <v>75</v>
      </c>
      <c r="J148" s="196">
        <f t="shared" si="0"/>
        <v>75</v>
      </c>
      <c r="K148" s="192" t="s">
        <v>965</v>
      </c>
      <c r="L148" s="36"/>
      <c r="M148" s="197" t="s">
        <v>1</v>
      </c>
      <c r="N148" s="198" t="s">
        <v>40</v>
      </c>
      <c r="O148" s="64"/>
      <c r="P148" s="199">
        <f t="shared" si="1"/>
        <v>0</v>
      </c>
      <c r="Q148" s="199">
        <v>0</v>
      </c>
      <c r="R148" s="199">
        <f t="shared" si="2"/>
        <v>0</v>
      </c>
      <c r="S148" s="199">
        <v>0</v>
      </c>
      <c r="T148" s="200">
        <f t="shared" si="3"/>
        <v>0</v>
      </c>
      <c r="AR148" s="201" t="s">
        <v>213</v>
      </c>
      <c r="AT148" s="201" t="s">
        <v>134</v>
      </c>
      <c r="AU148" s="201" t="s">
        <v>85</v>
      </c>
      <c r="AY148" s="15" t="s">
        <v>131</v>
      </c>
      <c r="BE148" s="202">
        <f t="shared" si="4"/>
        <v>75</v>
      </c>
      <c r="BF148" s="202">
        <f t="shared" si="5"/>
        <v>0</v>
      </c>
      <c r="BG148" s="202">
        <f t="shared" si="6"/>
        <v>0</v>
      </c>
      <c r="BH148" s="202">
        <f t="shared" si="7"/>
        <v>0</v>
      </c>
      <c r="BI148" s="202">
        <f t="shared" si="8"/>
        <v>0</v>
      </c>
      <c r="BJ148" s="15" t="s">
        <v>83</v>
      </c>
      <c r="BK148" s="202">
        <f t="shared" si="9"/>
        <v>75</v>
      </c>
      <c r="BL148" s="15" t="s">
        <v>213</v>
      </c>
      <c r="BM148" s="201" t="s">
        <v>997</v>
      </c>
    </row>
    <row r="149" spans="2:65" s="1" customFormat="1" ht="16.5" customHeight="1">
      <c r="B149" s="32"/>
      <c r="C149" s="190" t="s">
        <v>218</v>
      </c>
      <c r="D149" s="190" t="s">
        <v>134</v>
      </c>
      <c r="E149" s="191" t="s">
        <v>998</v>
      </c>
      <c r="F149" s="192" t="s">
        <v>999</v>
      </c>
      <c r="G149" s="193" t="s">
        <v>149</v>
      </c>
      <c r="H149" s="194">
        <v>1</v>
      </c>
      <c r="I149" s="195">
        <v>123</v>
      </c>
      <c r="J149" s="196">
        <f t="shared" si="0"/>
        <v>123</v>
      </c>
      <c r="K149" s="192" t="s">
        <v>561</v>
      </c>
      <c r="L149" s="36"/>
      <c r="M149" s="197" t="s">
        <v>1</v>
      </c>
      <c r="N149" s="198" t="s">
        <v>40</v>
      </c>
      <c r="O149" s="64"/>
      <c r="P149" s="199">
        <f t="shared" si="1"/>
        <v>0</v>
      </c>
      <c r="Q149" s="199">
        <v>0</v>
      </c>
      <c r="R149" s="199">
        <f t="shared" si="2"/>
        <v>0</v>
      </c>
      <c r="S149" s="199">
        <v>0</v>
      </c>
      <c r="T149" s="200">
        <f t="shared" si="3"/>
        <v>0</v>
      </c>
      <c r="AR149" s="201" t="s">
        <v>213</v>
      </c>
      <c r="AT149" s="201" t="s">
        <v>134</v>
      </c>
      <c r="AU149" s="201" t="s">
        <v>85</v>
      </c>
      <c r="AY149" s="15" t="s">
        <v>131</v>
      </c>
      <c r="BE149" s="202">
        <f t="shared" si="4"/>
        <v>123</v>
      </c>
      <c r="BF149" s="202">
        <f t="shared" si="5"/>
        <v>0</v>
      </c>
      <c r="BG149" s="202">
        <f t="shared" si="6"/>
        <v>0</v>
      </c>
      <c r="BH149" s="202">
        <f t="shared" si="7"/>
        <v>0</v>
      </c>
      <c r="BI149" s="202">
        <f t="shared" si="8"/>
        <v>0</v>
      </c>
      <c r="BJ149" s="15" t="s">
        <v>83</v>
      </c>
      <c r="BK149" s="202">
        <f t="shared" si="9"/>
        <v>123</v>
      </c>
      <c r="BL149" s="15" t="s">
        <v>213</v>
      </c>
      <c r="BM149" s="201" t="s">
        <v>1000</v>
      </c>
    </row>
    <row r="150" spans="2:65" s="1" customFormat="1" ht="16.5" customHeight="1">
      <c r="B150" s="32"/>
      <c r="C150" s="226" t="s">
        <v>222</v>
      </c>
      <c r="D150" s="226" t="s">
        <v>223</v>
      </c>
      <c r="E150" s="227" t="s">
        <v>1001</v>
      </c>
      <c r="F150" s="228" t="s">
        <v>1002</v>
      </c>
      <c r="G150" s="229" t="s">
        <v>149</v>
      </c>
      <c r="H150" s="230">
        <v>1</v>
      </c>
      <c r="I150" s="231">
        <v>485</v>
      </c>
      <c r="J150" s="232">
        <f t="shared" si="0"/>
        <v>485</v>
      </c>
      <c r="K150" s="228" t="s">
        <v>138</v>
      </c>
      <c r="L150" s="233"/>
      <c r="M150" s="234" t="s">
        <v>1</v>
      </c>
      <c r="N150" s="235" t="s">
        <v>40</v>
      </c>
      <c r="O150" s="64"/>
      <c r="P150" s="199">
        <f t="shared" si="1"/>
        <v>0</v>
      </c>
      <c r="Q150" s="199">
        <v>8E-05</v>
      </c>
      <c r="R150" s="199">
        <f t="shared" si="2"/>
        <v>8E-05</v>
      </c>
      <c r="S150" s="199">
        <v>0</v>
      </c>
      <c r="T150" s="200">
        <f t="shared" si="3"/>
        <v>0</v>
      </c>
      <c r="AR150" s="201" t="s">
        <v>252</v>
      </c>
      <c r="AT150" s="201" t="s">
        <v>223</v>
      </c>
      <c r="AU150" s="201" t="s">
        <v>85</v>
      </c>
      <c r="AY150" s="15" t="s">
        <v>131</v>
      </c>
      <c r="BE150" s="202">
        <f t="shared" si="4"/>
        <v>485</v>
      </c>
      <c r="BF150" s="202">
        <f t="shared" si="5"/>
        <v>0</v>
      </c>
      <c r="BG150" s="202">
        <f t="shared" si="6"/>
        <v>0</v>
      </c>
      <c r="BH150" s="202">
        <f t="shared" si="7"/>
        <v>0</v>
      </c>
      <c r="BI150" s="202">
        <f t="shared" si="8"/>
        <v>0</v>
      </c>
      <c r="BJ150" s="15" t="s">
        <v>83</v>
      </c>
      <c r="BK150" s="202">
        <f t="shared" si="9"/>
        <v>485</v>
      </c>
      <c r="BL150" s="15" t="s">
        <v>213</v>
      </c>
      <c r="BM150" s="201" t="s">
        <v>1003</v>
      </c>
    </row>
    <row r="151" spans="2:65" s="1" customFormat="1" ht="16.5" customHeight="1">
      <c r="B151" s="32"/>
      <c r="C151" s="226" t="s">
        <v>227</v>
      </c>
      <c r="D151" s="226" t="s">
        <v>223</v>
      </c>
      <c r="E151" s="227" t="s">
        <v>1004</v>
      </c>
      <c r="F151" s="228" t="s">
        <v>1005</v>
      </c>
      <c r="G151" s="229" t="s">
        <v>149</v>
      </c>
      <c r="H151" s="230">
        <v>1</v>
      </c>
      <c r="I151" s="231">
        <v>125</v>
      </c>
      <c r="J151" s="232">
        <f t="shared" si="0"/>
        <v>125</v>
      </c>
      <c r="K151" s="228" t="s">
        <v>1</v>
      </c>
      <c r="L151" s="233"/>
      <c r="M151" s="234" t="s">
        <v>1</v>
      </c>
      <c r="N151" s="235" t="s">
        <v>40</v>
      </c>
      <c r="O151" s="64"/>
      <c r="P151" s="199">
        <f t="shared" si="1"/>
        <v>0</v>
      </c>
      <c r="Q151" s="199">
        <v>0.00038</v>
      </c>
      <c r="R151" s="199">
        <f t="shared" si="2"/>
        <v>0.00038</v>
      </c>
      <c r="S151" s="199">
        <v>0</v>
      </c>
      <c r="T151" s="200">
        <f t="shared" si="3"/>
        <v>0</v>
      </c>
      <c r="AR151" s="201" t="s">
        <v>252</v>
      </c>
      <c r="AT151" s="201" t="s">
        <v>223</v>
      </c>
      <c r="AU151" s="201" t="s">
        <v>85</v>
      </c>
      <c r="AY151" s="15" t="s">
        <v>131</v>
      </c>
      <c r="BE151" s="202">
        <f t="shared" si="4"/>
        <v>125</v>
      </c>
      <c r="BF151" s="202">
        <f t="shared" si="5"/>
        <v>0</v>
      </c>
      <c r="BG151" s="202">
        <f t="shared" si="6"/>
        <v>0</v>
      </c>
      <c r="BH151" s="202">
        <f t="shared" si="7"/>
        <v>0</v>
      </c>
      <c r="BI151" s="202">
        <f t="shared" si="8"/>
        <v>0</v>
      </c>
      <c r="BJ151" s="15" t="s">
        <v>83</v>
      </c>
      <c r="BK151" s="202">
        <f t="shared" si="9"/>
        <v>125</v>
      </c>
      <c r="BL151" s="15" t="s">
        <v>213</v>
      </c>
      <c r="BM151" s="201" t="s">
        <v>1006</v>
      </c>
    </row>
    <row r="152" spans="2:65" s="1" customFormat="1" ht="24" customHeight="1">
      <c r="B152" s="32"/>
      <c r="C152" s="190" t="s">
        <v>232</v>
      </c>
      <c r="D152" s="190" t="s">
        <v>134</v>
      </c>
      <c r="E152" s="191" t="s">
        <v>1007</v>
      </c>
      <c r="F152" s="192" t="s">
        <v>1008</v>
      </c>
      <c r="G152" s="193" t="s">
        <v>321</v>
      </c>
      <c r="H152" s="194">
        <v>11</v>
      </c>
      <c r="I152" s="195">
        <v>10</v>
      </c>
      <c r="J152" s="196">
        <f t="shared" si="0"/>
        <v>110</v>
      </c>
      <c r="K152" s="192" t="s">
        <v>965</v>
      </c>
      <c r="L152" s="36"/>
      <c r="M152" s="197" t="s">
        <v>1</v>
      </c>
      <c r="N152" s="198" t="s">
        <v>40</v>
      </c>
      <c r="O152" s="64"/>
      <c r="P152" s="199">
        <f t="shared" si="1"/>
        <v>0</v>
      </c>
      <c r="Q152" s="199">
        <v>0</v>
      </c>
      <c r="R152" s="199">
        <f t="shared" si="2"/>
        <v>0</v>
      </c>
      <c r="S152" s="199">
        <v>0</v>
      </c>
      <c r="T152" s="200">
        <f t="shared" si="3"/>
        <v>0</v>
      </c>
      <c r="AR152" s="201" t="s">
        <v>213</v>
      </c>
      <c r="AT152" s="201" t="s">
        <v>134</v>
      </c>
      <c r="AU152" s="201" t="s">
        <v>85</v>
      </c>
      <c r="AY152" s="15" t="s">
        <v>131</v>
      </c>
      <c r="BE152" s="202">
        <f t="shared" si="4"/>
        <v>110</v>
      </c>
      <c r="BF152" s="202">
        <f t="shared" si="5"/>
        <v>0</v>
      </c>
      <c r="BG152" s="202">
        <f t="shared" si="6"/>
        <v>0</v>
      </c>
      <c r="BH152" s="202">
        <f t="shared" si="7"/>
        <v>0</v>
      </c>
      <c r="BI152" s="202">
        <f t="shared" si="8"/>
        <v>0</v>
      </c>
      <c r="BJ152" s="15" t="s">
        <v>83</v>
      </c>
      <c r="BK152" s="202">
        <f t="shared" si="9"/>
        <v>110</v>
      </c>
      <c r="BL152" s="15" t="s">
        <v>213</v>
      </c>
      <c r="BM152" s="201" t="s">
        <v>1009</v>
      </c>
    </row>
    <row r="153" spans="2:65" s="1" customFormat="1" ht="24" customHeight="1">
      <c r="B153" s="32"/>
      <c r="C153" s="190" t="s">
        <v>7</v>
      </c>
      <c r="D153" s="190" t="s">
        <v>134</v>
      </c>
      <c r="E153" s="191" t="s">
        <v>1010</v>
      </c>
      <c r="F153" s="192" t="s">
        <v>1011</v>
      </c>
      <c r="G153" s="193" t="s">
        <v>164</v>
      </c>
      <c r="H153" s="194">
        <v>0.012</v>
      </c>
      <c r="I153" s="195">
        <v>800</v>
      </c>
      <c r="J153" s="196">
        <f t="shared" si="0"/>
        <v>9.6</v>
      </c>
      <c r="K153" s="192" t="s">
        <v>965</v>
      </c>
      <c r="L153" s="36"/>
      <c r="M153" s="197" t="s">
        <v>1</v>
      </c>
      <c r="N153" s="198" t="s">
        <v>40</v>
      </c>
      <c r="O153" s="64"/>
      <c r="P153" s="199">
        <f t="shared" si="1"/>
        <v>0</v>
      </c>
      <c r="Q153" s="199">
        <v>0</v>
      </c>
      <c r="R153" s="199">
        <f t="shared" si="2"/>
        <v>0</v>
      </c>
      <c r="S153" s="199">
        <v>0</v>
      </c>
      <c r="T153" s="200">
        <f t="shared" si="3"/>
        <v>0</v>
      </c>
      <c r="AR153" s="201" t="s">
        <v>213</v>
      </c>
      <c r="AT153" s="201" t="s">
        <v>134</v>
      </c>
      <c r="AU153" s="201" t="s">
        <v>85</v>
      </c>
      <c r="AY153" s="15" t="s">
        <v>131</v>
      </c>
      <c r="BE153" s="202">
        <f t="shared" si="4"/>
        <v>9.6</v>
      </c>
      <c r="BF153" s="202">
        <f t="shared" si="5"/>
        <v>0</v>
      </c>
      <c r="BG153" s="202">
        <f t="shared" si="6"/>
        <v>0</v>
      </c>
      <c r="BH153" s="202">
        <f t="shared" si="7"/>
        <v>0</v>
      </c>
      <c r="BI153" s="202">
        <f t="shared" si="8"/>
        <v>0</v>
      </c>
      <c r="BJ153" s="15" t="s">
        <v>83</v>
      </c>
      <c r="BK153" s="202">
        <f t="shared" si="9"/>
        <v>9.6</v>
      </c>
      <c r="BL153" s="15" t="s">
        <v>213</v>
      </c>
      <c r="BM153" s="201" t="s">
        <v>1012</v>
      </c>
    </row>
    <row r="154" spans="2:63" s="11" customFormat="1" ht="22.8" customHeight="1">
      <c r="B154" s="174"/>
      <c r="C154" s="175"/>
      <c r="D154" s="176" t="s">
        <v>74</v>
      </c>
      <c r="E154" s="188" t="s">
        <v>1013</v>
      </c>
      <c r="F154" s="188" t="s">
        <v>1014</v>
      </c>
      <c r="G154" s="175"/>
      <c r="H154" s="175"/>
      <c r="I154" s="178"/>
      <c r="J154" s="189">
        <f>BK154</f>
        <v>10969.4</v>
      </c>
      <c r="K154" s="175"/>
      <c r="L154" s="180"/>
      <c r="M154" s="181"/>
      <c r="N154" s="182"/>
      <c r="O154" s="182"/>
      <c r="P154" s="183">
        <f>SUM(P155:P167)</f>
        <v>0</v>
      </c>
      <c r="Q154" s="182"/>
      <c r="R154" s="183">
        <f>SUM(R155:R167)</f>
        <v>0.008060000000000001</v>
      </c>
      <c r="S154" s="182"/>
      <c r="T154" s="184">
        <f>SUM(T155:T167)</f>
        <v>0</v>
      </c>
      <c r="AR154" s="185" t="s">
        <v>85</v>
      </c>
      <c r="AT154" s="186" t="s">
        <v>74</v>
      </c>
      <c r="AU154" s="186" t="s">
        <v>83</v>
      </c>
      <c r="AY154" s="185" t="s">
        <v>131</v>
      </c>
      <c r="BK154" s="187">
        <f>SUM(BK155:BK167)</f>
        <v>10969.4</v>
      </c>
    </row>
    <row r="155" spans="2:65" s="1" customFormat="1" ht="24" customHeight="1">
      <c r="B155" s="32"/>
      <c r="C155" s="190" t="s">
        <v>240</v>
      </c>
      <c r="D155" s="190" t="s">
        <v>134</v>
      </c>
      <c r="E155" s="191" t="s">
        <v>1015</v>
      </c>
      <c r="F155" s="192" t="s">
        <v>1016</v>
      </c>
      <c r="G155" s="193" t="s">
        <v>149</v>
      </c>
      <c r="H155" s="194">
        <v>1</v>
      </c>
      <c r="I155" s="195">
        <v>132</v>
      </c>
      <c r="J155" s="196">
        <f aca="true" t="shared" si="10" ref="J155:J167">ROUND(I155*H155,2)</f>
        <v>132</v>
      </c>
      <c r="K155" s="192" t="s">
        <v>138</v>
      </c>
      <c r="L155" s="36"/>
      <c r="M155" s="197" t="s">
        <v>1</v>
      </c>
      <c r="N155" s="198" t="s">
        <v>40</v>
      </c>
      <c r="O155" s="64"/>
      <c r="P155" s="199">
        <f aca="true" t="shared" si="11" ref="P155:P167">O155*H155</f>
        <v>0</v>
      </c>
      <c r="Q155" s="199">
        <v>3E-05</v>
      </c>
      <c r="R155" s="199">
        <f aca="true" t="shared" si="12" ref="R155:R167">Q155*H155</f>
        <v>3E-05</v>
      </c>
      <c r="S155" s="199">
        <v>0</v>
      </c>
      <c r="T155" s="200">
        <f aca="true" t="shared" si="13" ref="T155:T167">S155*H155</f>
        <v>0</v>
      </c>
      <c r="AR155" s="201" t="s">
        <v>213</v>
      </c>
      <c r="AT155" s="201" t="s">
        <v>134</v>
      </c>
      <c r="AU155" s="201" t="s">
        <v>85</v>
      </c>
      <c r="AY155" s="15" t="s">
        <v>131</v>
      </c>
      <c r="BE155" s="202">
        <f aca="true" t="shared" si="14" ref="BE155:BE167">IF(N155="základní",J155,0)</f>
        <v>132</v>
      </c>
      <c r="BF155" s="202">
        <f aca="true" t="shared" si="15" ref="BF155:BF167">IF(N155="snížená",J155,0)</f>
        <v>0</v>
      </c>
      <c r="BG155" s="202">
        <f aca="true" t="shared" si="16" ref="BG155:BG167">IF(N155="zákl. přenesená",J155,0)</f>
        <v>0</v>
      </c>
      <c r="BH155" s="202">
        <f aca="true" t="shared" si="17" ref="BH155:BH167">IF(N155="sníž. přenesená",J155,0)</f>
        <v>0</v>
      </c>
      <c r="BI155" s="202">
        <f aca="true" t="shared" si="18" ref="BI155:BI167">IF(N155="nulová",J155,0)</f>
        <v>0</v>
      </c>
      <c r="BJ155" s="15" t="s">
        <v>83</v>
      </c>
      <c r="BK155" s="202">
        <f aca="true" t="shared" si="19" ref="BK155:BK167">ROUND(I155*H155,2)</f>
        <v>132</v>
      </c>
      <c r="BL155" s="15" t="s">
        <v>213</v>
      </c>
      <c r="BM155" s="201" t="s">
        <v>1017</v>
      </c>
    </row>
    <row r="156" spans="2:65" s="1" customFormat="1" ht="24" customHeight="1">
      <c r="B156" s="32"/>
      <c r="C156" s="190" t="s">
        <v>245</v>
      </c>
      <c r="D156" s="190" t="s">
        <v>134</v>
      </c>
      <c r="E156" s="191" t="s">
        <v>1018</v>
      </c>
      <c r="F156" s="192" t="s">
        <v>1019</v>
      </c>
      <c r="G156" s="193" t="s">
        <v>321</v>
      </c>
      <c r="H156" s="194">
        <v>11</v>
      </c>
      <c r="I156" s="195">
        <v>71</v>
      </c>
      <c r="J156" s="196">
        <f t="shared" si="10"/>
        <v>781</v>
      </c>
      <c r="K156" s="192" t="s">
        <v>965</v>
      </c>
      <c r="L156" s="36"/>
      <c r="M156" s="197" t="s">
        <v>1</v>
      </c>
      <c r="N156" s="198" t="s">
        <v>40</v>
      </c>
      <c r="O156" s="64"/>
      <c r="P156" s="199">
        <f t="shared" si="11"/>
        <v>0</v>
      </c>
      <c r="Q156" s="199">
        <v>3E-05</v>
      </c>
      <c r="R156" s="199">
        <f t="shared" si="12"/>
        <v>0.00033</v>
      </c>
      <c r="S156" s="199">
        <v>0</v>
      </c>
      <c r="T156" s="200">
        <f t="shared" si="13"/>
        <v>0</v>
      </c>
      <c r="AR156" s="201" t="s">
        <v>213</v>
      </c>
      <c r="AT156" s="201" t="s">
        <v>134</v>
      </c>
      <c r="AU156" s="201" t="s">
        <v>85</v>
      </c>
      <c r="AY156" s="15" t="s">
        <v>131</v>
      </c>
      <c r="BE156" s="202">
        <f t="shared" si="14"/>
        <v>781</v>
      </c>
      <c r="BF156" s="202">
        <f t="shared" si="15"/>
        <v>0</v>
      </c>
      <c r="BG156" s="202">
        <f t="shared" si="16"/>
        <v>0</v>
      </c>
      <c r="BH156" s="202">
        <f t="shared" si="17"/>
        <v>0</v>
      </c>
      <c r="BI156" s="202">
        <f t="shared" si="18"/>
        <v>0</v>
      </c>
      <c r="BJ156" s="15" t="s">
        <v>83</v>
      </c>
      <c r="BK156" s="202">
        <f t="shared" si="19"/>
        <v>781</v>
      </c>
      <c r="BL156" s="15" t="s">
        <v>213</v>
      </c>
      <c r="BM156" s="201" t="s">
        <v>1020</v>
      </c>
    </row>
    <row r="157" spans="2:65" s="1" customFormat="1" ht="16.5" customHeight="1">
      <c r="B157" s="32"/>
      <c r="C157" s="190" t="s">
        <v>265</v>
      </c>
      <c r="D157" s="190" t="s">
        <v>134</v>
      </c>
      <c r="E157" s="191" t="s">
        <v>1021</v>
      </c>
      <c r="F157" s="192" t="s">
        <v>1022</v>
      </c>
      <c r="G157" s="193" t="s">
        <v>149</v>
      </c>
      <c r="H157" s="194">
        <v>1</v>
      </c>
      <c r="I157" s="195">
        <v>215</v>
      </c>
      <c r="J157" s="196">
        <f t="shared" si="10"/>
        <v>215</v>
      </c>
      <c r="K157" s="192" t="s">
        <v>138</v>
      </c>
      <c r="L157" s="36"/>
      <c r="M157" s="197" t="s">
        <v>1</v>
      </c>
      <c r="N157" s="198" t="s">
        <v>40</v>
      </c>
      <c r="O157" s="64"/>
      <c r="P157" s="199">
        <f t="shared" si="11"/>
        <v>0</v>
      </c>
      <c r="Q157" s="199">
        <v>0</v>
      </c>
      <c r="R157" s="199">
        <f t="shared" si="12"/>
        <v>0</v>
      </c>
      <c r="S157" s="199">
        <v>0</v>
      </c>
      <c r="T157" s="200">
        <f t="shared" si="13"/>
        <v>0</v>
      </c>
      <c r="AR157" s="201" t="s">
        <v>213</v>
      </c>
      <c r="AT157" s="201" t="s">
        <v>134</v>
      </c>
      <c r="AU157" s="201" t="s">
        <v>85</v>
      </c>
      <c r="AY157" s="15" t="s">
        <v>131</v>
      </c>
      <c r="BE157" s="202">
        <f t="shared" si="14"/>
        <v>215</v>
      </c>
      <c r="BF157" s="202">
        <f t="shared" si="15"/>
        <v>0</v>
      </c>
      <c r="BG157" s="202">
        <f t="shared" si="16"/>
        <v>0</v>
      </c>
      <c r="BH157" s="202">
        <f t="shared" si="17"/>
        <v>0</v>
      </c>
      <c r="BI157" s="202">
        <f t="shared" si="18"/>
        <v>0</v>
      </c>
      <c r="BJ157" s="15" t="s">
        <v>83</v>
      </c>
      <c r="BK157" s="202">
        <f t="shared" si="19"/>
        <v>215</v>
      </c>
      <c r="BL157" s="15" t="s">
        <v>213</v>
      </c>
      <c r="BM157" s="201" t="s">
        <v>1023</v>
      </c>
    </row>
    <row r="158" spans="2:65" s="1" customFormat="1" ht="24" customHeight="1">
      <c r="B158" s="32"/>
      <c r="C158" s="190" t="s">
        <v>269</v>
      </c>
      <c r="D158" s="190" t="s">
        <v>134</v>
      </c>
      <c r="E158" s="191" t="s">
        <v>1024</v>
      </c>
      <c r="F158" s="192" t="s">
        <v>1025</v>
      </c>
      <c r="G158" s="193" t="s">
        <v>149</v>
      </c>
      <c r="H158" s="194">
        <v>1</v>
      </c>
      <c r="I158" s="195">
        <v>78</v>
      </c>
      <c r="J158" s="196">
        <f t="shared" si="10"/>
        <v>78</v>
      </c>
      <c r="K158" s="192" t="s">
        <v>138</v>
      </c>
      <c r="L158" s="36"/>
      <c r="M158" s="197" t="s">
        <v>1</v>
      </c>
      <c r="N158" s="198" t="s">
        <v>40</v>
      </c>
      <c r="O158" s="64"/>
      <c r="P158" s="199">
        <f t="shared" si="11"/>
        <v>0</v>
      </c>
      <c r="Q158" s="199">
        <v>0</v>
      </c>
      <c r="R158" s="199">
        <f t="shared" si="12"/>
        <v>0</v>
      </c>
      <c r="S158" s="199">
        <v>0</v>
      </c>
      <c r="T158" s="200">
        <f t="shared" si="13"/>
        <v>0</v>
      </c>
      <c r="AR158" s="201" t="s">
        <v>213</v>
      </c>
      <c r="AT158" s="201" t="s">
        <v>134</v>
      </c>
      <c r="AU158" s="201" t="s">
        <v>85</v>
      </c>
      <c r="AY158" s="15" t="s">
        <v>131</v>
      </c>
      <c r="BE158" s="202">
        <f t="shared" si="14"/>
        <v>78</v>
      </c>
      <c r="BF158" s="202">
        <f t="shared" si="15"/>
        <v>0</v>
      </c>
      <c r="BG158" s="202">
        <f t="shared" si="16"/>
        <v>0</v>
      </c>
      <c r="BH158" s="202">
        <f t="shared" si="17"/>
        <v>0</v>
      </c>
      <c r="BI158" s="202">
        <f t="shared" si="18"/>
        <v>0</v>
      </c>
      <c r="BJ158" s="15" t="s">
        <v>83</v>
      </c>
      <c r="BK158" s="202">
        <f t="shared" si="19"/>
        <v>78</v>
      </c>
      <c r="BL158" s="15" t="s">
        <v>213</v>
      </c>
      <c r="BM158" s="201" t="s">
        <v>1026</v>
      </c>
    </row>
    <row r="159" spans="2:65" s="1" customFormat="1" ht="16.5" customHeight="1">
      <c r="B159" s="32"/>
      <c r="C159" s="190" t="s">
        <v>274</v>
      </c>
      <c r="D159" s="190" t="s">
        <v>134</v>
      </c>
      <c r="E159" s="191" t="s">
        <v>1027</v>
      </c>
      <c r="F159" s="192" t="s">
        <v>1028</v>
      </c>
      <c r="G159" s="193" t="s">
        <v>1029</v>
      </c>
      <c r="H159" s="194">
        <v>1</v>
      </c>
      <c r="I159" s="195">
        <v>245</v>
      </c>
      <c r="J159" s="196">
        <f t="shared" si="10"/>
        <v>245</v>
      </c>
      <c r="K159" s="192" t="s">
        <v>138</v>
      </c>
      <c r="L159" s="36"/>
      <c r="M159" s="197" t="s">
        <v>1</v>
      </c>
      <c r="N159" s="198" t="s">
        <v>40</v>
      </c>
      <c r="O159" s="64"/>
      <c r="P159" s="199">
        <f t="shared" si="11"/>
        <v>0</v>
      </c>
      <c r="Q159" s="199">
        <v>0.00011</v>
      </c>
      <c r="R159" s="199">
        <f t="shared" si="12"/>
        <v>0.00011</v>
      </c>
      <c r="S159" s="199">
        <v>0</v>
      </c>
      <c r="T159" s="200">
        <f t="shared" si="13"/>
        <v>0</v>
      </c>
      <c r="AR159" s="201" t="s">
        <v>213</v>
      </c>
      <c r="AT159" s="201" t="s">
        <v>134</v>
      </c>
      <c r="AU159" s="201" t="s">
        <v>85</v>
      </c>
      <c r="AY159" s="15" t="s">
        <v>131</v>
      </c>
      <c r="BE159" s="202">
        <f t="shared" si="14"/>
        <v>245</v>
      </c>
      <c r="BF159" s="202">
        <f t="shared" si="15"/>
        <v>0</v>
      </c>
      <c r="BG159" s="202">
        <f t="shared" si="16"/>
        <v>0</v>
      </c>
      <c r="BH159" s="202">
        <f t="shared" si="17"/>
        <v>0</v>
      </c>
      <c r="BI159" s="202">
        <f t="shared" si="18"/>
        <v>0</v>
      </c>
      <c r="BJ159" s="15" t="s">
        <v>83</v>
      </c>
      <c r="BK159" s="202">
        <f t="shared" si="19"/>
        <v>245</v>
      </c>
      <c r="BL159" s="15" t="s">
        <v>213</v>
      </c>
      <c r="BM159" s="201" t="s">
        <v>1030</v>
      </c>
    </row>
    <row r="160" spans="2:65" s="1" customFormat="1" ht="24" customHeight="1">
      <c r="B160" s="32"/>
      <c r="C160" s="190" t="s">
        <v>281</v>
      </c>
      <c r="D160" s="190" t="s">
        <v>134</v>
      </c>
      <c r="E160" s="191" t="s">
        <v>1031</v>
      </c>
      <c r="F160" s="192" t="s">
        <v>1032</v>
      </c>
      <c r="G160" s="193" t="s">
        <v>149</v>
      </c>
      <c r="H160" s="194">
        <v>2</v>
      </c>
      <c r="I160" s="195">
        <v>225</v>
      </c>
      <c r="J160" s="196">
        <f t="shared" si="10"/>
        <v>450</v>
      </c>
      <c r="K160" s="192" t="s">
        <v>965</v>
      </c>
      <c r="L160" s="36"/>
      <c r="M160" s="197" t="s">
        <v>1</v>
      </c>
      <c r="N160" s="198" t="s">
        <v>40</v>
      </c>
      <c r="O160" s="64"/>
      <c r="P160" s="199">
        <f t="shared" si="11"/>
        <v>0</v>
      </c>
      <c r="Q160" s="199">
        <v>0.00017</v>
      </c>
      <c r="R160" s="199">
        <f t="shared" si="12"/>
        <v>0.00034</v>
      </c>
      <c r="S160" s="199">
        <v>0</v>
      </c>
      <c r="T160" s="200">
        <f t="shared" si="13"/>
        <v>0</v>
      </c>
      <c r="AR160" s="201" t="s">
        <v>213</v>
      </c>
      <c r="AT160" s="201" t="s">
        <v>134</v>
      </c>
      <c r="AU160" s="201" t="s">
        <v>85</v>
      </c>
      <c r="AY160" s="15" t="s">
        <v>131</v>
      </c>
      <c r="BE160" s="202">
        <f t="shared" si="14"/>
        <v>450</v>
      </c>
      <c r="BF160" s="202">
        <f t="shared" si="15"/>
        <v>0</v>
      </c>
      <c r="BG160" s="202">
        <f t="shared" si="16"/>
        <v>0</v>
      </c>
      <c r="BH160" s="202">
        <f t="shared" si="17"/>
        <v>0</v>
      </c>
      <c r="BI160" s="202">
        <f t="shared" si="18"/>
        <v>0</v>
      </c>
      <c r="BJ160" s="15" t="s">
        <v>83</v>
      </c>
      <c r="BK160" s="202">
        <f t="shared" si="19"/>
        <v>450</v>
      </c>
      <c r="BL160" s="15" t="s">
        <v>213</v>
      </c>
      <c r="BM160" s="201" t="s">
        <v>1033</v>
      </c>
    </row>
    <row r="161" spans="2:65" s="1" customFormat="1" ht="24" customHeight="1">
      <c r="B161" s="32"/>
      <c r="C161" s="190" t="s">
        <v>285</v>
      </c>
      <c r="D161" s="190" t="s">
        <v>134</v>
      </c>
      <c r="E161" s="191" t="s">
        <v>1034</v>
      </c>
      <c r="F161" s="192" t="s">
        <v>1035</v>
      </c>
      <c r="G161" s="193" t="s">
        <v>149</v>
      </c>
      <c r="H161" s="194">
        <v>1</v>
      </c>
      <c r="I161" s="195">
        <v>173</v>
      </c>
      <c r="J161" s="196">
        <f t="shared" si="10"/>
        <v>173</v>
      </c>
      <c r="K161" s="192" t="s">
        <v>965</v>
      </c>
      <c r="L161" s="36"/>
      <c r="M161" s="197" t="s">
        <v>1</v>
      </c>
      <c r="N161" s="198" t="s">
        <v>40</v>
      </c>
      <c r="O161" s="64"/>
      <c r="P161" s="199">
        <f t="shared" si="11"/>
        <v>0</v>
      </c>
      <c r="Q161" s="199">
        <v>0.00022</v>
      </c>
      <c r="R161" s="199">
        <f t="shared" si="12"/>
        <v>0.00022</v>
      </c>
      <c r="S161" s="199">
        <v>0</v>
      </c>
      <c r="T161" s="200">
        <f t="shared" si="13"/>
        <v>0</v>
      </c>
      <c r="AR161" s="201" t="s">
        <v>213</v>
      </c>
      <c r="AT161" s="201" t="s">
        <v>134</v>
      </c>
      <c r="AU161" s="201" t="s">
        <v>85</v>
      </c>
      <c r="AY161" s="15" t="s">
        <v>131</v>
      </c>
      <c r="BE161" s="202">
        <f t="shared" si="14"/>
        <v>173</v>
      </c>
      <c r="BF161" s="202">
        <f t="shared" si="15"/>
        <v>0</v>
      </c>
      <c r="BG161" s="202">
        <f t="shared" si="16"/>
        <v>0</v>
      </c>
      <c r="BH161" s="202">
        <f t="shared" si="17"/>
        <v>0</v>
      </c>
      <c r="BI161" s="202">
        <f t="shared" si="18"/>
        <v>0</v>
      </c>
      <c r="BJ161" s="15" t="s">
        <v>83</v>
      </c>
      <c r="BK161" s="202">
        <f t="shared" si="19"/>
        <v>173</v>
      </c>
      <c r="BL161" s="15" t="s">
        <v>213</v>
      </c>
      <c r="BM161" s="201" t="s">
        <v>1036</v>
      </c>
    </row>
    <row r="162" spans="2:65" s="1" customFormat="1" ht="24" customHeight="1">
      <c r="B162" s="32"/>
      <c r="C162" s="190" t="s">
        <v>291</v>
      </c>
      <c r="D162" s="190" t="s">
        <v>134</v>
      </c>
      <c r="E162" s="191" t="s">
        <v>1037</v>
      </c>
      <c r="F162" s="192" t="s">
        <v>1038</v>
      </c>
      <c r="G162" s="193" t="s">
        <v>149</v>
      </c>
      <c r="H162" s="194">
        <v>1</v>
      </c>
      <c r="I162" s="195">
        <v>582</v>
      </c>
      <c r="J162" s="196">
        <f t="shared" si="10"/>
        <v>582</v>
      </c>
      <c r="K162" s="192" t="s">
        <v>138</v>
      </c>
      <c r="L162" s="36"/>
      <c r="M162" s="197" t="s">
        <v>1</v>
      </c>
      <c r="N162" s="198" t="s">
        <v>40</v>
      </c>
      <c r="O162" s="64"/>
      <c r="P162" s="199">
        <f t="shared" si="11"/>
        <v>0</v>
      </c>
      <c r="Q162" s="199">
        <v>0.00012</v>
      </c>
      <c r="R162" s="199">
        <f t="shared" si="12"/>
        <v>0.00012</v>
      </c>
      <c r="S162" s="199">
        <v>0</v>
      </c>
      <c r="T162" s="200">
        <f t="shared" si="13"/>
        <v>0</v>
      </c>
      <c r="AR162" s="201" t="s">
        <v>213</v>
      </c>
      <c r="AT162" s="201" t="s">
        <v>134</v>
      </c>
      <c r="AU162" s="201" t="s">
        <v>85</v>
      </c>
      <c r="AY162" s="15" t="s">
        <v>131</v>
      </c>
      <c r="BE162" s="202">
        <f t="shared" si="14"/>
        <v>582</v>
      </c>
      <c r="BF162" s="202">
        <f t="shared" si="15"/>
        <v>0</v>
      </c>
      <c r="BG162" s="202">
        <f t="shared" si="16"/>
        <v>0</v>
      </c>
      <c r="BH162" s="202">
        <f t="shared" si="17"/>
        <v>0</v>
      </c>
      <c r="BI162" s="202">
        <f t="shared" si="18"/>
        <v>0</v>
      </c>
      <c r="BJ162" s="15" t="s">
        <v>83</v>
      </c>
      <c r="BK162" s="202">
        <f t="shared" si="19"/>
        <v>582</v>
      </c>
      <c r="BL162" s="15" t="s">
        <v>213</v>
      </c>
      <c r="BM162" s="201" t="s">
        <v>1039</v>
      </c>
    </row>
    <row r="163" spans="2:65" s="1" customFormat="1" ht="24" customHeight="1">
      <c r="B163" s="32"/>
      <c r="C163" s="190" t="s">
        <v>299</v>
      </c>
      <c r="D163" s="190" t="s">
        <v>134</v>
      </c>
      <c r="E163" s="191" t="s">
        <v>1040</v>
      </c>
      <c r="F163" s="192" t="s">
        <v>1041</v>
      </c>
      <c r="G163" s="193" t="s">
        <v>149</v>
      </c>
      <c r="H163" s="194">
        <v>3</v>
      </c>
      <c r="I163" s="195">
        <v>586</v>
      </c>
      <c r="J163" s="196">
        <f t="shared" si="10"/>
        <v>1758</v>
      </c>
      <c r="K163" s="192" t="s">
        <v>965</v>
      </c>
      <c r="L163" s="36"/>
      <c r="M163" s="197" t="s">
        <v>1</v>
      </c>
      <c r="N163" s="198" t="s">
        <v>40</v>
      </c>
      <c r="O163" s="64"/>
      <c r="P163" s="199">
        <f t="shared" si="11"/>
        <v>0</v>
      </c>
      <c r="Q163" s="199">
        <v>0.00023</v>
      </c>
      <c r="R163" s="199">
        <f t="shared" si="12"/>
        <v>0.0006900000000000001</v>
      </c>
      <c r="S163" s="199">
        <v>0</v>
      </c>
      <c r="T163" s="200">
        <f t="shared" si="13"/>
        <v>0</v>
      </c>
      <c r="AR163" s="201" t="s">
        <v>213</v>
      </c>
      <c r="AT163" s="201" t="s">
        <v>134</v>
      </c>
      <c r="AU163" s="201" t="s">
        <v>85</v>
      </c>
      <c r="AY163" s="15" t="s">
        <v>131</v>
      </c>
      <c r="BE163" s="202">
        <f t="shared" si="14"/>
        <v>1758</v>
      </c>
      <c r="BF163" s="202">
        <f t="shared" si="15"/>
        <v>0</v>
      </c>
      <c r="BG163" s="202">
        <f t="shared" si="16"/>
        <v>0</v>
      </c>
      <c r="BH163" s="202">
        <f t="shared" si="17"/>
        <v>0</v>
      </c>
      <c r="BI163" s="202">
        <f t="shared" si="18"/>
        <v>0</v>
      </c>
      <c r="BJ163" s="15" t="s">
        <v>83</v>
      </c>
      <c r="BK163" s="202">
        <f t="shared" si="19"/>
        <v>1758</v>
      </c>
      <c r="BL163" s="15" t="s">
        <v>213</v>
      </c>
      <c r="BM163" s="201" t="s">
        <v>1042</v>
      </c>
    </row>
    <row r="164" spans="2:65" s="1" customFormat="1" ht="24" customHeight="1">
      <c r="B164" s="32"/>
      <c r="C164" s="190" t="s">
        <v>304</v>
      </c>
      <c r="D164" s="190" t="s">
        <v>134</v>
      </c>
      <c r="E164" s="191" t="s">
        <v>1043</v>
      </c>
      <c r="F164" s="192" t="s">
        <v>1044</v>
      </c>
      <c r="G164" s="193" t="s">
        <v>149</v>
      </c>
      <c r="H164" s="194">
        <v>1</v>
      </c>
      <c r="I164" s="195">
        <v>1324</v>
      </c>
      <c r="J164" s="196">
        <f t="shared" si="10"/>
        <v>1324</v>
      </c>
      <c r="K164" s="192" t="s">
        <v>138</v>
      </c>
      <c r="L164" s="36"/>
      <c r="M164" s="197" t="s">
        <v>1</v>
      </c>
      <c r="N164" s="198" t="s">
        <v>40</v>
      </c>
      <c r="O164" s="64"/>
      <c r="P164" s="199">
        <f t="shared" si="11"/>
        <v>0</v>
      </c>
      <c r="Q164" s="199">
        <v>0.00127</v>
      </c>
      <c r="R164" s="199">
        <f t="shared" si="12"/>
        <v>0.00127</v>
      </c>
      <c r="S164" s="199">
        <v>0</v>
      </c>
      <c r="T164" s="200">
        <f t="shared" si="13"/>
        <v>0</v>
      </c>
      <c r="AR164" s="201" t="s">
        <v>213</v>
      </c>
      <c r="AT164" s="201" t="s">
        <v>134</v>
      </c>
      <c r="AU164" s="201" t="s">
        <v>85</v>
      </c>
      <c r="AY164" s="15" t="s">
        <v>131</v>
      </c>
      <c r="BE164" s="202">
        <f t="shared" si="14"/>
        <v>1324</v>
      </c>
      <c r="BF164" s="202">
        <f t="shared" si="15"/>
        <v>0</v>
      </c>
      <c r="BG164" s="202">
        <f t="shared" si="16"/>
        <v>0</v>
      </c>
      <c r="BH164" s="202">
        <f t="shared" si="17"/>
        <v>0</v>
      </c>
      <c r="BI164" s="202">
        <f t="shared" si="18"/>
        <v>0</v>
      </c>
      <c r="BJ164" s="15" t="s">
        <v>83</v>
      </c>
      <c r="BK164" s="202">
        <f t="shared" si="19"/>
        <v>1324</v>
      </c>
      <c r="BL164" s="15" t="s">
        <v>213</v>
      </c>
      <c r="BM164" s="201" t="s">
        <v>1045</v>
      </c>
    </row>
    <row r="165" spans="2:65" s="1" customFormat="1" ht="16.5" customHeight="1">
      <c r="B165" s="32"/>
      <c r="C165" s="190" t="s">
        <v>252</v>
      </c>
      <c r="D165" s="190" t="s">
        <v>134</v>
      </c>
      <c r="E165" s="191" t="s">
        <v>1046</v>
      </c>
      <c r="F165" s="192" t="s">
        <v>1047</v>
      </c>
      <c r="G165" s="193" t="s">
        <v>321</v>
      </c>
      <c r="H165" s="194">
        <v>11</v>
      </c>
      <c r="I165" s="195">
        <v>10</v>
      </c>
      <c r="J165" s="196">
        <f t="shared" si="10"/>
        <v>110</v>
      </c>
      <c r="K165" s="192" t="s">
        <v>965</v>
      </c>
      <c r="L165" s="36"/>
      <c r="M165" s="197" t="s">
        <v>1</v>
      </c>
      <c r="N165" s="198" t="s">
        <v>40</v>
      </c>
      <c r="O165" s="64"/>
      <c r="P165" s="199">
        <f t="shared" si="11"/>
        <v>0</v>
      </c>
      <c r="Q165" s="199">
        <v>0.00019</v>
      </c>
      <c r="R165" s="199">
        <f t="shared" si="12"/>
        <v>0.0020900000000000003</v>
      </c>
      <c r="S165" s="199">
        <v>0</v>
      </c>
      <c r="T165" s="200">
        <f t="shared" si="13"/>
        <v>0</v>
      </c>
      <c r="AR165" s="201" t="s">
        <v>213</v>
      </c>
      <c r="AT165" s="201" t="s">
        <v>134</v>
      </c>
      <c r="AU165" s="201" t="s">
        <v>85</v>
      </c>
      <c r="AY165" s="15" t="s">
        <v>131</v>
      </c>
      <c r="BE165" s="202">
        <f t="shared" si="14"/>
        <v>110</v>
      </c>
      <c r="BF165" s="202">
        <f t="shared" si="15"/>
        <v>0</v>
      </c>
      <c r="BG165" s="202">
        <f t="shared" si="16"/>
        <v>0</v>
      </c>
      <c r="BH165" s="202">
        <f t="shared" si="17"/>
        <v>0</v>
      </c>
      <c r="BI165" s="202">
        <f t="shared" si="18"/>
        <v>0</v>
      </c>
      <c r="BJ165" s="15" t="s">
        <v>83</v>
      </c>
      <c r="BK165" s="202">
        <f t="shared" si="19"/>
        <v>110</v>
      </c>
      <c r="BL165" s="15" t="s">
        <v>213</v>
      </c>
      <c r="BM165" s="201" t="s">
        <v>1048</v>
      </c>
    </row>
    <row r="166" spans="2:65" s="1" customFormat="1" ht="24" customHeight="1">
      <c r="B166" s="32"/>
      <c r="C166" s="190" t="s">
        <v>314</v>
      </c>
      <c r="D166" s="190" t="s">
        <v>134</v>
      </c>
      <c r="E166" s="191" t="s">
        <v>1049</v>
      </c>
      <c r="F166" s="192" t="s">
        <v>1050</v>
      </c>
      <c r="G166" s="193" t="s">
        <v>321</v>
      </c>
      <c r="H166" s="194">
        <v>11</v>
      </c>
      <c r="I166" s="195">
        <v>465</v>
      </c>
      <c r="J166" s="196">
        <f t="shared" si="10"/>
        <v>5115</v>
      </c>
      <c r="K166" s="192" t="s">
        <v>138</v>
      </c>
      <c r="L166" s="36"/>
      <c r="M166" s="197" t="s">
        <v>1</v>
      </c>
      <c r="N166" s="198" t="s">
        <v>40</v>
      </c>
      <c r="O166" s="64"/>
      <c r="P166" s="199">
        <f t="shared" si="11"/>
        <v>0</v>
      </c>
      <c r="Q166" s="199">
        <v>0.00026</v>
      </c>
      <c r="R166" s="199">
        <f t="shared" si="12"/>
        <v>0.0028599999999999997</v>
      </c>
      <c r="S166" s="199">
        <v>0</v>
      </c>
      <c r="T166" s="200">
        <f t="shared" si="13"/>
        <v>0</v>
      </c>
      <c r="AR166" s="201" t="s">
        <v>213</v>
      </c>
      <c r="AT166" s="201" t="s">
        <v>134</v>
      </c>
      <c r="AU166" s="201" t="s">
        <v>85</v>
      </c>
      <c r="AY166" s="15" t="s">
        <v>131</v>
      </c>
      <c r="BE166" s="202">
        <f t="shared" si="14"/>
        <v>5115</v>
      </c>
      <c r="BF166" s="202">
        <f t="shared" si="15"/>
        <v>0</v>
      </c>
      <c r="BG166" s="202">
        <f t="shared" si="16"/>
        <v>0</v>
      </c>
      <c r="BH166" s="202">
        <f t="shared" si="17"/>
        <v>0</v>
      </c>
      <c r="BI166" s="202">
        <f t="shared" si="18"/>
        <v>0</v>
      </c>
      <c r="BJ166" s="15" t="s">
        <v>83</v>
      </c>
      <c r="BK166" s="202">
        <f t="shared" si="19"/>
        <v>5115</v>
      </c>
      <c r="BL166" s="15" t="s">
        <v>213</v>
      </c>
      <c r="BM166" s="201" t="s">
        <v>1051</v>
      </c>
    </row>
    <row r="167" spans="2:65" s="1" customFormat="1" ht="24" customHeight="1">
      <c r="B167" s="32"/>
      <c r="C167" s="190" t="s">
        <v>318</v>
      </c>
      <c r="D167" s="190" t="s">
        <v>134</v>
      </c>
      <c r="E167" s="191" t="s">
        <v>1052</v>
      </c>
      <c r="F167" s="192" t="s">
        <v>1053</v>
      </c>
      <c r="G167" s="193" t="s">
        <v>164</v>
      </c>
      <c r="H167" s="194">
        <v>0.008</v>
      </c>
      <c r="I167" s="195">
        <v>800</v>
      </c>
      <c r="J167" s="196">
        <f t="shared" si="10"/>
        <v>6.4</v>
      </c>
      <c r="K167" s="192" t="s">
        <v>965</v>
      </c>
      <c r="L167" s="36"/>
      <c r="M167" s="197" t="s">
        <v>1</v>
      </c>
      <c r="N167" s="198" t="s">
        <v>40</v>
      </c>
      <c r="O167" s="64"/>
      <c r="P167" s="199">
        <f t="shared" si="11"/>
        <v>0</v>
      </c>
      <c r="Q167" s="199">
        <v>0</v>
      </c>
      <c r="R167" s="199">
        <f t="shared" si="12"/>
        <v>0</v>
      </c>
      <c r="S167" s="199">
        <v>0</v>
      </c>
      <c r="T167" s="200">
        <f t="shared" si="13"/>
        <v>0</v>
      </c>
      <c r="AR167" s="201" t="s">
        <v>213</v>
      </c>
      <c r="AT167" s="201" t="s">
        <v>134</v>
      </c>
      <c r="AU167" s="201" t="s">
        <v>85</v>
      </c>
      <c r="AY167" s="15" t="s">
        <v>131</v>
      </c>
      <c r="BE167" s="202">
        <f t="shared" si="14"/>
        <v>6.4</v>
      </c>
      <c r="BF167" s="202">
        <f t="shared" si="15"/>
        <v>0</v>
      </c>
      <c r="BG167" s="202">
        <f t="shared" si="16"/>
        <v>0</v>
      </c>
      <c r="BH167" s="202">
        <f t="shared" si="17"/>
        <v>0</v>
      </c>
      <c r="BI167" s="202">
        <f t="shared" si="18"/>
        <v>0</v>
      </c>
      <c r="BJ167" s="15" t="s">
        <v>83</v>
      </c>
      <c r="BK167" s="202">
        <f t="shared" si="19"/>
        <v>6.4</v>
      </c>
      <c r="BL167" s="15" t="s">
        <v>213</v>
      </c>
      <c r="BM167" s="201" t="s">
        <v>1054</v>
      </c>
    </row>
    <row r="168" spans="2:63" s="11" customFormat="1" ht="22.8" customHeight="1">
      <c r="B168" s="174"/>
      <c r="C168" s="175"/>
      <c r="D168" s="176" t="s">
        <v>74</v>
      </c>
      <c r="E168" s="188" t="s">
        <v>1055</v>
      </c>
      <c r="F168" s="188" t="s">
        <v>1056</v>
      </c>
      <c r="G168" s="175"/>
      <c r="H168" s="175"/>
      <c r="I168" s="178"/>
      <c r="J168" s="189">
        <f>BK168</f>
        <v>10181.55</v>
      </c>
      <c r="K168" s="175"/>
      <c r="L168" s="180"/>
      <c r="M168" s="181"/>
      <c r="N168" s="182"/>
      <c r="O168" s="182"/>
      <c r="P168" s="183">
        <f>SUM(P169:P182)</f>
        <v>0</v>
      </c>
      <c r="Q168" s="182"/>
      <c r="R168" s="183">
        <f>SUM(R169:R182)</f>
        <v>0.04267000000000001</v>
      </c>
      <c r="S168" s="182"/>
      <c r="T168" s="184">
        <f>SUM(T169:T182)</f>
        <v>0</v>
      </c>
      <c r="AR168" s="185" t="s">
        <v>85</v>
      </c>
      <c r="AT168" s="186" t="s">
        <v>74</v>
      </c>
      <c r="AU168" s="186" t="s">
        <v>83</v>
      </c>
      <c r="AY168" s="185" t="s">
        <v>131</v>
      </c>
      <c r="BK168" s="187">
        <f>SUM(BK169:BK182)</f>
        <v>10181.55</v>
      </c>
    </row>
    <row r="169" spans="2:65" s="1" customFormat="1" ht="24" customHeight="1">
      <c r="B169" s="32"/>
      <c r="C169" s="190" t="s">
        <v>323</v>
      </c>
      <c r="D169" s="190" t="s">
        <v>134</v>
      </c>
      <c r="E169" s="191" t="s">
        <v>1057</v>
      </c>
      <c r="F169" s="192" t="s">
        <v>1058</v>
      </c>
      <c r="G169" s="193" t="s">
        <v>1029</v>
      </c>
      <c r="H169" s="194">
        <v>1</v>
      </c>
      <c r="I169" s="195">
        <v>2500</v>
      </c>
      <c r="J169" s="196">
        <f aca="true" t="shared" si="20" ref="J169:J182">ROUND(I169*H169,2)</f>
        <v>2500</v>
      </c>
      <c r="K169" s="192" t="s">
        <v>138</v>
      </c>
      <c r="L169" s="36"/>
      <c r="M169" s="197" t="s">
        <v>1</v>
      </c>
      <c r="N169" s="198" t="s">
        <v>40</v>
      </c>
      <c r="O169" s="64"/>
      <c r="P169" s="199">
        <f aca="true" t="shared" si="21" ref="P169:P182">O169*H169</f>
        <v>0</v>
      </c>
      <c r="Q169" s="199">
        <v>0.01692</v>
      </c>
      <c r="R169" s="199">
        <f aca="true" t="shared" si="22" ref="R169:R182">Q169*H169</f>
        <v>0.01692</v>
      </c>
      <c r="S169" s="199">
        <v>0</v>
      </c>
      <c r="T169" s="200">
        <f aca="true" t="shared" si="23" ref="T169:T182">S169*H169</f>
        <v>0</v>
      </c>
      <c r="AR169" s="201" t="s">
        <v>213</v>
      </c>
      <c r="AT169" s="201" t="s">
        <v>134</v>
      </c>
      <c r="AU169" s="201" t="s">
        <v>85</v>
      </c>
      <c r="AY169" s="15" t="s">
        <v>131</v>
      </c>
      <c r="BE169" s="202">
        <f aca="true" t="shared" si="24" ref="BE169:BE182">IF(N169="základní",J169,0)</f>
        <v>2500</v>
      </c>
      <c r="BF169" s="202">
        <f aca="true" t="shared" si="25" ref="BF169:BF182">IF(N169="snížená",J169,0)</f>
        <v>0</v>
      </c>
      <c r="BG169" s="202">
        <f aca="true" t="shared" si="26" ref="BG169:BG182">IF(N169="zákl. přenesená",J169,0)</f>
        <v>0</v>
      </c>
      <c r="BH169" s="202">
        <f aca="true" t="shared" si="27" ref="BH169:BH182">IF(N169="sníž. přenesená",J169,0)</f>
        <v>0</v>
      </c>
      <c r="BI169" s="202">
        <f aca="true" t="shared" si="28" ref="BI169:BI182">IF(N169="nulová",J169,0)</f>
        <v>0</v>
      </c>
      <c r="BJ169" s="15" t="s">
        <v>83</v>
      </c>
      <c r="BK169" s="202">
        <f aca="true" t="shared" si="29" ref="BK169:BK182">ROUND(I169*H169,2)</f>
        <v>2500</v>
      </c>
      <c r="BL169" s="15" t="s">
        <v>213</v>
      </c>
      <c r="BM169" s="201" t="s">
        <v>1059</v>
      </c>
    </row>
    <row r="170" spans="2:65" s="1" customFormat="1" ht="16.5" customHeight="1">
      <c r="B170" s="32"/>
      <c r="C170" s="190" t="s">
        <v>329</v>
      </c>
      <c r="D170" s="190" t="s">
        <v>134</v>
      </c>
      <c r="E170" s="191" t="s">
        <v>1060</v>
      </c>
      <c r="F170" s="192" t="s">
        <v>1061</v>
      </c>
      <c r="G170" s="193" t="s">
        <v>1029</v>
      </c>
      <c r="H170" s="194">
        <v>1</v>
      </c>
      <c r="I170" s="195">
        <v>1200</v>
      </c>
      <c r="J170" s="196">
        <f t="shared" si="20"/>
        <v>1200</v>
      </c>
      <c r="K170" s="192" t="s">
        <v>965</v>
      </c>
      <c r="L170" s="36"/>
      <c r="M170" s="197" t="s">
        <v>1</v>
      </c>
      <c r="N170" s="198" t="s">
        <v>40</v>
      </c>
      <c r="O170" s="64"/>
      <c r="P170" s="199">
        <f t="shared" si="21"/>
        <v>0</v>
      </c>
      <c r="Q170" s="199">
        <v>0.01076</v>
      </c>
      <c r="R170" s="199">
        <f t="shared" si="22"/>
        <v>0.01076</v>
      </c>
      <c r="S170" s="199">
        <v>0</v>
      </c>
      <c r="T170" s="200">
        <f t="shared" si="23"/>
        <v>0</v>
      </c>
      <c r="AR170" s="201" t="s">
        <v>213</v>
      </c>
      <c r="AT170" s="201" t="s">
        <v>134</v>
      </c>
      <c r="AU170" s="201" t="s">
        <v>85</v>
      </c>
      <c r="AY170" s="15" t="s">
        <v>131</v>
      </c>
      <c r="BE170" s="202">
        <f t="shared" si="24"/>
        <v>1200</v>
      </c>
      <c r="BF170" s="202">
        <f t="shared" si="25"/>
        <v>0</v>
      </c>
      <c r="BG170" s="202">
        <f t="shared" si="26"/>
        <v>0</v>
      </c>
      <c r="BH170" s="202">
        <f t="shared" si="27"/>
        <v>0</v>
      </c>
      <c r="BI170" s="202">
        <f t="shared" si="28"/>
        <v>0</v>
      </c>
      <c r="BJ170" s="15" t="s">
        <v>83</v>
      </c>
      <c r="BK170" s="202">
        <f t="shared" si="29"/>
        <v>1200</v>
      </c>
      <c r="BL170" s="15" t="s">
        <v>213</v>
      </c>
      <c r="BM170" s="201" t="s">
        <v>1062</v>
      </c>
    </row>
    <row r="171" spans="2:65" s="1" customFormat="1" ht="24" customHeight="1">
      <c r="B171" s="32"/>
      <c r="C171" s="190" t="s">
        <v>334</v>
      </c>
      <c r="D171" s="190" t="s">
        <v>134</v>
      </c>
      <c r="E171" s="191" t="s">
        <v>1063</v>
      </c>
      <c r="F171" s="192" t="s">
        <v>1064</v>
      </c>
      <c r="G171" s="193" t="s">
        <v>149</v>
      </c>
      <c r="H171" s="194">
        <v>1</v>
      </c>
      <c r="I171" s="195">
        <v>200</v>
      </c>
      <c r="J171" s="196">
        <f t="shared" si="20"/>
        <v>200</v>
      </c>
      <c r="K171" s="192" t="s">
        <v>965</v>
      </c>
      <c r="L171" s="36"/>
      <c r="M171" s="197" t="s">
        <v>1</v>
      </c>
      <c r="N171" s="198" t="s">
        <v>40</v>
      </c>
      <c r="O171" s="64"/>
      <c r="P171" s="199">
        <f t="shared" si="21"/>
        <v>0</v>
      </c>
      <c r="Q171" s="199">
        <v>0.00052</v>
      </c>
      <c r="R171" s="199">
        <f t="shared" si="22"/>
        <v>0.00052</v>
      </c>
      <c r="S171" s="199">
        <v>0</v>
      </c>
      <c r="T171" s="200">
        <f t="shared" si="23"/>
        <v>0</v>
      </c>
      <c r="AR171" s="201" t="s">
        <v>213</v>
      </c>
      <c r="AT171" s="201" t="s">
        <v>134</v>
      </c>
      <c r="AU171" s="201" t="s">
        <v>85</v>
      </c>
      <c r="AY171" s="15" t="s">
        <v>131</v>
      </c>
      <c r="BE171" s="202">
        <f t="shared" si="24"/>
        <v>200</v>
      </c>
      <c r="BF171" s="202">
        <f t="shared" si="25"/>
        <v>0</v>
      </c>
      <c r="BG171" s="202">
        <f t="shared" si="26"/>
        <v>0</v>
      </c>
      <c r="BH171" s="202">
        <f t="shared" si="27"/>
        <v>0</v>
      </c>
      <c r="BI171" s="202">
        <f t="shared" si="28"/>
        <v>0</v>
      </c>
      <c r="BJ171" s="15" t="s">
        <v>83</v>
      </c>
      <c r="BK171" s="202">
        <f t="shared" si="29"/>
        <v>200</v>
      </c>
      <c r="BL171" s="15" t="s">
        <v>213</v>
      </c>
      <c r="BM171" s="201" t="s">
        <v>1065</v>
      </c>
    </row>
    <row r="172" spans="2:65" s="1" customFormat="1" ht="24" customHeight="1">
      <c r="B172" s="32"/>
      <c r="C172" s="190" t="s">
        <v>338</v>
      </c>
      <c r="D172" s="190" t="s">
        <v>134</v>
      </c>
      <c r="E172" s="191" t="s">
        <v>1066</v>
      </c>
      <c r="F172" s="192" t="s">
        <v>1067</v>
      </c>
      <c r="G172" s="193" t="s">
        <v>149</v>
      </c>
      <c r="H172" s="194">
        <v>1</v>
      </c>
      <c r="I172" s="195">
        <v>200</v>
      </c>
      <c r="J172" s="196">
        <f t="shared" si="20"/>
        <v>200</v>
      </c>
      <c r="K172" s="192" t="s">
        <v>965</v>
      </c>
      <c r="L172" s="36"/>
      <c r="M172" s="197" t="s">
        <v>1</v>
      </c>
      <c r="N172" s="198" t="s">
        <v>40</v>
      </c>
      <c r="O172" s="64"/>
      <c r="P172" s="199">
        <f t="shared" si="21"/>
        <v>0</v>
      </c>
      <c r="Q172" s="199">
        <v>0.00052</v>
      </c>
      <c r="R172" s="199">
        <f t="shared" si="22"/>
        <v>0.00052</v>
      </c>
      <c r="S172" s="199">
        <v>0</v>
      </c>
      <c r="T172" s="200">
        <f t="shared" si="23"/>
        <v>0</v>
      </c>
      <c r="AR172" s="201" t="s">
        <v>213</v>
      </c>
      <c r="AT172" s="201" t="s">
        <v>134</v>
      </c>
      <c r="AU172" s="201" t="s">
        <v>85</v>
      </c>
      <c r="AY172" s="15" t="s">
        <v>131</v>
      </c>
      <c r="BE172" s="202">
        <f t="shared" si="24"/>
        <v>200</v>
      </c>
      <c r="BF172" s="202">
        <f t="shared" si="25"/>
        <v>0</v>
      </c>
      <c r="BG172" s="202">
        <f t="shared" si="26"/>
        <v>0</v>
      </c>
      <c r="BH172" s="202">
        <f t="shared" si="27"/>
        <v>0</v>
      </c>
      <c r="BI172" s="202">
        <f t="shared" si="28"/>
        <v>0</v>
      </c>
      <c r="BJ172" s="15" t="s">
        <v>83</v>
      </c>
      <c r="BK172" s="202">
        <f t="shared" si="29"/>
        <v>200</v>
      </c>
      <c r="BL172" s="15" t="s">
        <v>213</v>
      </c>
      <c r="BM172" s="201" t="s">
        <v>1068</v>
      </c>
    </row>
    <row r="173" spans="2:65" s="1" customFormat="1" ht="16.5" customHeight="1">
      <c r="B173" s="32"/>
      <c r="C173" s="190" t="s">
        <v>345</v>
      </c>
      <c r="D173" s="190" t="s">
        <v>134</v>
      </c>
      <c r="E173" s="191" t="s">
        <v>1069</v>
      </c>
      <c r="F173" s="192" t="s">
        <v>1070</v>
      </c>
      <c r="G173" s="193" t="s">
        <v>149</v>
      </c>
      <c r="H173" s="194">
        <v>1</v>
      </c>
      <c r="I173" s="195">
        <v>150</v>
      </c>
      <c r="J173" s="196">
        <f t="shared" si="20"/>
        <v>150</v>
      </c>
      <c r="K173" s="192" t="s">
        <v>138</v>
      </c>
      <c r="L173" s="36"/>
      <c r="M173" s="197" t="s">
        <v>1</v>
      </c>
      <c r="N173" s="198" t="s">
        <v>40</v>
      </c>
      <c r="O173" s="64"/>
      <c r="P173" s="199">
        <f t="shared" si="21"/>
        <v>0</v>
      </c>
      <c r="Q173" s="199">
        <v>0</v>
      </c>
      <c r="R173" s="199">
        <f t="shared" si="22"/>
        <v>0</v>
      </c>
      <c r="S173" s="199">
        <v>0</v>
      </c>
      <c r="T173" s="200">
        <f t="shared" si="23"/>
        <v>0</v>
      </c>
      <c r="AR173" s="201" t="s">
        <v>213</v>
      </c>
      <c r="AT173" s="201" t="s">
        <v>134</v>
      </c>
      <c r="AU173" s="201" t="s">
        <v>85</v>
      </c>
      <c r="AY173" s="15" t="s">
        <v>131</v>
      </c>
      <c r="BE173" s="202">
        <f t="shared" si="24"/>
        <v>150</v>
      </c>
      <c r="BF173" s="202">
        <f t="shared" si="25"/>
        <v>0</v>
      </c>
      <c r="BG173" s="202">
        <f t="shared" si="26"/>
        <v>0</v>
      </c>
      <c r="BH173" s="202">
        <f t="shared" si="27"/>
        <v>0</v>
      </c>
      <c r="BI173" s="202">
        <f t="shared" si="28"/>
        <v>0</v>
      </c>
      <c r="BJ173" s="15" t="s">
        <v>83</v>
      </c>
      <c r="BK173" s="202">
        <f t="shared" si="29"/>
        <v>150</v>
      </c>
      <c r="BL173" s="15" t="s">
        <v>213</v>
      </c>
      <c r="BM173" s="201" t="s">
        <v>1071</v>
      </c>
    </row>
    <row r="174" spans="2:65" s="1" customFormat="1" ht="16.5" customHeight="1">
      <c r="B174" s="32"/>
      <c r="C174" s="190" t="s">
        <v>349</v>
      </c>
      <c r="D174" s="190" t="s">
        <v>134</v>
      </c>
      <c r="E174" s="191" t="s">
        <v>1072</v>
      </c>
      <c r="F174" s="192" t="s">
        <v>1073</v>
      </c>
      <c r="G174" s="193" t="s">
        <v>149</v>
      </c>
      <c r="H174" s="194">
        <v>1</v>
      </c>
      <c r="I174" s="195">
        <v>450</v>
      </c>
      <c r="J174" s="196">
        <f t="shared" si="20"/>
        <v>450</v>
      </c>
      <c r="K174" s="192" t="s">
        <v>138</v>
      </c>
      <c r="L174" s="36"/>
      <c r="M174" s="197" t="s">
        <v>1</v>
      </c>
      <c r="N174" s="198" t="s">
        <v>40</v>
      </c>
      <c r="O174" s="64"/>
      <c r="P174" s="199">
        <f t="shared" si="21"/>
        <v>0</v>
      </c>
      <c r="Q174" s="199">
        <v>0.00022</v>
      </c>
      <c r="R174" s="199">
        <f t="shared" si="22"/>
        <v>0.00022</v>
      </c>
      <c r="S174" s="199">
        <v>0</v>
      </c>
      <c r="T174" s="200">
        <f t="shared" si="23"/>
        <v>0</v>
      </c>
      <c r="AR174" s="201" t="s">
        <v>213</v>
      </c>
      <c r="AT174" s="201" t="s">
        <v>134</v>
      </c>
      <c r="AU174" s="201" t="s">
        <v>85</v>
      </c>
      <c r="AY174" s="15" t="s">
        <v>131</v>
      </c>
      <c r="BE174" s="202">
        <f t="shared" si="24"/>
        <v>450</v>
      </c>
      <c r="BF174" s="202">
        <f t="shared" si="25"/>
        <v>0</v>
      </c>
      <c r="BG174" s="202">
        <f t="shared" si="26"/>
        <v>0</v>
      </c>
      <c r="BH174" s="202">
        <f t="shared" si="27"/>
        <v>0</v>
      </c>
      <c r="BI174" s="202">
        <f t="shared" si="28"/>
        <v>0</v>
      </c>
      <c r="BJ174" s="15" t="s">
        <v>83</v>
      </c>
      <c r="BK174" s="202">
        <f t="shared" si="29"/>
        <v>450</v>
      </c>
      <c r="BL174" s="15" t="s">
        <v>213</v>
      </c>
      <c r="BM174" s="201" t="s">
        <v>1074</v>
      </c>
    </row>
    <row r="175" spans="2:65" s="1" customFormat="1" ht="24" customHeight="1">
      <c r="B175" s="32"/>
      <c r="C175" s="190" t="s">
        <v>353</v>
      </c>
      <c r="D175" s="190" t="s">
        <v>134</v>
      </c>
      <c r="E175" s="191" t="s">
        <v>1075</v>
      </c>
      <c r="F175" s="192" t="s">
        <v>1076</v>
      </c>
      <c r="G175" s="193" t="s">
        <v>1029</v>
      </c>
      <c r="H175" s="194">
        <v>1</v>
      </c>
      <c r="I175" s="195">
        <v>3500</v>
      </c>
      <c r="J175" s="196">
        <f t="shared" si="20"/>
        <v>3500</v>
      </c>
      <c r="K175" s="192" t="s">
        <v>138</v>
      </c>
      <c r="L175" s="36"/>
      <c r="M175" s="197" t="s">
        <v>1</v>
      </c>
      <c r="N175" s="198" t="s">
        <v>40</v>
      </c>
      <c r="O175" s="64"/>
      <c r="P175" s="199">
        <f t="shared" si="21"/>
        <v>0</v>
      </c>
      <c r="Q175" s="199">
        <v>0.01066</v>
      </c>
      <c r="R175" s="199">
        <f t="shared" si="22"/>
        <v>0.01066</v>
      </c>
      <c r="S175" s="199">
        <v>0</v>
      </c>
      <c r="T175" s="200">
        <f t="shared" si="23"/>
        <v>0</v>
      </c>
      <c r="AR175" s="201" t="s">
        <v>213</v>
      </c>
      <c r="AT175" s="201" t="s">
        <v>134</v>
      </c>
      <c r="AU175" s="201" t="s">
        <v>85</v>
      </c>
      <c r="AY175" s="15" t="s">
        <v>131</v>
      </c>
      <c r="BE175" s="202">
        <f t="shared" si="24"/>
        <v>3500</v>
      </c>
      <c r="BF175" s="202">
        <f t="shared" si="25"/>
        <v>0</v>
      </c>
      <c r="BG175" s="202">
        <f t="shared" si="26"/>
        <v>0</v>
      </c>
      <c r="BH175" s="202">
        <f t="shared" si="27"/>
        <v>0</v>
      </c>
      <c r="BI175" s="202">
        <f t="shared" si="28"/>
        <v>0</v>
      </c>
      <c r="BJ175" s="15" t="s">
        <v>83</v>
      </c>
      <c r="BK175" s="202">
        <f t="shared" si="29"/>
        <v>3500</v>
      </c>
      <c r="BL175" s="15" t="s">
        <v>213</v>
      </c>
      <c r="BM175" s="201" t="s">
        <v>1077</v>
      </c>
    </row>
    <row r="176" spans="2:65" s="1" customFormat="1" ht="24" customHeight="1">
      <c r="B176" s="32"/>
      <c r="C176" s="226" t="s">
        <v>357</v>
      </c>
      <c r="D176" s="226" t="s">
        <v>223</v>
      </c>
      <c r="E176" s="227" t="s">
        <v>1078</v>
      </c>
      <c r="F176" s="228" t="s">
        <v>1079</v>
      </c>
      <c r="G176" s="229" t="s">
        <v>149</v>
      </c>
      <c r="H176" s="230">
        <v>1</v>
      </c>
      <c r="I176" s="231">
        <v>655</v>
      </c>
      <c r="J176" s="232">
        <f t="shared" si="20"/>
        <v>655</v>
      </c>
      <c r="K176" s="228" t="s">
        <v>1</v>
      </c>
      <c r="L176" s="233"/>
      <c r="M176" s="234" t="s">
        <v>1</v>
      </c>
      <c r="N176" s="235" t="s">
        <v>40</v>
      </c>
      <c r="O176" s="64"/>
      <c r="P176" s="199">
        <f t="shared" si="21"/>
        <v>0</v>
      </c>
      <c r="Q176" s="199">
        <v>0.0018</v>
      </c>
      <c r="R176" s="199">
        <f t="shared" si="22"/>
        <v>0.0018</v>
      </c>
      <c r="S176" s="199">
        <v>0</v>
      </c>
      <c r="T176" s="200">
        <f t="shared" si="23"/>
        <v>0</v>
      </c>
      <c r="AR176" s="201" t="s">
        <v>252</v>
      </c>
      <c r="AT176" s="201" t="s">
        <v>223</v>
      </c>
      <c r="AU176" s="201" t="s">
        <v>85</v>
      </c>
      <c r="AY176" s="15" t="s">
        <v>131</v>
      </c>
      <c r="BE176" s="202">
        <f t="shared" si="24"/>
        <v>655</v>
      </c>
      <c r="BF176" s="202">
        <f t="shared" si="25"/>
        <v>0</v>
      </c>
      <c r="BG176" s="202">
        <f t="shared" si="26"/>
        <v>0</v>
      </c>
      <c r="BH176" s="202">
        <f t="shared" si="27"/>
        <v>0</v>
      </c>
      <c r="BI176" s="202">
        <f t="shared" si="28"/>
        <v>0</v>
      </c>
      <c r="BJ176" s="15" t="s">
        <v>83</v>
      </c>
      <c r="BK176" s="202">
        <f t="shared" si="29"/>
        <v>655</v>
      </c>
      <c r="BL176" s="15" t="s">
        <v>213</v>
      </c>
      <c r="BM176" s="201" t="s">
        <v>1080</v>
      </c>
    </row>
    <row r="177" spans="2:65" s="1" customFormat="1" ht="16.5" customHeight="1">
      <c r="B177" s="32"/>
      <c r="C177" s="190" t="s">
        <v>361</v>
      </c>
      <c r="D177" s="190" t="s">
        <v>134</v>
      </c>
      <c r="E177" s="191" t="s">
        <v>1081</v>
      </c>
      <c r="F177" s="192" t="s">
        <v>1082</v>
      </c>
      <c r="G177" s="193" t="s">
        <v>149</v>
      </c>
      <c r="H177" s="194">
        <v>2</v>
      </c>
      <c r="I177" s="195">
        <v>185</v>
      </c>
      <c r="J177" s="196">
        <f t="shared" si="20"/>
        <v>370</v>
      </c>
      <c r="K177" s="192" t="s">
        <v>965</v>
      </c>
      <c r="L177" s="36"/>
      <c r="M177" s="197" t="s">
        <v>1</v>
      </c>
      <c r="N177" s="198" t="s">
        <v>40</v>
      </c>
      <c r="O177" s="64"/>
      <c r="P177" s="199">
        <f t="shared" si="21"/>
        <v>0</v>
      </c>
      <c r="Q177" s="199">
        <v>0.0003</v>
      </c>
      <c r="R177" s="199">
        <f t="shared" si="22"/>
        <v>0.0006</v>
      </c>
      <c r="S177" s="199">
        <v>0</v>
      </c>
      <c r="T177" s="200">
        <f t="shared" si="23"/>
        <v>0</v>
      </c>
      <c r="AR177" s="201" t="s">
        <v>213</v>
      </c>
      <c r="AT177" s="201" t="s">
        <v>134</v>
      </c>
      <c r="AU177" s="201" t="s">
        <v>85</v>
      </c>
      <c r="AY177" s="15" t="s">
        <v>131</v>
      </c>
      <c r="BE177" s="202">
        <f t="shared" si="24"/>
        <v>370</v>
      </c>
      <c r="BF177" s="202">
        <f t="shared" si="25"/>
        <v>0</v>
      </c>
      <c r="BG177" s="202">
        <f t="shared" si="26"/>
        <v>0</v>
      </c>
      <c r="BH177" s="202">
        <f t="shared" si="27"/>
        <v>0</v>
      </c>
      <c r="BI177" s="202">
        <f t="shared" si="28"/>
        <v>0</v>
      </c>
      <c r="BJ177" s="15" t="s">
        <v>83</v>
      </c>
      <c r="BK177" s="202">
        <f t="shared" si="29"/>
        <v>370</v>
      </c>
      <c r="BL177" s="15" t="s">
        <v>213</v>
      </c>
      <c r="BM177" s="201" t="s">
        <v>1083</v>
      </c>
    </row>
    <row r="178" spans="2:65" s="1" customFormat="1" ht="16.5" customHeight="1">
      <c r="B178" s="32"/>
      <c r="C178" s="190" t="s">
        <v>367</v>
      </c>
      <c r="D178" s="190" t="s">
        <v>134</v>
      </c>
      <c r="E178" s="191" t="s">
        <v>1084</v>
      </c>
      <c r="F178" s="192" t="s">
        <v>1085</v>
      </c>
      <c r="G178" s="193" t="s">
        <v>149</v>
      </c>
      <c r="H178" s="194">
        <v>1</v>
      </c>
      <c r="I178" s="195">
        <v>150</v>
      </c>
      <c r="J178" s="196">
        <f t="shared" si="20"/>
        <v>150</v>
      </c>
      <c r="K178" s="192" t="s">
        <v>138</v>
      </c>
      <c r="L178" s="36"/>
      <c r="M178" s="197" t="s">
        <v>1</v>
      </c>
      <c r="N178" s="198" t="s">
        <v>40</v>
      </c>
      <c r="O178" s="64"/>
      <c r="P178" s="199">
        <f t="shared" si="21"/>
        <v>0</v>
      </c>
      <c r="Q178" s="199">
        <v>4E-05</v>
      </c>
      <c r="R178" s="199">
        <f t="shared" si="22"/>
        <v>4E-05</v>
      </c>
      <c r="S178" s="199">
        <v>0</v>
      </c>
      <c r="T178" s="200">
        <f t="shared" si="23"/>
        <v>0</v>
      </c>
      <c r="AR178" s="201" t="s">
        <v>213</v>
      </c>
      <c r="AT178" s="201" t="s">
        <v>134</v>
      </c>
      <c r="AU178" s="201" t="s">
        <v>85</v>
      </c>
      <c r="AY178" s="15" t="s">
        <v>131</v>
      </c>
      <c r="BE178" s="202">
        <f t="shared" si="24"/>
        <v>150</v>
      </c>
      <c r="BF178" s="202">
        <f t="shared" si="25"/>
        <v>0</v>
      </c>
      <c r="BG178" s="202">
        <f t="shared" si="26"/>
        <v>0</v>
      </c>
      <c r="BH178" s="202">
        <f t="shared" si="27"/>
        <v>0</v>
      </c>
      <c r="BI178" s="202">
        <f t="shared" si="28"/>
        <v>0</v>
      </c>
      <c r="BJ178" s="15" t="s">
        <v>83</v>
      </c>
      <c r="BK178" s="202">
        <f t="shared" si="29"/>
        <v>150</v>
      </c>
      <c r="BL178" s="15" t="s">
        <v>213</v>
      </c>
      <c r="BM178" s="201" t="s">
        <v>1086</v>
      </c>
    </row>
    <row r="179" spans="2:65" s="1" customFormat="1" ht="16.5" customHeight="1">
      <c r="B179" s="32"/>
      <c r="C179" s="190" t="s">
        <v>372</v>
      </c>
      <c r="D179" s="190" t="s">
        <v>134</v>
      </c>
      <c r="E179" s="191" t="s">
        <v>1087</v>
      </c>
      <c r="F179" s="192" t="s">
        <v>1088</v>
      </c>
      <c r="G179" s="193" t="s">
        <v>149</v>
      </c>
      <c r="H179" s="194">
        <v>1</v>
      </c>
      <c r="I179" s="195">
        <v>285</v>
      </c>
      <c r="J179" s="196">
        <f t="shared" si="20"/>
        <v>285</v>
      </c>
      <c r="K179" s="192" t="s">
        <v>138</v>
      </c>
      <c r="L179" s="36"/>
      <c r="M179" s="197" t="s">
        <v>1</v>
      </c>
      <c r="N179" s="198" t="s">
        <v>40</v>
      </c>
      <c r="O179" s="64"/>
      <c r="P179" s="199">
        <f t="shared" si="21"/>
        <v>0</v>
      </c>
      <c r="Q179" s="199">
        <v>0.00023</v>
      </c>
      <c r="R179" s="199">
        <f t="shared" si="22"/>
        <v>0.00023</v>
      </c>
      <c r="S179" s="199">
        <v>0</v>
      </c>
      <c r="T179" s="200">
        <f t="shared" si="23"/>
        <v>0</v>
      </c>
      <c r="AR179" s="201" t="s">
        <v>213</v>
      </c>
      <c r="AT179" s="201" t="s">
        <v>134</v>
      </c>
      <c r="AU179" s="201" t="s">
        <v>85</v>
      </c>
      <c r="AY179" s="15" t="s">
        <v>131</v>
      </c>
      <c r="BE179" s="202">
        <f t="shared" si="24"/>
        <v>285</v>
      </c>
      <c r="BF179" s="202">
        <f t="shared" si="25"/>
        <v>0</v>
      </c>
      <c r="BG179" s="202">
        <f t="shared" si="26"/>
        <v>0</v>
      </c>
      <c r="BH179" s="202">
        <f t="shared" si="27"/>
        <v>0</v>
      </c>
      <c r="BI179" s="202">
        <f t="shared" si="28"/>
        <v>0</v>
      </c>
      <c r="BJ179" s="15" t="s">
        <v>83</v>
      </c>
      <c r="BK179" s="202">
        <f t="shared" si="29"/>
        <v>285</v>
      </c>
      <c r="BL179" s="15" t="s">
        <v>213</v>
      </c>
      <c r="BM179" s="201" t="s">
        <v>1089</v>
      </c>
    </row>
    <row r="180" spans="2:65" s="1" customFormat="1" ht="16.5" customHeight="1">
      <c r="B180" s="32"/>
      <c r="C180" s="190" t="s">
        <v>377</v>
      </c>
      <c r="D180" s="190" t="s">
        <v>134</v>
      </c>
      <c r="E180" s="191" t="s">
        <v>1090</v>
      </c>
      <c r="F180" s="192" t="s">
        <v>1091</v>
      </c>
      <c r="G180" s="193" t="s">
        <v>149</v>
      </c>
      <c r="H180" s="194">
        <v>1</v>
      </c>
      <c r="I180" s="195">
        <v>200</v>
      </c>
      <c r="J180" s="196">
        <f t="shared" si="20"/>
        <v>200</v>
      </c>
      <c r="K180" s="192" t="s">
        <v>138</v>
      </c>
      <c r="L180" s="36"/>
      <c r="M180" s="197" t="s">
        <v>1</v>
      </c>
      <c r="N180" s="198" t="s">
        <v>40</v>
      </c>
      <c r="O180" s="64"/>
      <c r="P180" s="199">
        <f t="shared" si="21"/>
        <v>0</v>
      </c>
      <c r="Q180" s="199">
        <v>9E-05</v>
      </c>
      <c r="R180" s="199">
        <f t="shared" si="22"/>
        <v>9E-05</v>
      </c>
      <c r="S180" s="199">
        <v>0</v>
      </c>
      <c r="T180" s="200">
        <f t="shared" si="23"/>
        <v>0</v>
      </c>
      <c r="AR180" s="201" t="s">
        <v>213</v>
      </c>
      <c r="AT180" s="201" t="s">
        <v>134</v>
      </c>
      <c r="AU180" s="201" t="s">
        <v>85</v>
      </c>
      <c r="AY180" s="15" t="s">
        <v>131</v>
      </c>
      <c r="BE180" s="202">
        <f t="shared" si="24"/>
        <v>200</v>
      </c>
      <c r="BF180" s="202">
        <f t="shared" si="25"/>
        <v>0</v>
      </c>
      <c r="BG180" s="202">
        <f t="shared" si="26"/>
        <v>0</v>
      </c>
      <c r="BH180" s="202">
        <f t="shared" si="27"/>
        <v>0</v>
      </c>
      <c r="BI180" s="202">
        <f t="shared" si="28"/>
        <v>0</v>
      </c>
      <c r="BJ180" s="15" t="s">
        <v>83</v>
      </c>
      <c r="BK180" s="202">
        <f t="shared" si="29"/>
        <v>200</v>
      </c>
      <c r="BL180" s="15" t="s">
        <v>213</v>
      </c>
      <c r="BM180" s="201" t="s">
        <v>1092</v>
      </c>
    </row>
    <row r="181" spans="2:65" s="1" customFormat="1" ht="16.5" customHeight="1">
      <c r="B181" s="32"/>
      <c r="C181" s="190" t="s">
        <v>382</v>
      </c>
      <c r="D181" s="190" t="s">
        <v>134</v>
      </c>
      <c r="E181" s="191" t="s">
        <v>1093</v>
      </c>
      <c r="F181" s="192" t="s">
        <v>1094</v>
      </c>
      <c r="G181" s="193" t="s">
        <v>149</v>
      </c>
      <c r="H181" s="194">
        <v>1</v>
      </c>
      <c r="I181" s="195">
        <v>285</v>
      </c>
      <c r="J181" s="196">
        <f t="shared" si="20"/>
        <v>285</v>
      </c>
      <c r="K181" s="192" t="s">
        <v>138</v>
      </c>
      <c r="L181" s="36"/>
      <c r="M181" s="197" t="s">
        <v>1</v>
      </c>
      <c r="N181" s="198" t="s">
        <v>40</v>
      </c>
      <c r="O181" s="64"/>
      <c r="P181" s="199">
        <f t="shared" si="21"/>
        <v>0</v>
      </c>
      <c r="Q181" s="199">
        <v>0.00031</v>
      </c>
      <c r="R181" s="199">
        <f t="shared" si="22"/>
        <v>0.00031</v>
      </c>
      <c r="S181" s="199">
        <v>0</v>
      </c>
      <c r="T181" s="200">
        <f t="shared" si="23"/>
        <v>0</v>
      </c>
      <c r="AR181" s="201" t="s">
        <v>213</v>
      </c>
      <c r="AT181" s="201" t="s">
        <v>134</v>
      </c>
      <c r="AU181" s="201" t="s">
        <v>85</v>
      </c>
      <c r="AY181" s="15" t="s">
        <v>131</v>
      </c>
      <c r="BE181" s="202">
        <f t="shared" si="24"/>
        <v>285</v>
      </c>
      <c r="BF181" s="202">
        <f t="shared" si="25"/>
        <v>0</v>
      </c>
      <c r="BG181" s="202">
        <f t="shared" si="26"/>
        <v>0</v>
      </c>
      <c r="BH181" s="202">
        <f t="shared" si="27"/>
        <v>0</v>
      </c>
      <c r="BI181" s="202">
        <f t="shared" si="28"/>
        <v>0</v>
      </c>
      <c r="BJ181" s="15" t="s">
        <v>83</v>
      </c>
      <c r="BK181" s="202">
        <f t="shared" si="29"/>
        <v>285</v>
      </c>
      <c r="BL181" s="15" t="s">
        <v>213</v>
      </c>
      <c r="BM181" s="201" t="s">
        <v>1095</v>
      </c>
    </row>
    <row r="182" spans="2:65" s="1" customFormat="1" ht="24" customHeight="1">
      <c r="B182" s="32"/>
      <c r="C182" s="190" t="s">
        <v>387</v>
      </c>
      <c r="D182" s="190" t="s">
        <v>134</v>
      </c>
      <c r="E182" s="191" t="s">
        <v>1096</v>
      </c>
      <c r="F182" s="192" t="s">
        <v>1097</v>
      </c>
      <c r="G182" s="193" t="s">
        <v>164</v>
      </c>
      <c r="H182" s="194">
        <v>0.043</v>
      </c>
      <c r="I182" s="195">
        <v>850</v>
      </c>
      <c r="J182" s="196">
        <f t="shared" si="20"/>
        <v>36.55</v>
      </c>
      <c r="K182" s="192" t="s">
        <v>965</v>
      </c>
      <c r="L182" s="36"/>
      <c r="M182" s="197" t="s">
        <v>1</v>
      </c>
      <c r="N182" s="198" t="s">
        <v>40</v>
      </c>
      <c r="O182" s="64"/>
      <c r="P182" s="199">
        <f t="shared" si="21"/>
        <v>0</v>
      </c>
      <c r="Q182" s="199">
        <v>0</v>
      </c>
      <c r="R182" s="199">
        <f t="shared" si="22"/>
        <v>0</v>
      </c>
      <c r="S182" s="199">
        <v>0</v>
      </c>
      <c r="T182" s="200">
        <f t="shared" si="23"/>
        <v>0</v>
      </c>
      <c r="AR182" s="201" t="s">
        <v>213</v>
      </c>
      <c r="AT182" s="201" t="s">
        <v>134</v>
      </c>
      <c r="AU182" s="201" t="s">
        <v>85</v>
      </c>
      <c r="AY182" s="15" t="s">
        <v>131</v>
      </c>
      <c r="BE182" s="202">
        <f t="shared" si="24"/>
        <v>36.55</v>
      </c>
      <c r="BF182" s="202">
        <f t="shared" si="25"/>
        <v>0</v>
      </c>
      <c r="BG182" s="202">
        <f t="shared" si="26"/>
        <v>0</v>
      </c>
      <c r="BH182" s="202">
        <f t="shared" si="27"/>
        <v>0</v>
      </c>
      <c r="BI182" s="202">
        <f t="shared" si="28"/>
        <v>0</v>
      </c>
      <c r="BJ182" s="15" t="s">
        <v>83</v>
      </c>
      <c r="BK182" s="202">
        <f t="shared" si="29"/>
        <v>36.55</v>
      </c>
      <c r="BL182" s="15" t="s">
        <v>213</v>
      </c>
      <c r="BM182" s="201" t="s">
        <v>1098</v>
      </c>
    </row>
    <row r="183" spans="2:63" s="11" customFormat="1" ht="22.8" customHeight="1">
      <c r="B183" s="174"/>
      <c r="C183" s="175"/>
      <c r="D183" s="176" t="s">
        <v>74</v>
      </c>
      <c r="E183" s="188" t="s">
        <v>1099</v>
      </c>
      <c r="F183" s="188" t="s">
        <v>1100</v>
      </c>
      <c r="G183" s="175"/>
      <c r="H183" s="175"/>
      <c r="I183" s="178"/>
      <c r="J183" s="189">
        <f>BK183</f>
        <v>3157.97</v>
      </c>
      <c r="K183" s="175"/>
      <c r="L183" s="180"/>
      <c r="M183" s="181"/>
      <c r="N183" s="182"/>
      <c r="O183" s="182"/>
      <c r="P183" s="183">
        <f>SUM(P184:P185)</f>
        <v>0</v>
      </c>
      <c r="Q183" s="182"/>
      <c r="R183" s="183">
        <f>SUM(R184:R185)</f>
        <v>0.0092</v>
      </c>
      <c r="S183" s="182"/>
      <c r="T183" s="184">
        <f>SUM(T184:T185)</f>
        <v>0</v>
      </c>
      <c r="AR183" s="185" t="s">
        <v>85</v>
      </c>
      <c r="AT183" s="186" t="s">
        <v>74</v>
      </c>
      <c r="AU183" s="186" t="s">
        <v>83</v>
      </c>
      <c r="AY183" s="185" t="s">
        <v>131</v>
      </c>
      <c r="BK183" s="187">
        <f>SUM(BK184:BK185)</f>
        <v>3157.97</v>
      </c>
    </row>
    <row r="184" spans="2:65" s="1" customFormat="1" ht="24" customHeight="1">
      <c r="B184" s="32"/>
      <c r="C184" s="190" t="s">
        <v>392</v>
      </c>
      <c r="D184" s="190" t="s">
        <v>134</v>
      </c>
      <c r="E184" s="191" t="s">
        <v>1101</v>
      </c>
      <c r="F184" s="192" t="s">
        <v>1102</v>
      </c>
      <c r="G184" s="193" t="s">
        <v>1029</v>
      </c>
      <c r="H184" s="194">
        <v>1</v>
      </c>
      <c r="I184" s="195">
        <v>3150</v>
      </c>
      <c r="J184" s="196">
        <f>ROUND(I184*H184,2)</f>
        <v>3150</v>
      </c>
      <c r="K184" s="192" t="s">
        <v>138</v>
      </c>
      <c r="L184" s="36"/>
      <c r="M184" s="197" t="s">
        <v>1</v>
      </c>
      <c r="N184" s="198" t="s">
        <v>40</v>
      </c>
      <c r="O184" s="64"/>
      <c r="P184" s="199">
        <f>O184*H184</f>
        <v>0</v>
      </c>
      <c r="Q184" s="199">
        <v>0.0092</v>
      </c>
      <c r="R184" s="199">
        <f>Q184*H184</f>
        <v>0.0092</v>
      </c>
      <c r="S184" s="199">
        <v>0</v>
      </c>
      <c r="T184" s="200">
        <f>S184*H184</f>
        <v>0</v>
      </c>
      <c r="AR184" s="201" t="s">
        <v>213</v>
      </c>
      <c r="AT184" s="201" t="s">
        <v>134</v>
      </c>
      <c r="AU184" s="201" t="s">
        <v>85</v>
      </c>
      <c r="AY184" s="15" t="s">
        <v>131</v>
      </c>
      <c r="BE184" s="202">
        <f>IF(N184="základní",J184,0)</f>
        <v>3150</v>
      </c>
      <c r="BF184" s="202">
        <f>IF(N184="snížená",J184,0)</f>
        <v>0</v>
      </c>
      <c r="BG184" s="202">
        <f>IF(N184="zákl. přenesená",J184,0)</f>
        <v>0</v>
      </c>
      <c r="BH184" s="202">
        <f>IF(N184="sníž. přenesená",J184,0)</f>
        <v>0</v>
      </c>
      <c r="BI184" s="202">
        <f>IF(N184="nulová",J184,0)</f>
        <v>0</v>
      </c>
      <c r="BJ184" s="15" t="s">
        <v>83</v>
      </c>
      <c r="BK184" s="202">
        <f>ROUND(I184*H184,2)</f>
        <v>3150</v>
      </c>
      <c r="BL184" s="15" t="s">
        <v>213</v>
      </c>
      <c r="BM184" s="201" t="s">
        <v>1103</v>
      </c>
    </row>
    <row r="185" spans="2:65" s="1" customFormat="1" ht="24" customHeight="1">
      <c r="B185" s="32"/>
      <c r="C185" s="190" t="s">
        <v>397</v>
      </c>
      <c r="D185" s="190" t="s">
        <v>134</v>
      </c>
      <c r="E185" s="191" t="s">
        <v>1104</v>
      </c>
      <c r="F185" s="192" t="s">
        <v>1105</v>
      </c>
      <c r="G185" s="193" t="s">
        <v>164</v>
      </c>
      <c r="H185" s="194">
        <v>0.009</v>
      </c>
      <c r="I185" s="195">
        <v>885</v>
      </c>
      <c r="J185" s="196">
        <f>ROUND(I185*H185,2)</f>
        <v>7.97</v>
      </c>
      <c r="K185" s="192" t="s">
        <v>138</v>
      </c>
      <c r="L185" s="36"/>
      <c r="M185" s="197" t="s">
        <v>1</v>
      </c>
      <c r="N185" s="198" t="s">
        <v>40</v>
      </c>
      <c r="O185" s="64"/>
      <c r="P185" s="199">
        <f>O185*H185</f>
        <v>0</v>
      </c>
      <c r="Q185" s="199">
        <v>0</v>
      </c>
      <c r="R185" s="199">
        <f>Q185*H185</f>
        <v>0</v>
      </c>
      <c r="S185" s="199">
        <v>0</v>
      </c>
      <c r="T185" s="200">
        <f>S185*H185</f>
        <v>0</v>
      </c>
      <c r="AR185" s="201" t="s">
        <v>213</v>
      </c>
      <c r="AT185" s="201" t="s">
        <v>134</v>
      </c>
      <c r="AU185" s="201" t="s">
        <v>85</v>
      </c>
      <c r="AY185" s="15" t="s">
        <v>131</v>
      </c>
      <c r="BE185" s="202">
        <f>IF(N185="základní",J185,0)</f>
        <v>7.97</v>
      </c>
      <c r="BF185" s="202">
        <f>IF(N185="snížená",J185,0)</f>
        <v>0</v>
      </c>
      <c r="BG185" s="202">
        <f>IF(N185="zákl. přenesená",J185,0)</f>
        <v>0</v>
      </c>
      <c r="BH185" s="202">
        <f>IF(N185="sníž. přenesená",J185,0)</f>
        <v>0</v>
      </c>
      <c r="BI185" s="202">
        <f>IF(N185="nulová",J185,0)</f>
        <v>0</v>
      </c>
      <c r="BJ185" s="15" t="s">
        <v>83</v>
      </c>
      <c r="BK185" s="202">
        <f>ROUND(I185*H185,2)</f>
        <v>7.97</v>
      </c>
      <c r="BL185" s="15" t="s">
        <v>213</v>
      </c>
      <c r="BM185" s="201" t="s">
        <v>1106</v>
      </c>
    </row>
    <row r="186" spans="2:63" s="11" customFormat="1" ht="22.8" customHeight="1">
      <c r="B186" s="174"/>
      <c r="C186" s="175"/>
      <c r="D186" s="176" t="s">
        <v>74</v>
      </c>
      <c r="E186" s="188" t="s">
        <v>1107</v>
      </c>
      <c r="F186" s="188" t="s">
        <v>1108</v>
      </c>
      <c r="G186" s="175"/>
      <c r="H186" s="175"/>
      <c r="I186" s="178"/>
      <c r="J186" s="189">
        <f>BK186</f>
        <v>0</v>
      </c>
      <c r="K186" s="175"/>
      <c r="L186" s="180"/>
      <c r="M186" s="181"/>
      <c r="N186" s="182"/>
      <c r="O186" s="182"/>
      <c r="P186" s="183">
        <v>0</v>
      </c>
      <c r="Q186" s="182"/>
      <c r="R186" s="183">
        <v>0</v>
      </c>
      <c r="S186" s="182"/>
      <c r="T186" s="184">
        <v>0</v>
      </c>
      <c r="AR186" s="185" t="s">
        <v>85</v>
      </c>
      <c r="AT186" s="186" t="s">
        <v>74</v>
      </c>
      <c r="AU186" s="186" t="s">
        <v>83</v>
      </c>
      <c r="AY186" s="185" t="s">
        <v>131</v>
      </c>
      <c r="BK186" s="187">
        <v>0</v>
      </c>
    </row>
    <row r="187" spans="2:63" s="11" customFormat="1" ht="25.95" customHeight="1">
      <c r="B187" s="174"/>
      <c r="C187" s="175"/>
      <c r="D187" s="176" t="s">
        <v>74</v>
      </c>
      <c r="E187" s="177" t="s">
        <v>532</v>
      </c>
      <c r="F187" s="177" t="s">
        <v>1109</v>
      </c>
      <c r="G187" s="175"/>
      <c r="H187" s="175"/>
      <c r="I187" s="178"/>
      <c r="J187" s="179">
        <f>BK187</f>
        <v>8800</v>
      </c>
      <c r="K187" s="175"/>
      <c r="L187" s="180"/>
      <c r="M187" s="181"/>
      <c r="N187" s="182"/>
      <c r="O187" s="182"/>
      <c r="P187" s="183">
        <f>SUM(P188:P191)</f>
        <v>0</v>
      </c>
      <c r="Q187" s="182"/>
      <c r="R187" s="183">
        <f>SUM(R188:R191)</f>
        <v>0</v>
      </c>
      <c r="S187" s="182"/>
      <c r="T187" s="184">
        <f>SUM(T188:T191)</f>
        <v>0</v>
      </c>
      <c r="AR187" s="185" t="s">
        <v>139</v>
      </c>
      <c r="AT187" s="186" t="s">
        <v>74</v>
      </c>
      <c r="AU187" s="186" t="s">
        <v>75</v>
      </c>
      <c r="AY187" s="185" t="s">
        <v>131</v>
      </c>
      <c r="BK187" s="187">
        <f>SUM(BK188:BK191)</f>
        <v>8800</v>
      </c>
    </row>
    <row r="188" spans="2:65" s="1" customFormat="1" ht="16.5" customHeight="1">
      <c r="B188" s="32"/>
      <c r="C188" s="190" t="s">
        <v>402</v>
      </c>
      <c r="D188" s="190" t="s">
        <v>134</v>
      </c>
      <c r="E188" s="191" t="s">
        <v>1110</v>
      </c>
      <c r="F188" s="192" t="s">
        <v>1111</v>
      </c>
      <c r="G188" s="193" t="s">
        <v>536</v>
      </c>
      <c r="H188" s="194">
        <v>12</v>
      </c>
      <c r="I188" s="195">
        <v>250</v>
      </c>
      <c r="J188" s="196">
        <f>ROUND(I188*H188,2)</f>
        <v>3000</v>
      </c>
      <c r="K188" s="192" t="s">
        <v>965</v>
      </c>
      <c r="L188" s="36"/>
      <c r="M188" s="197" t="s">
        <v>1</v>
      </c>
      <c r="N188" s="198" t="s">
        <v>40</v>
      </c>
      <c r="O188" s="64"/>
      <c r="P188" s="199">
        <f>O188*H188</f>
        <v>0</v>
      </c>
      <c r="Q188" s="199">
        <v>0</v>
      </c>
      <c r="R188" s="199">
        <f>Q188*H188</f>
        <v>0</v>
      </c>
      <c r="S188" s="199">
        <v>0</v>
      </c>
      <c r="T188" s="200">
        <f>S188*H188</f>
        <v>0</v>
      </c>
      <c r="AR188" s="201" t="s">
        <v>1112</v>
      </c>
      <c r="AT188" s="201" t="s">
        <v>134</v>
      </c>
      <c r="AU188" s="201" t="s">
        <v>83</v>
      </c>
      <c r="AY188" s="15" t="s">
        <v>131</v>
      </c>
      <c r="BE188" s="202">
        <f>IF(N188="základní",J188,0)</f>
        <v>3000</v>
      </c>
      <c r="BF188" s="202">
        <f>IF(N188="snížená",J188,0)</f>
        <v>0</v>
      </c>
      <c r="BG188" s="202">
        <f>IF(N188="zákl. přenesená",J188,0)</f>
        <v>0</v>
      </c>
      <c r="BH188" s="202">
        <f>IF(N188="sníž. přenesená",J188,0)</f>
        <v>0</v>
      </c>
      <c r="BI188" s="202">
        <f>IF(N188="nulová",J188,0)</f>
        <v>0</v>
      </c>
      <c r="BJ188" s="15" t="s">
        <v>83</v>
      </c>
      <c r="BK188" s="202">
        <f>ROUND(I188*H188,2)</f>
        <v>3000</v>
      </c>
      <c r="BL188" s="15" t="s">
        <v>1112</v>
      </c>
      <c r="BM188" s="201" t="s">
        <v>1113</v>
      </c>
    </row>
    <row r="189" spans="2:65" s="1" customFormat="1" ht="16.5" customHeight="1">
      <c r="B189" s="32"/>
      <c r="C189" s="190" t="s">
        <v>407</v>
      </c>
      <c r="D189" s="190" t="s">
        <v>134</v>
      </c>
      <c r="E189" s="191" t="s">
        <v>1114</v>
      </c>
      <c r="F189" s="192" t="s">
        <v>1115</v>
      </c>
      <c r="G189" s="193" t="s">
        <v>536</v>
      </c>
      <c r="H189" s="194">
        <v>20</v>
      </c>
      <c r="I189" s="195">
        <v>200</v>
      </c>
      <c r="J189" s="196">
        <f>ROUND(I189*H189,2)</f>
        <v>4000</v>
      </c>
      <c r="K189" s="192" t="s">
        <v>138</v>
      </c>
      <c r="L189" s="36"/>
      <c r="M189" s="197" t="s">
        <v>1</v>
      </c>
      <c r="N189" s="198" t="s">
        <v>40</v>
      </c>
      <c r="O189" s="64"/>
      <c r="P189" s="199">
        <f>O189*H189</f>
        <v>0</v>
      </c>
      <c r="Q189" s="199">
        <v>0</v>
      </c>
      <c r="R189" s="199">
        <f>Q189*H189</f>
        <v>0</v>
      </c>
      <c r="S189" s="199">
        <v>0</v>
      </c>
      <c r="T189" s="200">
        <f>S189*H189</f>
        <v>0</v>
      </c>
      <c r="AR189" s="201" t="s">
        <v>1112</v>
      </c>
      <c r="AT189" s="201" t="s">
        <v>134</v>
      </c>
      <c r="AU189" s="201" t="s">
        <v>83</v>
      </c>
      <c r="AY189" s="15" t="s">
        <v>131</v>
      </c>
      <c r="BE189" s="202">
        <f>IF(N189="základní",J189,0)</f>
        <v>4000</v>
      </c>
      <c r="BF189" s="202">
        <f>IF(N189="snížená",J189,0)</f>
        <v>0</v>
      </c>
      <c r="BG189" s="202">
        <f>IF(N189="zákl. přenesená",J189,0)</f>
        <v>0</v>
      </c>
      <c r="BH189" s="202">
        <f>IF(N189="sníž. přenesená",J189,0)</f>
        <v>0</v>
      </c>
      <c r="BI189" s="202">
        <f>IF(N189="nulová",J189,0)</f>
        <v>0</v>
      </c>
      <c r="BJ189" s="15" t="s">
        <v>83</v>
      </c>
      <c r="BK189" s="202">
        <f>ROUND(I189*H189,2)</f>
        <v>4000</v>
      </c>
      <c r="BL189" s="15" t="s">
        <v>1112</v>
      </c>
      <c r="BM189" s="201" t="s">
        <v>1116</v>
      </c>
    </row>
    <row r="190" spans="2:47" s="1" customFormat="1" ht="19.2">
      <c r="B190" s="32"/>
      <c r="C190" s="33"/>
      <c r="D190" s="205" t="s">
        <v>278</v>
      </c>
      <c r="E190" s="33"/>
      <c r="F190" s="236" t="s">
        <v>1117</v>
      </c>
      <c r="G190" s="33"/>
      <c r="H190" s="33"/>
      <c r="I190" s="108"/>
      <c r="J190" s="33"/>
      <c r="K190" s="33"/>
      <c r="L190" s="36"/>
      <c r="M190" s="237"/>
      <c r="N190" s="64"/>
      <c r="O190" s="64"/>
      <c r="P190" s="64"/>
      <c r="Q190" s="64"/>
      <c r="R190" s="64"/>
      <c r="S190" s="64"/>
      <c r="T190" s="65"/>
      <c r="AT190" s="15" t="s">
        <v>278</v>
      </c>
      <c r="AU190" s="15" t="s">
        <v>83</v>
      </c>
    </row>
    <row r="191" spans="2:65" s="1" customFormat="1" ht="16.5" customHeight="1">
      <c r="B191" s="32"/>
      <c r="C191" s="190" t="s">
        <v>413</v>
      </c>
      <c r="D191" s="190" t="s">
        <v>134</v>
      </c>
      <c r="E191" s="191" t="s">
        <v>538</v>
      </c>
      <c r="F191" s="192" t="s">
        <v>539</v>
      </c>
      <c r="G191" s="193" t="s">
        <v>536</v>
      </c>
      <c r="H191" s="194">
        <v>6</v>
      </c>
      <c r="I191" s="195">
        <v>300</v>
      </c>
      <c r="J191" s="196">
        <f>ROUND(I191*H191,2)</f>
        <v>1800</v>
      </c>
      <c r="K191" s="192" t="s">
        <v>138</v>
      </c>
      <c r="L191" s="36"/>
      <c r="M191" s="238" t="s">
        <v>1</v>
      </c>
      <c r="N191" s="239" t="s">
        <v>40</v>
      </c>
      <c r="O191" s="240"/>
      <c r="P191" s="241">
        <f>O191*H191</f>
        <v>0</v>
      </c>
      <c r="Q191" s="241">
        <v>0</v>
      </c>
      <c r="R191" s="241">
        <f>Q191*H191</f>
        <v>0</v>
      </c>
      <c r="S191" s="241">
        <v>0</v>
      </c>
      <c r="T191" s="242">
        <f>S191*H191</f>
        <v>0</v>
      </c>
      <c r="AR191" s="201" t="s">
        <v>1112</v>
      </c>
      <c r="AT191" s="201" t="s">
        <v>134</v>
      </c>
      <c r="AU191" s="201" t="s">
        <v>83</v>
      </c>
      <c r="AY191" s="15" t="s">
        <v>131</v>
      </c>
      <c r="BE191" s="202">
        <f>IF(N191="základní",J191,0)</f>
        <v>1800</v>
      </c>
      <c r="BF191" s="202">
        <f>IF(N191="snížená",J191,0)</f>
        <v>0</v>
      </c>
      <c r="BG191" s="202">
        <f>IF(N191="zákl. přenesená",J191,0)</f>
        <v>0</v>
      </c>
      <c r="BH191" s="202">
        <f>IF(N191="sníž. přenesená",J191,0)</f>
        <v>0</v>
      </c>
      <c r="BI191" s="202">
        <f>IF(N191="nulová",J191,0)</f>
        <v>0</v>
      </c>
      <c r="BJ191" s="15" t="s">
        <v>83</v>
      </c>
      <c r="BK191" s="202">
        <f>ROUND(I191*H191,2)</f>
        <v>1800</v>
      </c>
      <c r="BL191" s="15" t="s">
        <v>1112</v>
      </c>
      <c r="BM191" s="201" t="s">
        <v>1118</v>
      </c>
    </row>
    <row r="192" spans="2:12" s="1" customFormat="1" ht="6.9" customHeight="1">
      <c r="B192" s="47"/>
      <c r="C192" s="48"/>
      <c r="D192" s="48"/>
      <c r="E192" s="48"/>
      <c r="F192" s="48"/>
      <c r="G192" s="48"/>
      <c r="H192" s="48"/>
      <c r="I192" s="140"/>
      <c r="J192" s="48"/>
      <c r="K192" s="48"/>
      <c r="L192" s="36"/>
    </row>
  </sheetData>
  <sheetProtection algorithmName="SHA-512" hashValue="2FmOHTl2iSplORWFppIV77dc2un++uR9Npmr8njK17hd2Dal7+Dx+zH+HGq/pQU12XZnLqmOgf9c3kFOMcCPPw==" saltValue="GvOEZCX4D7McfynFMNbKIrxblmKrrWSHEDBuU52CK9qEkDPVoXsXuhpDfAjX0FieDnb+d0uEPjN/TXAvQL4vog==" spinCount="100000" sheet="1" objects="1" scenarios="1" formatColumns="0" formatRows="0" autoFilter="0"/>
  <autoFilter ref="C125:K191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PS-HQML2\loup</dc:creator>
  <cp:keywords/>
  <dc:description/>
  <cp:lastModifiedBy>zastupitel</cp:lastModifiedBy>
  <dcterms:created xsi:type="dcterms:W3CDTF">2019-05-22T07:25:22Z</dcterms:created>
  <dcterms:modified xsi:type="dcterms:W3CDTF">2019-07-01T09:08:53Z</dcterms:modified>
  <cp:category/>
  <cp:version/>
  <cp:contentType/>
  <cp:contentStatus/>
</cp:coreProperties>
</file>