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Default Extension="vml" ContentType="application/vnd.openxmlformats-officedocument.vmlDrawing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30" yWindow="600" windowWidth="27495" windowHeight="13740" activeTab="0"/>
  </bookViews>
  <sheets>
    <sheet name="Krycí list" sheetId="18" r:id="rId1"/>
    <sheet name="Rekapitulace stavby" sheetId="1" r:id="rId2"/>
    <sheet name="0001 - SO 01 Gravitační s..." sheetId="2" r:id="rId3"/>
    <sheet name="0002 - SO 01 Gravitační s..." sheetId="20" r:id="rId4"/>
    <sheet name="SO 01 šachty Rzp" sheetId="21" r:id="rId5"/>
    <sheet name="002 - SO 02 Kanalizační p..." sheetId="4" r:id="rId6"/>
    <sheet name="003 - SO 03 Čerpací stani..." sheetId="5" r:id="rId7"/>
    <sheet name="004 - SO 04 Čerpací stani..." sheetId="6" r:id="rId8"/>
    <sheet name="005 - SO 05 Výtlak z ČS1 ..." sheetId="7" r:id="rId9"/>
    <sheet name="006 - SO 06 Výtlak z ČS2 ..." sheetId="8" r:id="rId10"/>
    <sheet name="007 - SO 07 Přípojka elek..." sheetId="22" r:id="rId11"/>
    <sheet name="SO 07 Rzp" sheetId="23" r:id="rId12"/>
    <sheet name="008 - SO 08 Přípojka elek..." sheetId="24" r:id="rId13"/>
    <sheet name="SO 08 Rzp" sheetId="25" r:id="rId14"/>
    <sheet name="0001 - DPS 01.1 Strojně-t..." sheetId="11" r:id="rId15"/>
    <sheet name="0002 - DPS 01.2.1 Elektro..." sheetId="26" r:id="rId16"/>
    <sheet name="DPS 01.2.1 Rzp" sheetId="27" r:id="rId17"/>
    <sheet name="0001 - DPS 02.1 Strojně-t..." sheetId="13" r:id="rId18"/>
    <sheet name="0002 - DPS 02.2.1 Elektro..." sheetId="28" r:id="rId19"/>
    <sheet name="DPS 02.2.1 Rzp" sheetId="29" r:id="rId20"/>
    <sheet name="001 - SO 10 Kanalizační p..." sheetId="15" r:id="rId21"/>
    <sheet name="001 - Ostatní a vedlejší ..." sheetId="19" r:id="rId22"/>
    <sheet name="Pokyny pro vyplnění" sheetId="17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4" hidden="1">'0001 - DPS 01.1 Strojně-t...'!$C$91:$K$116</definedName>
    <definedName name="_xlnm._FilterDatabase" localSheetId="17" hidden="1">'0001 - DPS 02.1 Strojně-t...'!$C$91:$K$113</definedName>
    <definedName name="_xlnm._FilterDatabase" localSheetId="2" hidden="1">'0001 - SO 01 Gravitační s...'!$C$96:$K$1133</definedName>
    <definedName name="_xlnm._FilterDatabase" localSheetId="20" hidden="1">'001 - SO 10 Kanalizační p...'!$C$90:$K$404</definedName>
    <definedName name="_xlnm._FilterDatabase" localSheetId="5" hidden="1">'002 - SO 02 Kanalizační p...'!$C$90:$K$404</definedName>
    <definedName name="_xlnm._FilterDatabase" localSheetId="6" hidden="1">'003 - SO 03 Čerpací stani...'!$C$92:$K$385</definedName>
    <definedName name="_xlnm._FilterDatabase" localSheetId="7" hidden="1">'004 - SO 04 Čerpací stani...'!$C$91:$K$361</definedName>
    <definedName name="_xlnm._FilterDatabase" localSheetId="8" hidden="1">'005 - SO 05 Výtlak z ČS1 ...'!$C$90:$K$610</definedName>
    <definedName name="_xlnm._FilterDatabase" localSheetId="9" hidden="1">'006 - SO 06 Výtlak z ČS2 ...'!$C$90:$K$314</definedName>
    <definedName name="_xlnm.Print_Area" localSheetId="14">'0001 - DPS 01.1 Strojně-t...'!$C$4:$J$40,'0001 - DPS 01.1 Strojně-t...'!$C$46:$J$69,'0001 - DPS 01.1 Strojně-t...'!$C$75:$K$116</definedName>
    <definedName name="_xlnm.Print_Area" localSheetId="17">'0001 - DPS 02.1 Strojně-t...'!$C$4:$J$40,'0001 - DPS 02.1 Strojně-t...'!$C$46:$J$69,'0001 - DPS 02.1 Strojně-t...'!$C$75:$K$113</definedName>
    <definedName name="_xlnm.Print_Area" localSheetId="2">'0001 - SO 01 Gravitační s...'!$C$4:$J$40,'0001 - SO 01 Gravitační s...'!$C$46:$J$74,'0001 - SO 01 Gravitační s...'!$C$80:$K$1133</definedName>
    <definedName name="_xlnm.Print_Area" localSheetId="15">'0002 - DPS 01.2.1 Elektro...'!$A$1:$C$39</definedName>
    <definedName name="_xlnm.Print_Area" localSheetId="18">'0002 - DPS 02.2.1 Elektro...'!$A$1:$C$39</definedName>
    <definedName name="_xlnm.Print_Area" localSheetId="3">'0002 - SO 01 Gravitační s...'!$A$1:$C$39</definedName>
    <definedName name="_xlnm.Print_Area" localSheetId="21">'001 - Ostatní a vedlejší ...'!$A$1:$L$95</definedName>
    <definedName name="_xlnm.Print_Area" localSheetId="20">'001 - SO 10 Kanalizační p...'!$C$4:$J$38,'001 - SO 10 Kanalizační p...'!$C$44:$J$70,'001 - SO 10 Kanalizační p...'!$C$76:$K$404</definedName>
    <definedName name="_xlnm.Print_Area" localSheetId="5">'002 - SO 02 Kanalizační p...'!$C$4:$J$38,'002 - SO 02 Kanalizační p...'!$C$44:$J$70,'002 - SO 02 Kanalizační p...'!$C$76:$K$404</definedName>
    <definedName name="_xlnm.Print_Area" localSheetId="6">'003 - SO 03 Čerpací stani...'!$C$4:$J$38,'003 - SO 03 Čerpací stani...'!$C$44:$J$72,'003 - SO 03 Čerpací stani...'!$C$78:$K$385</definedName>
    <definedName name="_xlnm.Print_Area" localSheetId="7">'004 - SO 04 Čerpací stani...'!$C$4:$J$38,'004 - SO 04 Čerpací stani...'!$C$44:$J$71,'004 - SO 04 Čerpací stani...'!$C$77:$K$361</definedName>
    <definedName name="_xlnm.Print_Area" localSheetId="8">'005 - SO 05 Výtlak z ČS1 ...'!$C$4:$J$38,'005 - SO 05 Výtlak z ČS1 ...'!$C$44:$J$70,'005 - SO 05 Výtlak z ČS1 ...'!$C$76:$K$610</definedName>
    <definedName name="_xlnm.Print_Area" localSheetId="9">'006 - SO 06 Výtlak z ČS2 ...'!$C$4:$J$38,'006 - SO 06 Výtlak z ČS2 ...'!$C$44:$J$70,'006 - SO 06 Výtlak z ČS2 ...'!$C$76:$K$314</definedName>
    <definedName name="_xlnm.Print_Area" localSheetId="10">'007 - SO 07 Přípojka elek...'!$A$1:$C$38</definedName>
    <definedName name="_xlnm.Print_Area" localSheetId="12">'008 - SO 08 Přípojka elek...'!$A$1:$C$36</definedName>
    <definedName name="_xlnm.Print_Area" localSheetId="16">'DPS 01.2.1 Rzp'!$A$1:$J$55</definedName>
    <definedName name="_xlnm.Print_Area" localSheetId="22">'Pokyny pro vyplnění'!$B$2:$K$69,'Pokyny pro vyplnění'!$B$72:$K$116,'Pokyny pro vyplnění'!$B$119:$K$188,'Pokyny pro vyplnění'!$B$196:$K$216</definedName>
    <definedName name="_xlnm.Print_Area" localSheetId="1">'Rekapitulace stavby'!$D$4:$AO$33,'Rekapitulace stavby'!$C$39:$AQ$73</definedName>
    <definedName name="_xlnm.Print_Area" localSheetId="4">'SO 01 šachty Rzp'!$A$1:$J$36</definedName>
    <definedName name="_xlnm.Print_Titles" localSheetId="1">'Rekapitulace stavby'!$49:$49</definedName>
    <definedName name="_xlnm.Print_Titles" localSheetId="2">'0001 - SO 01 Gravitační s...'!$96:$96</definedName>
    <definedName name="_xlnm.Print_Titles" localSheetId="4">'SO 01 šachty Rzp'!$1:$2</definedName>
    <definedName name="_xlnm.Print_Titles" localSheetId="5">'002 - SO 02 Kanalizační p...'!$90:$90</definedName>
    <definedName name="_xlnm.Print_Titles" localSheetId="6">'003 - SO 03 Čerpací stani...'!$92:$92</definedName>
    <definedName name="_xlnm.Print_Titles" localSheetId="7">'004 - SO 04 Čerpací stani...'!$91:$91</definedName>
    <definedName name="_xlnm.Print_Titles" localSheetId="8">'005 - SO 05 Výtlak z ČS1 ...'!$90:$90</definedName>
    <definedName name="_xlnm.Print_Titles" localSheetId="9">'006 - SO 06 Výtlak z ČS2 ...'!$90:$90</definedName>
    <definedName name="_xlnm.Print_Titles" localSheetId="11">'SO 07 Rzp'!$1:$2</definedName>
    <definedName name="_xlnm.Print_Titles" localSheetId="13">'SO 08 Rzp'!$1:$2</definedName>
    <definedName name="_xlnm.Print_Titles" localSheetId="14">'0001 - DPS 01.1 Strojně-t...'!$91:$91</definedName>
    <definedName name="_xlnm.Print_Titles" localSheetId="16">'DPS 01.2.1 Rzp'!$1:$2</definedName>
    <definedName name="_xlnm.Print_Titles" localSheetId="17">'0001 - DPS 02.1 Strojně-t...'!$91:$91</definedName>
    <definedName name="_xlnm.Print_Titles" localSheetId="19">'DPS 02.2.1 Rzp'!$1:$2</definedName>
    <definedName name="_xlnm.Print_Titles" localSheetId="20">'001 - SO 10 Kanalizační p...'!$90:$90</definedName>
    <definedName name="_xlnm.Print_Titles" localSheetId="21">'001 - Ostatní a vedlejší ...'!$11:$12</definedName>
  </definedNames>
  <calcPr calcId="162913"/>
</workbook>
</file>

<file path=xl/comments22.xml><?xml version="1.0" encoding="utf-8"?>
<comments xmlns="http://schemas.openxmlformats.org/spreadsheetml/2006/main">
  <authors>
    <author>Čestmír Krkoška</author>
  </authors>
  <commentList>
    <comment ref="H36" authorId="0">
      <text>
        <r>
          <rPr>
            <b/>
            <sz val="9"/>
            <rFont val="Tahoma"/>
            <family val="2"/>
          </rPr>
          <t>Čestmír Krkoška:</t>
        </r>
        <r>
          <rPr>
            <sz val="9"/>
            <rFont val="Tahoma"/>
            <family val="2"/>
          </rPr>
          <t xml:space="preserve">
2</t>
        </r>
      </text>
    </comment>
  </commentList>
</comments>
</file>

<file path=xl/sharedStrings.xml><?xml version="1.0" encoding="utf-8"?>
<sst xmlns="http://schemas.openxmlformats.org/spreadsheetml/2006/main" count="29351" uniqueCount="2937">
  <si>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</si>
  <si>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</si>
  <si>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</si>
  <si>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</si>
  <si>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</si>
  <si>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</si>
  <si>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</si>
  <si>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{2feb500f-bb2c-4e7e-9462-0133e5f86163}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</si>
  <si>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</si>
  <si>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</si>
  <si>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</si>
  <si>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</si>
  <si>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</si>
  <si>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</si>
  <si>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</si>
  <si>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</si>
  <si>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</si>
  <si>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Hydroprojekt-217052D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</si>
  <si>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</si>
  <si>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</si>
  <si>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Odkanalizování oblasti povodí Olešná, kanalizace Chlebovice Frýdek - Místek</t>
  </si>
  <si>
    <t>KSO:</t>
  </si>
  <si>
    <t>CC-CZ:</t>
  </si>
  <si>
    <t>Místo:</t>
  </si>
  <si>
    <t xml:space="preserve"> </t>
  </si>
  <si>
    <t>Datum:</t>
  </si>
  <si>
    <t>16. 11. 2017</t>
  </si>
  <si>
    <t>Zadavatel:</t>
  </si>
  <si>
    <t>IČ:</t>
  </si>
  <si>
    <t>Město Frýdek-Místek</t>
  </si>
  <si>
    <t>DIČ:</t>
  </si>
  <si>
    <t>Uchazeč:</t>
  </si>
  <si>
    <t>Vyplň údaj</t>
  </si>
  <si>
    <t>Projektant:</t>
  </si>
  <si>
    <t>Sweco Hydroprojekt a.s., divize Morava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</si>
  <si>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</si>
  <si>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</si>
  <si>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</si>
  <si>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</si>
  <si>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</si>
  <si>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</si>
  <si>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</si>
  <si>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</si>
  <si>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</si>
  <si>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</si>
  <si>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</si>
  <si>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</si>
  <si>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</si>
  <si>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</si>
  <si>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</si>
  <si>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</si>
  <si>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</si>
  <si>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</si>
  <si>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</si>
  <si>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</si>
  <si>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</si>
  <si>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</si>
  <si>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</si>
  <si>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</si>
  <si>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</si>
  <si>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</si>
  <si>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</si>
  <si>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</si>
  <si>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</si>
  <si>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</si>
  <si>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</si>
  <si>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</si>
  <si>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</si>
  <si>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</si>
  <si>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</si>
  <si>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</si>
  <si>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</si>
  <si>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</si>
  <si>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</si>
  <si>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</si>
  <si>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</si>
  <si>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Odkanalizování oblasti povodí Olešná kanalizace Chlebovice Frýdek - Místek - Uznatelné náklady</t>
  </si>
  <si>
    <t>STA</t>
  </si>
  <si>
    <t>1</t>
  </si>
  <si>
    <t>{d3c304e5-8fa1-431f-a633-ad706d9ed0b2}</t>
  </si>
  <si>
    <t>2</t>
  </si>
  <si>
    <t>001</t>
  </si>
  <si>
    <t>SO 01 Gravitační splašková kanalizace</t>
  </si>
  <si>
    <t>Soupis</t>
  </si>
  <si>
    <t>{3078335c-f2f9-4fd6-8869-b4f965138425}</t>
  </si>
  <si>
    <t>/</t>
  </si>
  <si>
    <t>0001</t>
  </si>
  <si>
    <t>SO 01 Gravitační splašková kanalizace - stavební část</t>
  </si>
  <si>
    <t>3</t>
  </si>
  <si>
    <t>{d8ab0c7c-d8b8-4340-8f5d-4758ea3c6aa1}</t>
  </si>
  <si>
    <t>0002</t>
  </si>
  <si>
    <t>SO 01 Gravitační splašková kanalizace - dálkový přenos z šachet MŠ1 a MŠ2</t>
  </si>
  <si>
    <t>{960dc734-fc8e-4636-81c3-2caf14eaadf6}</t>
  </si>
  <si>
    <t>002</t>
  </si>
  <si>
    <t>SO 02 Kanalizační přípojky</t>
  </si>
  <si>
    <t>{3055a6e1-299d-4725-957d-0eed4f697173}</t>
  </si>
  <si>
    <t>003</t>
  </si>
  <si>
    <t>SO 03 Čerpací stanice ČS1</t>
  </si>
  <si>
    <t>{a58ed61e-da71-4dd4-bfeb-2feb8ea3cb88}</t>
  </si>
  <si>
    <t>004</t>
  </si>
  <si>
    <t>SO 04 Čerpací stanice ČS2</t>
  </si>
  <si>
    <t>{2bd604b5-1139-40f0-b5eb-7938392a97ba}</t>
  </si>
  <si>
    <t>005</t>
  </si>
  <si>
    <t>SO 05 Výtlak z ČS1 - V1</t>
  </si>
  <si>
    <t>{813eb6b5-9758-4de5-a9d4-c842bc7a5bc4}</t>
  </si>
  <si>
    <t>006</t>
  </si>
  <si>
    <t>SO 06 Výtlak z ČS2 - V2</t>
  </si>
  <si>
    <t>{57218b74-aa72-4f18-a64b-a47f243c441a}</t>
  </si>
  <si>
    <t>007</t>
  </si>
  <si>
    <t>SO 07 Přípojka elektro k ČS1</t>
  </si>
  <si>
    <t>{e57092c7-d434-4840-928c-9a5faec2cf32}</t>
  </si>
  <si>
    <t>008</t>
  </si>
  <si>
    <t>SO 08 Přípojka elektro k ČS2</t>
  </si>
  <si>
    <t>{132e8d34-131a-4cdd-b308-710314550b76}</t>
  </si>
  <si>
    <t>009</t>
  </si>
  <si>
    <t>PS 01 Čerpací stanice ČS1</t>
  </si>
  <si>
    <t>{04f420aa-a342-4975-819b-8754df15fb1f}</t>
  </si>
  <si>
    <t>DPS 01.1 Strojně-technologická část ČS</t>
  </si>
  <si>
    <t>{5cb13d8c-05b1-4cba-8476-5739d7a6e4f3}</t>
  </si>
  <si>
    <t>DPS 01.2.1 Elektro-technologická část ČS a dálkový přenos</t>
  </si>
  <si>
    <t>{d6e8f426-da68-4b1e-9f9f-a972c063e0f3}</t>
  </si>
  <si>
    <t>010</t>
  </si>
  <si>
    <t>PS 02 Čerpací stanice ČS2</t>
  </si>
  <si>
    <t>{0e0b9a7d-6375-44d9-9487-466443ad5433}</t>
  </si>
  <si>
    <t>DPS 02.1 Strojně-technologická část ČS</t>
  </si>
  <si>
    <t>{d377ee42-edea-46cd-b6b1-69b6f5f5eedd}</t>
  </si>
  <si>
    <t>DPS 02.2.1 Elektro-technologická část ČS a dálkový přenos</t>
  </si>
  <si>
    <t>{29b713d9-a3f9-4bfe-9a8c-dc8866a19672}</t>
  </si>
  <si>
    <t>02</t>
  </si>
  <si>
    <t>Odkanalizování oblasti povodí Olešná kanalizace Chlebovice Frýdek - Místek - Neuznatelné náklady</t>
  </si>
  <si>
    <t>{c1dc74d4-7373-4743-8971-c0267b8ddef7}</t>
  </si>
  <si>
    <t>SO 10 Kanalizační přípojky - neuznatelné náklady</t>
  </si>
  <si>
    <t>{fe34eade-e41d-4416-818d-f635350c4cad}</t>
  </si>
  <si>
    <t>03</t>
  </si>
  <si>
    <t>Ostatní a vedlejší náklady</t>
  </si>
  <si>
    <t>{6831786c-4ccc-4789-a8ee-4afd6de188cd}</t>
  </si>
  <si>
    <t>{ed31a757-9b41-44ac-b926-b2b349e2c311}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</si>
  <si>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</si>
  <si>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</si>
  <si>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</si>
  <si>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</si>
  <si>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</si>
  <si>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</si>
  <si>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</si>
  <si>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Odkanalizování oblasti povodí Olešná kanalizace Chlebovice Frýdek - Místek - Uznatelné náklady</t>
  </si>
  <si>
    <t>Soupis:</t>
  </si>
  <si>
    <t>001 - SO 01 Gravitační splašková kanalizace</t>
  </si>
  <si>
    <t>Úroveň 3:</t>
  </si>
  <si>
    <t>0001 - SO 01 Gravitační splašková kanalizace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</si>
  <si>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</si>
  <si>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</si>
  <si>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</si>
  <si>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</si>
  <si>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</si>
  <si>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</si>
  <si>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</si>
  <si>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</si>
  <si>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</si>
  <si>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</si>
  <si>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</si>
  <si>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</si>
  <si>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</si>
  <si>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</si>
  <si>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</si>
  <si>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</si>
  <si>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</si>
  <si>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</si>
  <si>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</si>
  <si>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</si>
  <si>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</si>
  <si>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</si>
  <si>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</si>
  <si>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</si>
  <si>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</si>
  <si>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</si>
  <si>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</si>
  <si>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</si>
  <si>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</si>
  <si>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</si>
  <si>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</si>
  <si>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</si>
  <si>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</si>
  <si>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</si>
  <si>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ze zámkových dlaždic - chodník</t>
  </si>
  <si>
    <t>m2</t>
  </si>
  <si>
    <t>CS ÚRS 2017 02</t>
  </si>
  <si>
    <t>4</t>
  </si>
  <si>
    <t>1408120515</t>
  </si>
  <si>
    <t>PP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</si>
  <si>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</si>
  <si>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P</t>
  </si>
  <si>
    <t>Poznámka k položce:
viz TZ př. č. D.1.1.1, výpis šachet D.1.1.2  a v.č. D.1.1.3.1 až D.1.1.6.2</t>
  </si>
  <si>
    <t>VV</t>
  </si>
  <si>
    <t>200</t>
  </si>
  <si>
    <t>113107162</t>
  </si>
  <si>
    <t>Odstranění podkladu pl přes 50 do 200 m2 z kameniva drceného tl 200 mm</t>
  </si>
  <si>
    <t>1477369611</t>
  </si>
  <si>
    <t>Odstranění podkladů nebo krytů s přemístěním hmot na skládku na vzdálenost do 20 m nebo s naložením na dopravní prostředek v ploše jednotlivě přes 50 m2 do 200 m2 z kameniva hrubého drceného, o tl. vrstvy přes 100 do 200 mm</t>
  </si>
  <si>
    <t>113107223</t>
  </si>
  <si>
    <t>Odstranění podkladu pl přes 200 m2 z kameniva drceného tl 300 mm - obecní komunikace</t>
  </si>
  <si>
    <t>-1391668600</t>
  </si>
  <si>
    <t>Odstranění podkladů nebo krytů s přemístěním hmot na skládku na vzdálenost do 20 m nebo s naložením na dopravní prostředek v ploše jednotlivě přes 200 m2 z kameniva hrubého drceného, o tl. vrstvy přes 200 do 300 mm</t>
  </si>
  <si>
    <t>obecní silnice</t>
  </si>
  <si>
    <t>šířka rýhy 1,1m</t>
  </si>
  <si>
    <t>"A" 291,4*1,1</t>
  </si>
  <si>
    <t>"A-3" 223,1*1,1</t>
  </si>
  <si>
    <t>"A-3-1" 27,8*1,1</t>
  </si>
  <si>
    <t>"B" 1115,3*1,1</t>
  </si>
  <si>
    <t>"B-4" 173,3*1,1</t>
  </si>
  <si>
    <t>"B-5" 34,5*1,1</t>
  </si>
  <si>
    <t>"B-6" 163*1,1</t>
  </si>
  <si>
    <t>"B-7" 63*1,1</t>
  </si>
  <si>
    <t>"B-8" 2*1,1</t>
  </si>
  <si>
    <t>"B10" 36,5*1,1</t>
  </si>
  <si>
    <t>"C-1" 410,2*1,1</t>
  </si>
  <si>
    <t>"C-1-1" 142*1,1</t>
  </si>
  <si>
    <t>"C-2" 263,5*1,1</t>
  </si>
  <si>
    <t>"C-6" 927,3*1,1</t>
  </si>
  <si>
    <t>"C-6-1" 131,5*1,1</t>
  </si>
  <si>
    <t>"C-6-1a" 10*1,1</t>
  </si>
  <si>
    <t>"C-6-2, odečet protlak" (363,9-12,8)*1,1</t>
  </si>
  <si>
    <t>"C-6-2-1" 88*1,1</t>
  </si>
  <si>
    <t>"C-6-2-2" 272,5*1,1</t>
  </si>
  <si>
    <t>"D" 222,4*1,1</t>
  </si>
  <si>
    <t>rozšíření šachty</t>
  </si>
  <si>
    <t>2*2*170-2*1,1*170</t>
  </si>
  <si>
    <t>rozšířění startovací jáma</t>
  </si>
  <si>
    <t>3,5*2,5-3,5*1,1</t>
  </si>
  <si>
    <t>Součet</t>
  </si>
  <si>
    <t>113107223,1</t>
  </si>
  <si>
    <t>Odstranění podkladu pl přes 200 m2 z kameniva drceného tl 300 mm - štěrková komunikace</t>
  </si>
  <si>
    <t>22050016</t>
  </si>
  <si>
    <t>štěrková komunikace</t>
  </si>
  <si>
    <t>"B-4" 143,5*1,1</t>
  </si>
  <si>
    <t>rozšíření šachta</t>
  </si>
  <si>
    <t>2*2*5-2*1,1*5</t>
  </si>
  <si>
    <t>5</t>
  </si>
  <si>
    <t>113107224</t>
  </si>
  <si>
    <t>Odstranění podkladu pl přes 200 m2 z kameniva drceného tl 400 mm - v silnici SSMSK</t>
  </si>
  <si>
    <t>1722816037</t>
  </si>
  <si>
    <t>Odstranění podkladů nebo krytů s přemístěním hmot na skládku na vzdálenost do 20 m nebo s naložením na dopravní prostředek v ploše jednotlivě přes 200 m2 z kameniva hrubého drceného, o tl. vrstvy přes 300 do 400 mm</t>
  </si>
  <si>
    <t>na šířku rýhy 1,1m</t>
  </si>
  <si>
    <t>"A, vč. překopu" 337*1,1</t>
  </si>
  <si>
    <t>"A-2" 35*1,1</t>
  </si>
  <si>
    <t>"A-3 překop" 6*1,1</t>
  </si>
  <si>
    <t>"C" 668,4*1,1</t>
  </si>
  <si>
    <t>"C-6 překop" 17*1,1</t>
  </si>
  <si>
    <t>2*2*35-2*1,1*35</t>
  </si>
  <si>
    <t>6</t>
  </si>
  <si>
    <t>113107242</t>
  </si>
  <si>
    <t>Odstranění podkladu pl přes 200 m2 živičných tl 100 mm - obalované kamenivo</t>
  </si>
  <si>
    <t>710161008</t>
  </si>
  <si>
    <t>Odstranění podkladů nebo krytů s přemístěním hmot na skládku na vzdálenost do 20 m nebo s naložením na dopravní prostředek v ploše jednotlivě přes 200 m2 živičných, o tl. vrstvy přes 50 do 100 mm</t>
  </si>
  <si>
    <t>obecní silnice rýha</t>
  </si>
  <si>
    <t>5754,14</t>
  </si>
  <si>
    <t>silnice SSMSK</t>
  </si>
  <si>
    <t>1232,74</t>
  </si>
  <si>
    <t>7</t>
  </si>
  <si>
    <t>113154233</t>
  </si>
  <si>
    <t>Frézování živičného krytu tl 50 mm pruh š 2 m pl do 1000 m2 bez překážek v trase - obecní komunikace</t>
  </si>
  <si>
    <t>-931047044</t>
  </si>
  <si>
    <t>Frézování živičného podkladu nebo krytu s naložením na dopravní prostředek plochy přes 500 do 1 000 m2 bez překážek v trase pruhu šířky přes 1 m do 2 m, tloušťky vrstvy 50 mm</t>
  </si>
  <si>
    <t>šiřka rýhy 1,1m + 0,5m na každou stranu</t>
  </si>
  <si>
    <t>"A" 291,4*2,1</t>
  </si>
  <si>
    <t>"A-3" 223,1*2,1</t>
  </si>
  <si>
    <t>"A-3-1" 27,8*2,1</t>
  </si>
  <si>
    <t>"B" 1115,3*2,1</t>
  </si>
  <si>
    <t>"B-4" 173,3*2,1</t>
  </si>
  <si>
    <t>"B-5" 34,5*2,1</t>
  </si>
  <si>
    <t>"B-6" 163*2,1</t>
  </si>
  <si>
    <t>"B-7" 63*2,1</t>
  </si>
  <si>
    <t>"B-8" 2*2,1</t>
  </si>
  <si>
    <t>"B10" 36,5*2,1</t>
  </si>
  <si>
    <t>"C-1" 410,2*2,1</t>
  </si>
  <si>
    <t>"C-1-1" 142*2,1</t>
  </si>
  <si>
    <t>"C-2" 263,5*2,1</t>
  </si>
  <si>
    <t>"C-6" 927,3*2,1</t>
  </si>
  <si>
    <t>"C-6-1" 131,5*2,1</t>
  </si>
  <si>
    <t>"C-6-1a" 10*2,1</t>
  </si>
  <si>
    <t>"C-6-2, odečet protlak" (363,9-12,8)*2,1</t>
  </si>
  <si>
    <t>"C-6-2-1" 88*2,1</t>
  </si>
  <si>
    <t>"C-6-2-2" 272,5*2,1</t>
  </si>
  <si>
    <t>"D" 222,4*2,1</t>
  </si>
  <si>
    <t>3,5*2,5-3,5*2,1</t>
  </si>
  <si>
    <t>8</t>
  </si>
  <si>
    <t>113154234</t>
  </si>
  <si>
    <t>Frézování živičného krytu tl 100 mm pruh š 2 m pl do 1000 m2 bez překážek v trase - silnice SSMSK</t>
  </si>
  <si>
    <t>2125079207</t>
  </si>
  <si>
    <t>Frézování živičného podkladu nebo krytu s naložením na dopravní prostředek plochy přes 500 do 1 000 m2 bez překážek v trase pruhu šířky přes 1 m do 2 m, tloušťky vrstvy 100 mm</t>
  </si>
  <si>
    <t>9</t>
  </si>
  <si>
    <t>113154332</t>
  </si>
  <si>
    <t>Frézování živičného krytu tl 40 mm pruh š 2 m pl do 10000 m2 bez překážek v trase - konečná úprava</t>
  </si>
  <si>
    <t>1515167480</t>
  </si>
  <si>
    <t>Frézování živičného podkladu nebo krytu s naložením na dopravní prostředek plochy přes 1 000 do 10 000 m2 bez překážek v trase pruhu šířky přes 1 m do 2 m, tloušťky vrstvy 40 mm</t>
  </si>
  <si>
    <t>šířka 2m na každou stranu</t>
  </si>
  <si>
    <t>"A, vč. překopu" 337*4</t>
  </si>
  <si>
    <t>"A-2" 35*4</t>
  </si>
  <si>
    <t>"A-3 překop" 6*4</t>
  </si>
  <si>
    <t>"C" 668,4*4</t>
  </si>
  <si>
    <t>"C-6 překop" 17*4</t>
  </si>
  <si>
    <t>šířka 0,75m na každou stranu</t>
  </si>
  <si>
    <t>"A, vč. překopu" 337*1,5</t>
  </si>
  <si>
    <t>"A-2" 35*1,5</t>
  </si>
  <si>
    <t>"A-3 překop" 6*1,5</t>
  </si>
  <si>
    <t>"C" 668,4*1,5</t>
  </si>
  <si>
    <t>"C-6 překop" 17*1,5</t>
  </si>
  <si>
    <t>10</t>
  </si>
  <si>
    <t>113202111</t>
  </si>
  <si>
    <t>Vytrhání obrub krajníků obrubníků stojatých</t>
  </si>
  <si>
    <t>m</t>
  </si>
  <si>
    <t>209688358</t>
  </si>
  <si>
    <t>Vytrhání obrub s vybouráním lože, s přemístěním hmot na skládku na vzdálenost do 3 m nebo s naložením na dopravní prostředek z krajníků nebo obrubníků stojatých</t>
  </si>
  <si>
    <t>délka dle chodníků</t>
  </si>
  <si>
    <t>11</t>
  </si>
  <si>
    <t>115,1R</t>
  </si>
  <si>
    <t>Dodávka + montáž čerpací studny ocel. trouba DN 400, vč. pomocných zemních prací</t>
  </si>
  <si>
    <t>ks</t>
  </si>
  <si>
    <t>-1644653191</t>
  </si>
  <si>
    <t>dle počtu stok</t>
  </si>
  <si>
    <t>25</t>
  </si>
  <si>
    <t>12</t>
  </si>
  <si>
    <t>115,2R</t>
  </si>
  <si>
    <t>Náklady na sedimenatční nádrže 2x3m pro přečerpávání vody a jejich přesuny po celou dobu výstavby</t>
  </si>
  <si>
    <t>soubor</t>
  </si>
  <si>
    <t>-704564746</t>
  </si>
  <si>
    <t>13</t>
  </si>
  <si>
    <t>115,3R</t>
  </si>
  <si>
    <t>Zřízení jílových přehrázek tl.0,2m na šířku rýhy 1,1m, hloubka do 4m</t>
  </si>
  <si>
    <t>1100318417</t>
  </si>
  <si>
    <t>80</t>
  </si>
  <si>
    <t>14</t>
  </si>
  <si>
    <t>115,4R</t>
  </si>
  <si>
    <t>Zřízení dočasných zemních hrázek v vykopaného materiálu výšky 800mm, cca5m3, utěsněna ocelovou tyčí D54mm, l=1,5 - 4ks, zaraženou do země a pažinami z dřevěných fošen 200/40mm, l=4,4m - 4ks, vč. následného odstranění</t>
  </si>
  <si>
    <t>-1765572688</t>
  </si>
  <si>
    <t>křížení vodních toků</t>
  </si>
  <si>
    <t>"stoka A-3" 2*1</t>
  </si>
  <si>
    <t>115,5R</t>
  </si>
  <si>
    <t>Dodávka + montáž potrubí ocelové DN 1000 pro dočasné převedení vody v potoce</t>
  </si>
  <si>
    <t>-1244063581</t>
  </si>
  <si>
    <t>"stoka A-3" 15</t>
  </si>
  <si>
    <t>16</t>
  </si>
  <si>
    <t>115,6R</t>
  </si>
  <si>
    <t>Náklady na demontování potrubí DN 1000</t>
  </si>
  <si>
    <t>-1218489202</t>
  </si>
  <si>
    <t>17</t>
  </si>
  <si>
    <t>115101201</t>
  </si>
  <si>
    <t>Čerpání vody na dopravní výšku do 10 m průměrný přítok do 500 l/min</t>
  </si>
  <si>
    <t>hod</t>
  </si>
  <si>
    <t>-598796533</t>
  </si>
  <si>
    <t>Čerpání vody na dopravní výšku do 10 m s uvažovaným průměrným přítokem do 500 l/min</t>
  </si>
  <si>
    <t>180*12</t>
  </si>
  <si>
    <t>18</t>
  </si>
  <si>
    <t>115101301</t>
  </si>
  <si>
    <t>Pohotovost čerpací soupravy pro dopravní výšku do 10 m přítok do 500 l/min</t>
  </si>
  <si>
    <t>den</t>
  </si>
  <si>
    <t>1767688324</t>
  </si>
  <si>
    <t>Pohotovost záložní čerpací soupravy pro dopravní výšku do 10 m s uvažovaným průměrným přítokem do 500 l/min</t>
  </si>
  <si>
    <t>19</t>
  </si>
  <si>
    <t>119001411</t>
  </si>
  <si>
    <t>Dočasné zajištění potrubí betonového, ŽB nebo kameninového DN do 200</t>
  </si>
  <si>
    <t>1307925196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</si>
  <si>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betonového, kameninového nebo železobetonového, světlosti DN do 200</t>
  </si>
  <si>
    <t>"A" 11*1,1</t>
  </si>
  <si>
    <t>"A-3" 16*1,1</t>
  </si>
  <si>
    <t>"B" 62*1,1</t>
  </si>
  <si>
    <t>"B-1" 2*1,1</t>
  </si>
  <si>
    <t>"B-4" 11*1,1</t>
  </si>
  <si>
    <t>"B-5" 2*1,1</t>
  </si>
  <si>
    <t>"B-6" 13*1,1</t>
  </si>
  <si>
    <t>"B-7" 5*1,1</t>
  </si>
  <si>
    <t>"B-8" 4*1,1</t>
  </si>
  <si>
    <t>"B-9" 1*1,1</t>
  </si>
  <si>
    <t>"B10" 5*1,1</t>
  </si>
  <si>
    <t>"C" 20*1,1</t>
  </si>
  <si>
    <t>"C-1" 27*1,1</t>
  </si>
  <si>
    <t>"C-1-1" 6*1,1</t>
  </si>
  <si>
    <t>"C-2" 26*1,1</t>
  </si>
  <si>
    <t>"C-6" 27*1,1</t>
  </si>
  <si>
    <t>"C-6-1" 7*1,1</t>
  </si>
  <si>
    <t>"C-6-1a" 2*1,1</t>
  </si>
  <si>
    <t>"C-6-2" 14*1,1</t>
  </si>
  <si>
    <t>"C-6-2-1" 4*1,1</t>
  </si>
  <si>
    <t>"C-6-2-2" 17*1,1</t>
  </si>
  <si>
    <t>"D" 1*1,1</t>
  </si>
  <si>
    <t>"E" 2*1,1</t>
  </si>
  <si>
    <t>20</t>
  </si>
  <si>
    <t>119001412</t>
  </si>
  <si>
    <t>Dočasné zajištění potrubí betonového, ŽB nebo kameninového DN do 500</t>
  </si>
  <si>
    <t>1721618355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</si>
  <si>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betonového, kameninového nebo železobetonového, světlosti DN přes 200 do 500</t>
  </si>
  <si>
    <t>"C" 6*1,1</t>
  </si>
  <si>
    <t>"C-1" 2*1,1</t>
  </si>
  <si>
    <t>"C-6-2-2" 2*1,1</t>
  </si>
  <si>
    <t>119001421</t>
  </si>
  <si>
    <t>Dočasné zajištění kabelů a kabelových tratí ze 3 volně ložených kabelů</t>
  </si>
  <si>
    <t>1262335195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</si>
  <si>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</si>
  <si>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"A" 3*1,1</t>
  </si>
  <si>
    <t>"A-3" 2*1,1</t>
  </si>
  <si>
    <t>"B" 2*1,1</t>
  </si>
  <si>
    <t>"B-6" 3*1,1</t>
  </si>
  <si>
    <t>"B-7" 1*1,1</t>
  </si>
  <si>
    <t>"C" 3*1,1</t>
  </si>
  <si>
    <t>"C-1" 6*1,1</t>
  </si>
  <si>
    <t>"C-6-1" 1*1,1</t>
  </si>
  <si>
    <t>"C-6-2-2" 1*1,1</t>
  </si>
  <si>
    <t>22</t>
  </si>
  <si>
    <t>119001425R</t>
  </si>
  <si>
    <t>Dočasné zajištění oplocení, popř jeho demontáž a zpětnou montáž</t>
  </si>
  <si>
    <t>341534143</t>
  </si>
  <si>
    <t>"C-6-1a" 3*1,1</t>
  </si>
  <si>
    <t>23</t>
  </si>
  <si>
    <t>119002411</t>
  </si>
  <si>
    <t>Pojezdový ocelový plech tl.20mm pro zabezpčení výkopu  zřízení</t>
  </si>
  <si>
    <t>-1391665901</t>
  </si>
  <si>
    <t>Pomocné konstrukce při zabezpečení výkopu vodorovné pojízdné z tlustého ocelového plechu šířky výkopu do 1,0 m zřízení</t>
  </si>
  <si>
    <t>2,5*2,5*25</t>
  </si>
  <si>
    <t>24</t>
  </si>
  <si>
    <t>119002412</t>
  </si>
  <si>
    <t>Pojezdový ocelový plech tl.20mm pro zabezpčení výkopu odstranění</t>
  </si>
  <si>
    <t>92961587</t>
  </si>
  <si>
    <t>Pomocné konstrukce při zabezpečení výkopu vodorovné pojízdné z tlustého ocelového plechu šířky výkopu do 1,0 m odstranění</t>
  </si>
  <si>
    <t>121101101</t>
  </si>
  <si>
    <t>Sejmutí ornice s přemístěním na vzdálenost do 50 m</t>
  </si>
  <si>
    <t>m3</t>
  </si>
  <si>
    <t>971872419</t>
  </si>
  <si>
    <t>Sejmutí ornice nebo lesní půdy s vodorovným přemístěním na hromady v místě upotřebení nebo na dočasné či trvalé skládky se složením, na vzdálenost do 50 m</t>
  </si>
  <si>
    <t>v pásu 3m</t>
  </si>
  <si>
    <t>"A" 67*3*0,1</t>
  </si>
  <si>
    <t>"A-3" 29,7*3*0,1</t>
  </si>
  <si>
    <t>"A-3-1" 10,2*3*0,1</t>
  </si>
  <si>
    <t>"B" 258*3*0,1</t>
  </si>
  <si>
    <t>"B-1" 36*3*0,1</t>
  </si>
  <si>
    <t>"B-4" 43,2*3*0,1</t>
  </si>
  <si>
    <t>"B-6" 197*3*0,1</t>
  </si>
  <si>
    <t>"B-8" 40*3*0,1</t>
  </si>
  <si>
    <t>"B-9" 18,5*3*0,1</t>
  </si>
  <si>
    <t>"B10" 109,5*3*0,1</t>
  </si>
  <si>
    <t>"C-6-1a" 88,5*3*0,1</t>
  </si>
  <si>
    <t>"C-6-2-2" 63*3*0,1</t>
  </si>
  <si>
    <t>"E" 192,5*3*0,1</t>
  </si>
  <si>
    <t>26</t>
  </si>
  <si>
    <t>130001101</t>
  </si>
  <si>
    <t>Příplatek za ztížení vykopávky v blízkosti podzemního vedení - ruční odkop</t>
  </si>
  <si>
    <t>-734543797</t>
  </si>
  <si>
    <t>Příplatek k cenám hloubených vykopávek za ztížení vykopávky v blízkosti podzemního vedení nebo výbušnin pro jakoukoliv třídu horniny</t>
  </si>
  <si>
    <t>dle délek jednotlivých křížení x 2m délky výkopu x 2,6m prům. hloubka výkopů</t>
  </si>
  <si>
    <t>"všechny stoky" (313,5+11+26,4)*2*2,6</t>
  </si>
  <si>
    <t>27</t>
  </si>
  <si>
    <t>131101202</t>
  </si>
  <si>
    <t>Hloubení jam zapažených v hornině tř. 1 a 2 objemu do 1000 m3</t>
  </si>
  <si>
    <t>1857409507</t>
  </si>
  <si>
    <t>Hloubení zapažených jam a zářezů s urovnáním dna do předepsaného profilu a spádu v horninách tř. 1 a 2 přes 100 do 1 000 m3</t>
  </si>
  <si>
    <t>Poznámka k položce:
viz TZ př. č. D.1.1.1, výpis šachet D.1.1.2  a v.č. D.1.1.3.1 až D.1.1.6.2
hor. tř.II. 50%, III. 50%,
koncové jámy jsou obsaženy v hloubení rýh</t>
  </si>
  <si>
    <t>startovací jáma</t>
  </si>
  <si>
    <t>"C-6-2" 3,5*2,5*(2,8-0,4)</t>
  </si>
  <si>
    <t>Mezisoučet</t>
  </si>
  <si>
    <t>21*0,5</t>
  </si>
  <si>
    <t>28</t>
  </si>
  <si>
    <t>131201202</t>
  </si>
  <si>
    <t>Hloubení jam zapažených v hornině tř. 3 objemu do 1000 m3</t>
  </si>
  <si>
    <t>1133455236</t>
  </si>
  <si>
    <t>Hloubení zapažených jam a zářezů s urovnáním dna do předepsaného profilu a spádu v hornině tř. 3 přes 100 do 1 000 m3</t>
  </si>
  <si>
    <t>celkový výkop viz hloubení jam v hor. tř.II</t>
  </si>
  <si>
    <t>29</t>
  </si>
  <si>
    <t>131201209</t>
  </si>
  <si>
    <t>Příplatek za lepivost u hloubení jam zapažených v hornině tř. 3</t>
  </si>
  <si>
    <t>-110783622</t>
  </si>
  <si>
    <t>Hloubení zapažených jam a zářezů s urovnáním dna do předepsaného profilu a spádu Příplatek k cenám za lepivost horniny tř. 3</t>
  </si>
  <si>
    <t>10,5/2</t>
  </si>
  <si>
    <t>30</t>
  </si>
  <si>
    <t>132101204</t>
  </si>
  <si>
    <t>Hloubení rýh š do 2000 mm v hornině tř. 1 a 2 objemu přes 5000 m3</t>
  </si>
  <si>
    <t>-954806222</t>
  </si>
  <si>
    <t>Hloubení zapažených i nezapažených rýh šířky přes 600 do 2 000 mm s urovnáním dna do předepsaného profilu a spádu v horninách tř. 1 a 2 přes 5 000 m3</t>
  </si>
  <si>
    <t>Poznámka k položce:
viz TZ př. č. D.1.1.1, výpis šachet D.1.1.2  a v.č. D.1.1.3.1 až D.1.1.6.2
hor. tř.II. 50%, III. 50%,</t>
  </si>
  <si>
    <t>v zeleni tl.100 - odebráno v rámci přípravných prací</t>
  </si>
  <si>
    <t>"A" 67*1,1*(2,4-0,1)</t>
  </si>
  <si>
    <t>"A-3" 29,7*1,1*(2,4-0,1)</t>
  </si>
  <si>
    <t>"A-3-1" 10,2*1,1*(2,2-0,1)</t>
  </si>
  <si>
    <t>"B" 258*1,1*(2,4-0,1)</t>
  </si>
  <si>
    <t>"B-1" 36*1,1*(2,4-0,1)</t>
  </si>
  <si>
    <t>"B-4" 43,2*1,1*(2,5-0,1)</t>
  </si>
  <si>
    <t>"B-6" 197*1,1*(2,4-0,1)</t>
  </si>
  <si>
    <t>"B-8" 40*1,1*(2,4-0,1)</t>
  </si>
  <si>
    <t>"B-9" 18,5*1,1*(2,8-0,1)</t>
  </si>
  <si>
    <t>"B10" 109,5*1,1*(2,4-0,1)</t>
  </si>
  <si>
    <t>"C-6-1a" 88,5*1,1*(2,6-0,1)</t>
  </si>
  <si>
    <t>"C-6-2-2" 63*1,1*(3,6-0,1)</t>
  </si>
  <si>
    <t>"E" 192,5*1,1*(2,8-0,1)</t>
  </si>
  <si>
    <t>v SSMSK tl.600mm - odebráno v rámci přípravných prací</t>
  </si>
  <si>
    <t>"A, vč. překopu" 337*1,1*(2,4-0,6)</t>
  </si>
  <si>
    <t>"A-2" 35*1,1*(2,2-0,6)</t>
  </si>
  <si>
    <t>"A-3 překop" 6*1,1*(2,4-0,6)</t>
  </si>
  <si>
    <t>"C" 668,4*1,1*(2,8-0,6)</t>
  </si>
  <si>
    <t>"C-6 překop" 17*1,1*(2,5-0,6)</t>
  </si>
  <si>
    <t>v obecní komunikaci tl.400mm - odebráno v rámci přípravných prací</t>
  </si>
  <si>
    <t>"A" 291,4*1,1*(2,4-0,4)</t>
  </si>
  <si>
    <t>"A-3" 223,1*1,1*(2,4-0,4)</t>
  </si>
  <si>
    <t>"A-3-1" 27,8*1,1*(2,2-0,4)</t>
  </si>
  <si>
    <t>"B" 1115,3*1,1*(2,4-0,4)</t>
  </si>
  <si>
    <t>"B-4" 173,3*1,1*(2,5-0,4)</t>
  </si>
  <si>
    <t>"B-5" 34,5*1,1*(2,4-0,4)</t>
  </si>
  <si>
    <t>"B-6" 163*1,1*(2,4-0,4)</t>
  </si>
  <si>
    <t>"B-7" 63*1,1*(2,4-0,4)</t>
  </si>
  <si>
    <t>"B-8" 2*1,1*(2,4-0,4)</t>
  </si>
  <si>
    <t>"B10" 36,5*1,1*(2,4-0,4)</t>
  </si>
  <si>
    <t>"C-1" 410,2*1,1*(3-0,4)</t>
  </si>
  <si>
    <t>"C-1-1" 142*1,1*(2,4-0,4)</t>
  </si>
  <si>
    <t>"C-2" 263,5*1,1*(2,4-0,4)</t>
  </si>
  <si>
    <t>"C-6" 927,3*1,1*(2,5-0,4)</t>
  </si>
  <si>
    <t>"C-6-1" 131,5*1,1*(2,4-0,4)</t>
  </si>
  <si>
    <t>"C-6-1a" 10*1,1*(2,6-0,4)</t>
  </si>
  <si>
    <t>"C-6-2, odečet protlak" (363,9-12,8)*1,1*(2,6-0,4)</t>
  </si>
  <si>
    <t>"C-6-2-1" 88*1,1*(2,4-0,4)</t>
  </si>
  <si>
    <t>"C-6-2-2" 272,5*1,1*(3,6-0,4)</t>
  </si>
  <si>
    <t>"D" 222,4*1,1*(2,6-0,4)</t>
  </si>
  <si>
    <t>ve štěrkové komunikaci tl.300mm - odebráno v rámci přípravných prací</t>
  </si>
  <si>
    <t>"B-4" 143,5*1,1*(2,5-0,3)</t>
  </si>
  <si>
    <t>2*2*2,6*254-2*1,1*2,6*254</t>
  </si>
  <si>
    <t>18805,341*0,5</t>
  </si>
  <si>
    <t>31</t>
  </si>
  <si>
    <t>132201204</t>
  </si>
  <si>
    <t>Hloubení rýh š do 2000 mm v hornině tř. 3 objemu přes 5000 m3</t>
  </si>
  <si>
    <t>953834018</t>
  </si>
  <si>
    <t>Hloubení zapažených i nezapažených rýh šířky přes 600 do 2 000 mm s urovnáním dna do předepsaného profilu a spádu v hornině tř. 3 přes 5 000 m3</t>
  </si>
  <si>
    <t>Poznámka k položce:
viz TZ př. č. D.1.1.1, výpis šachet D.1.1.2  a v.č. D.1.1.3.1 až D.1.1.6.2
hor. tř.II. 50%, III. 50%</t>
  </si>
  <si>
    <t>celkový výkop viz hloubení rýh v hor. tř.II</t>
  </si>
  <si>
    <t>32</t>
  </si>
  <si>
    <t>132201209</t>
  </si>
  <si>
    <t>Příplatek za lepivost k hloubení rýh š do 2000 mm v hornině tř. 3</t>
  </si>
  <si>
    <t>1698372838</t>
  </si>
  <si>
    <t>Hloubení zapažených i nezapažených rýh šířky přes 600 do 2 000 mm s urovnáním dna do předepsaného profilu a spádu v hornině tř. 3 Příplatek k cenám za lepivost horniny tř. 3</t>
  </si>
  <si>
    <t>9402,671/2</t>
  </si>
  <si>
    <t>33</t>
  </si>
  <si>
    <t>141721120</t>
  </si>
  <si>
    <t>Řízený zemní protlak hloubky do 6 m vnějšího průměru do 550 mm v hornině tř 1 až 4</t>
  </si>
  <si>
    <t>-1226255323</t>
  </si>
  <si>
    <t>Řízený zemní protlak v hornině tř. 1 až 4, včetně protlačení trub v hloubce do 6 m vnějšího průměru vrtu přes 400 do 550 mm</t>
  </si>
  <si>
    <t>"C-6-2" 12,8</t>
  </si>
  <si>
    <t>34</t>
  </si>
  <si>
    <t>M</t>
  </si>
  <si>
    <t>140,1-R</t>
  </si>
  <si>
    <t>trubka ocelová DN 500 (530x10,0mm)</t>
  </si>
  <si>
    <t>-1725696752</t>
  </si>
  <si>
    <t>35</t>
  </si>
  <si>
    <t>151101102</t>
  </si>
  <si>
    <t>Zřízení příložného pažení, (popř. pažící boxy) a rozepření stěn rýh hl do 4 m</t>
  </si>
  <si>
    <t>738341269</t>
  </si>
  <si>
    <t>Zřízení pažení a rozepření stěn rýh pro podzemní vedení pro všechny šířky rýhy příložné pro jakoukoliv mezerovitost, hloubky do 4 m</t>
  </si>
  <si>
    <t>Poznámka k položce:
viz TZ př. č. D.1.1.1, výpis šachet D.1.1.2  a v.č. D.1.1.3.1 až D.1.1.6.2
koncové jámy součástí rýh</t>
  </si>
  <si>
    <t>"A" 695,4*2,4*2</t>
  </si>
  <si>
    <t>"A-2" 35*2,2*2</t>
  </si>
  <si>
    <t>"A-3" 258,8*2,4*2</t>
  </si>
  <si>
    <t>"A-3-1" 38*2,2*2</t>
  </si>
  <si>
    <t>"B" 1373,3*2,4*2</t>
  </si>
  <si>
    <t>"B-1" 36*2,4*2</t>
  </si>
  <si>
    <t>"B-4" 360*2,5*2</t>
  </si>
  <si>
    <t>"B-5" 34,5*2,4*2</t>
  </si>
  <si>
    <t>"B-6" 360*2,4*2</t>
  </si>
  <si>
    <t>"B-7" 63*2,4*2</t>
  </si>
  <si>
    <t>"B-8" 42*2,4*2</t>
  </si>
  <si>
    <t>"B-9" 18,5*2,8*2</t>
  </si>
  <si>
    <t>"B10" 146*2,4*2</t>
  </si>
  <si>
    <t>"C" 668,4*2,8*2</t>
  </si>
  <si>
    <t>"C-1" 410,2*3*2</t>
  </si>
  <si>
    <t>"C-1-1" 142*2,4*2</t>
  </si>
  <si>
    <t>"C-2" 263,5*2,4*2</t>
  </si>
  <si>
    <t>"C-6" 944,3*2,5*2</t>
  </si>
  <si>
    <t>"C-6-1" 131,5*2,4*2</t>
  </si>
  <si>
    <t>"C-6-1a" 98,5*2,6*2</t>
  </si>
  <si>
    <t>"C-6-2, odečet protlak" (363,9-12,8)*2,6*2</t>
  </si>
  <si>
    <t>"C-6-2-1" 88*2,4*2</t>
  </si>
  <si>
    <t>"C-6-2-2, odečet hlubší pažení" (335,5-95)*3,6*2</t>
  </si>
  <si>
    <t>"D" 222,4*2,6*2</t>
  </si>
  <si>
    <t>"E" 192,5*2,8*2</t>
  </si>
  <si>
    <t>36</t>
  </si>
  <si>
    <t>151101103</t>
  </si>
  <si>
    <t>Zřízení příložného pažení, (popř. pažící boxy) a rozepření stěn rýh hl do 8 m</t>
  </si>
  <si>
    <t>538031037</t>
  </si>
  <si>
    <t>Zřízení pažení a rozepření stěn rýh pro podzemní vedení pro všechny šířky rýhy příložné pro jakoukoliv mezerovitost, hloubky do 8 m</t>
  </si>
  <si>
    <t>"C-6-6-2" 95*4,3*2</t>
  </si>
  <si>
    <t>37</t>
  </si>
  <si>
    <t>151101112</t>
  </si>
  <si>
    <t>Odstranění příložného pažení, (popř. pažící boxy) a rozepření stěn rýh hl do 4 m</t>
  </si>
  <si>
    <t>-758247483</t>
  </si>
  <si>
    <t>Odstranění pažení a rozepření stěn rýh pro podzemní vedení s uložením materiálu na vzdálenost do 3 m od kraje výkopu příložné, hloubky přes 2 do 4 m</t>
  </si>
  <si>
    <t>38</t>
  </si>
  <si>
    <t>151101113</t>
  </si>
  <si>
    <t>Odstranění příložného pažení, (popř. pažící boxy) a rozepření stěn rýh hl do 8 m</t>
  </si>
  <si>
    <t>1635179192</t>
  </si>
  <si>
    <t>Odstranění pažení a rozepření stěn rýh pro podzemní vedení s uložením materiálu na vzdálenost do 3 m od kraje výkopu příložné, hloubky přes 4 do 8 m</t>
  </si>
  <si>
    <t>39</t>
  </si>
  <si>
    <t>151201102</t>
  </si>
  <si>
    <t>Zřízení zátažného pažení a rozepření stěn rýh hl do 4 m</t>
  </si>
  <si>
    <t>1759485038</t>
  </si>
  <si>
    <t>Zřízení pažení a rozepření stěn rýh pro podzemní vedení pro všechny šířky rýhy zátažné, hloubky do 4 m</t>
  </si>
  <si>
    <t>startovací jámy pažnice union</t>
  </si>
  <si>
    <t>"C-6-2" 2*(3,5+2,5)*2,8</t>
  </si>
  <si>
    <t>40</t>
  </si>
  <si>
    <t>151201112</t>
  </si>
  <si>
    <t>Odstranění zátažného pažení a rozepření stěn rýh hl do 4 m</t>
  </si>
  <si>
    <t>-1274722339</t>
  </si>
  <si>
    <t>Odstranění pažení a rozepření stěn rýh pro podzemní vedení s uložením materiálu na vzdálenost do 3 m od kraje výkopu zátažné, hloubky přes 2 do 4 m</t>
  </si>
  <si>
    <t>41</t>
  </si>
  <si>
    <t>153191111R</t>
  </si>
  <si>
    <t>Zřízení atypického pažení výkopu ocelovým ohlubňovým rámem</t>
  </si>
  <si>
    <t>868548259</t>
  </si>
  <si>
    <t>Zřízení atypického pažení výkopu svařovaným ocelovým ohlubňovým rámem se štětovnicemi plochy výkopu do 30 m2</t>
  </si>
  <si>
    <t>42</t>
  </si>
  <si>
    <t>153191221R</t>
  </si>
  <si>
    <t xml:space="preserve">Odstranění atypického pažení výkopu ocelovým ohlubňovým rámem </t>
  </si>
  <si>
    <t>1297531300</t>
  </si>
  <si>
    <t>Odstranění atypického pažení výkopu svařovaným ocelovým ohlubňovým rámem se štětovnicemi plochy výkopu do 30 m2</t>
  </si>
  <si>
    <t>43</t>
  </si>
  <si>
    <t>161101102</t>
  </si>
  <si>
    <t>Svislé přemístění výkopku z horniny tř. 1 až 4 hl výkopu do 4 m</t>
  </si>
  <si>
    <t>-1969419872</t>
  </si>
  <si>
    <t>Svislé přemístění výkopku bez naložení do dopravní nádoby avšak s vyprázdněním dopravní nádoby na hromadu nebo do dopravního prostředku z horniny tř. 1 až 4, při hloubce výkopu přes 2,5 do 4 m</t>
  </si>
  <si>
    <t>celkový výkop</t>
  </si>
  <si>
    <t>18826,342*0,55</t>
  </si>
  <si>
    <t>44</t>
  </si>
  <si>
    <t>162601102</t>
  </si>
  <si>
    <t>Vodorovné přemístění do 5000 m výkopku/sypaniny z horniny tř. 1 až 4 - ornice na mezideponii</t>
  </si>
  <si>
    <t>-467558693</t>
  </si>
  <si>
    <t>Vodorovné přemístění výkopku nebo sypaniny po suchu na obvyklém dopravním prostředku, bez naložení výkopku, avšak se složením bez rozhrnutí z horniny tř. 1 až 4 na vzdálenost přes 4 000 do 5 000 m</t>
  </si>
  <si>
    <t>viz sejmutí</t>
  </si>
  <si>
    <t>345,93</t>
  </si>
  <si>
    <t>45</t>
  </si>
  <si>
    <t>162601102,1</t>
  </si>
  <si>
    <t>Vodorovné přemístění do 5000 m výkopku/sypaniny z horniny tř. 1 až 4 - ornice zpět na stavbu</t>
  </si>
  <si>
    <t>1579115389</t>
  </si>
  <si>
    <t>46</t>
  </si>
  <si>
    <t>162701105</t>
  </si>
  <si>
    <t>Vodorovné přemístění do 10000 m výkopku/sypaniny z horniny tř. 1 až 4 - výkop na mezideponii</t>
  </si>
  <si>
    <t>456668988</t>
  </si>
  <si>
    <t>Vodorovné přemístění výkopku nebo sypaniny po suchu na obvyklém dopravním prostředku, bez naložení výkopku, avšak se složením bez rozhrnutí z horniny tř. 1 až 4 na vzdálenost přes 9 000 do 10 000 m</t>
  </si>
  <si>
    <t>rýhy</t>
  </si>
  <si>
    <t>9402,671+9402,671</t>
  </si>
  <si>
    <t>jáma</t>
  </si>
  <si>
    <t>10,5+10,5</t>
  </si>
  <si>
    <t>47</t>
  </si>
  <si>
    <t>162701105,1</t>
  </si>
  <si>
    <t>Vodorovné přemístění do 10000 m výkopku/sypaniny z horniny tř. 1 až 4 - výkop pro zpětný zásyp</t>
  </si>
  <si>
    <t>1972385607</t>
  </si>
  <si>
    <t>48</t>
  </si>
  <si>
    <t>167101102</t>
  </si>
  <si>
    <t>Nakládání výkopku z hornin tř. 1 až 4 přes 100 m3 - ornice</t>
  </si>
  <si>
    <t>-570641953</t>
  </si>
  <si>
    <t>Nakládání, skládání a překládání neulehlého výkopku nebo sypaniny nakládání, množství přes 100 m3, z hornin tř. 1 až 4</t>
  </si>
  <si>
    <t>49</t>
  </si>
  <si>
    <t>167101102,1</t>
  </si>
  <si>
    <t>Nakládání výkopku z hornin tř. 1 až 4 přes 100 m3 - pro zpětný zásyp</t>
  </si>
  <si>
    <t>-1154903087</t>
  </si>
  <si>
    <t>zásyp celkový</t>
  </si>
  <si>
    <t>12535,221</t>
  </si>
  <si>
    <t>zásyp v komunikaci</t>
  </si>
  <si>
    <t>-20488,728/2</t>
  </si>
  <si>
    <t>50</t>
  </si>
  <si>
    <t>171201201</t>
  </si>
  <si>
    <t>Uložení sypaniny na skládky nebo mezideponii</t>
  </si>
  <si>
    <t>-694777667</t>
  </si>
  <si>
    <t>Uložení sypaniny na skládky</t>
  </si>
  <si>
    <t>výkop</t>
  </si>
  <si>
    <t>18826,342</t>
  </si>
  <si>
    <t>ornice</t>
  </si>
  <si>
    <t>51</t>
  </si>
  <si>
    <t>171201211</t>
  </si>
  <si>
    <t>Poplatek za uložení odpadu ze sypaniny na skládce (skládkovné)</t>
  </si>
  <si>
    <t>t</t>
  </si>
  <si>
    <t>1132992605</t>
  </si>
  <si>
    <t>Uložení sypaniny poplatek za uložení sypaniny na skládce (skládkovné)</t>
  </si>
  <si>
    <t>zpětný zásyp výkopkem</t>
  </si>
  <si>
    <t>-2290,857</t>
  </si>
  <si>
    <t>16535,485*1,8 'Přepočtené koeficientem množství</t>
  </si>
  <si>
    <t>52</t>
  </si>
  <si>
    <t>174101101</t>
  </si>
  <si>
    <t>Zásyp jam, šachet rýh nebo kolem objektů sypaninou se zhutněním</t>
  </si>
  <si>
    <t>-277409790</t>
  </si>
  <si>
    <t>Zásyp sypaninou z jakékoliv horniny s uložením výkopku ve vrstvách se zhutněním jam, šachet, rýh nebo kolem objektů v těchto vykopávkách</t>
  </si>
  <si>
    <t>výkop jámy</t>
  </si>
  <si>
    <t>výkop rýha</t>
  </si>
  <si>
    <t>lóže potrubí</t>
  </si>
  <si>
    <t>-802,572</t>
  </si>
  <si>
    <t>lóže šachty</t>
  </si>
  <si>
    <t>-45,826</t>
  </si>
  <si>
    <t>podkldaní desky</t>
  </si>
  <si>
    <t>-68,947</t>
  </si>
  <si>
    <t>obsyp</t>
  </si>
  <si>
    <t>-4510,949</t>
  </si>
  <si>
    <t>obetonování</t>
  </si>
  <si>
    <t>-4,397</t>
  </si>
  <si>
    <t>OP šachet</t>
  </si>
  <si>
    <t>-3,14*0,62*0,62*2,8*254</t>
  </si>
  <si>
    <t>53</t>
  </si>
  <si>
    <t>583439590</t>
  </si>
  <si>
    <t>kamenivo drcené hrubé frakce 32-63</t>
  </si>
  <si>
    <t>-2086164356</t>
  </si>
  <si>
    <t>zásyp v zeleni výkopkem</t>
  </si>
  <si>
    <t>"A" -67*1,1*(2,4-0,1-0,1-0,55)</t>
  </si>
  <si>
    <t>"A-3" -29,7*1,1*(2,4-0,1-0,1-0,55)</t>
  </si>
  <si>
    <t>"A-3-1" -10,2*1,1*(2,2-0,1-0,1-0,55)</t>
  </si>
  <si>
    <t>"B" -258*1,1*(2,4-0,1-0,1-0,55)</t>
  </si>
  <si>
    <t>"B-1" -36*1,1*(2,4-0,1-0,1-0,55)</t>
  </si>
  <si>
    <t>"B-4" -43,2*1,1*(2,5-0,1-0,1-0,55)</t>
  </si>
  <si>
    <t>"B-6" -197*1,1*(2,4-0,1-0,1-0,55)</t>
  </si>
  <si>
    <t>"B-8" -40*1,1*(2,4-0,1-0,1-0,55)</t>
  </si>
  <si>
    <t>"B-9" -18,5*1,1*(2,8-0,1-0,1-0,55)</t>
  </si>
  <si>
    <t>"B10" -109,5*1,1*(2,4-0,1-0,1-0,55)</t>
  </si>
  <si>
    <t>"C-6-1a" -88,5*1,1*(2,6-0,1-0,1-0,55)</t>
  </si>
  <si>
    <t>"C-6-2-2" -63*1,1*(3,6-0,1-0,1-0,55)</t>
  </si>
  <si>
    <t>"E" -192,5*1,1*(2,8-0,1-0,1-0,55)</t>
  </si>
  <si>
    <t>10244,364*2 'Přepočtené koeficientem množství</t>
  </si>
  <si>
    <t>54</t>
  </si>
  <si>
    <t>175111101</t>
  </si>
  <si>
    <t>Obsypání potrubí ručně sypaninou bez prohození, uloženou do 3 m</t>
  </si>
  <si>
    <t>264218784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</si>
  <si>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</si>
  <si>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"A" 231,8*1,1*0,55</t>
  </si>
  <si>
    <t>463,6*1,1*0,6</t>
  </si>
  <si>
    <t>"A-2" 35*1,1*0,55</t>
  </si>
  <si>
    <t>"A-3, odečet křížení potoka" (258,8-12,3)*1,1*0,55</t>
  </si>
  <si>
    <t>"A-3-1" 38*1,1*0,55</t>
  </si>
  <si>
    <t>"B" 670,5*1,1*0,55</t>
  </si>
  <si>
    <t>702,8*1,1*0,6</t>
  </si>
  <si>
    <t>"B-1" 36*1,1*0,55</t>
  </si>
  <si>
    <t>"B-4" 360*1,1*0,55</t>
  </si>
  <si>
    <t>"B-5" 34,5*1,1*0,55</t>
  </si>
  <si>
    <t>"B-6" 360*1,1*0,55</t>
  </si>
  <si>
    <t>"B-7" 63*1,1*0,55</t>
  </si>
  <si>
    <t>"B-8" 42*1,1*0,55</t>
  </si>
  <si>
    <t>"B-9" 18,5*1,1*0,55</t>
  </si>
  <si>
    <t>"B10" 146*1,1*0,55</t>
  </si>
  <si>
    <t>"C" 304,75*1,1*0,55</t>
  </si>
  <si>
    <t>363,65*1,1*0,6</t>
  </si>
  <si>
    <t>"C-1" 410,2*1,1*0,55</t>
  </si>
  <si>
    <t>"C-1-1" 142*1,1*0,55</t>
  </si>
  <si>
    <t>"C-2" 263,5*1,1*0,55</t>
  </si>
  <si>
    <t>"C-6" 717,3*1,1*0,55</t>
  </si>
  <si>
    <t>227*1,1*0,6</t>
  </si>
  <si>
    <t>"C-6-1" 131,5*1,1*0,55</t>
  </si>
  <si>
    <t>"C-6-1a" 98,5*1,1*0,55</t>
  </si>
  <si>
    <t>"C-6-2, odečet protlak" (363,9-12,8)*1,1*0,55</t>
  </si>
  <si>
    <t>"C-6-2-1" 88*1,1*0,55</t>
  </si>
  <si>
    <t>"C-6-2-2" 335,5*1,1*0,55</t>
  </si>
  <si>
    <t>"D" 219,4*1,1*0,55</t>
  </si>
  <si>
    <t>3*1,1*0,6</t>
  </si>
  <si>
    <t>"E" 192,5*1,1*0,55</t>
  </si>
  <si>
    <t>55</t>
  </si>
  <si>
    <t>583373020</t>
  </si>
  <si>
    <t>štěrkopísek  frakce max 8-16</t>
  </si>
  <si>
    <t>-111210386</t>
  </si>
  <si>
    <t>štěrkopísek frakce 0-16</t>
  </si>
  <si>
    <t>4510,949*2 'Přepočtené koeficientem množství</t>
  </si>
  <si>
    <t>56</t>
  </si>
  <si>
    <t>181301111</t>
  </si>
  <si>
    <t>Rozprostření ornice tl vrstvy do 100 mm pl přes 500 m2 v rovině nebo ve svahu do 1:5</t>
  </si>
  <si>
    <t>1726789278</t>
  </si>
  <si>
    <t>Rozprostření a urovnání ornice v rovině nebo ve svahu sklonu do 1:5 při souvislé ploše přes 500 m2, tl. vrstvy do 100 mm</t>
  </si>
  <si>
    <t>"A" 67*3</t>
  </si>
  <si>
    <t>"A-3" 29,7*3</t>
  </si>
  <si>
    <t>"A-3-1" 10,2*3</t>
  </si>
  <si>
    <t>"B" 258*3</t>
  </si>
  <si>
    <t>"B-1" 36*3</t>
  </si>
  <si>
    <t>"B-4" 43,2*3</t>
  </si>
  <si>
    <t>"B-6" 197*3</t>
  </si>
  <si>
    <t>"B-8" 40*3</t>
  </si>
  <si>
    <t>"B-9" 18,5*3</t>
  </si>
  <si>
    <t>"B10" 109,5*3</t>
  </si>
  <si>
    <t>"C-6-1a" 88,5*3</t>
  </si>
  <si>
    <t>"C-6-2-2" 63*3</t>
  </si>
  <si>
    <t>"E" 192,5*3</t>
  </si>
  <si>
    <t>57</t>
  </si>
  <si>
    <t>181451131</t>
  </si>
  <si>
    <t>Založení parkového trávníku výsevem plochy přes 1000 m2 v rovině a ve svahu do 1:5</t>
  </si>
  <si>
    <t>106803907</t>
  </si>
  <si>
    <t>Založení trávníku na půdě předem připravené plochy přes 1000 m2 výsevem včetně utažení parkového v rovině nebo na svahu do 1:5</t>
  </si>
  <si>
    <t>58</t>
  </si>
  <si>
    <t>005724721</t>
  </si>
  <si>
    <t>osivo směs travní krajinná</t>
  </si>
  <si>
    <t>kg</t>
  </si>
  <si>
    <t>376578808</t>
  </si>
  <si>
    <t>osivo směs travní krajinná - rovinná</t>
  </si>
  <si>
    <t>3549,3*0,025 'Přepočtené koeficientem množství</t>
  </si>
  <si>
    <t>59</t>
  </si>
  <si>
    <t>183552214</t>
  </si>
  <si>
    <t>Hnojení organickými hnojivy v množství do 40 t/ha ploch do 5 ha sklonu přes 5°</t>
  </si>
  <si>
    <t>ha</t>
  </si>
  <si>
    <t>1092338818</t>
  </si>
  <si>
    <t>Úprava zemědělské půdy - hnojení organickými hnojivy a rašelinou do 40 t/ha, na ploše jednotlivě do 5 ha, o sklonu přes 5 st.</t>
  </si>
  <si>
    <t>60</t>
  </si>
  <si>
    <t>103715001</t>
  </si>
  <si>
    <t>hnojivo pro trávníky</t>
  </si>
  <si>
    <t>-1997083483</t>
  </si>
  <si>
    <t>250kg/ha</t>
  </si>
  <si>
    <t>0,346*250</t>
  </si>
  <si>
    <t>Zakládání</t>
  </si>
  <si>
    <t>61</t>
  </si>
  <si>
    <t>212752212</t>
  </si>
  <si>
    <t>Trativod z drenážních trubek plastových flexibilních D do 100 mm včetně lože otevřený výkop</t>
  </si>
  <si>
    <t>-448958449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</si>
  <si>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</si>
  <si>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celková délka stok</t>
  </si>
  <si>
    <t>7321,2</t>
  </si>
  <si>
    <t>Protlak</t>
  </si>
  <si>
    <t>"C-6-2" -12,8</t>
  </si>
  <si>
    <t>62</t>
  </si>
  <si>
    <t>215901101</t>
  </si>
  <si>
    <t>Zhutnění podloží z hornin soudržných do 92% PS nebo nesoudržných sypkých I(d) do 0,8</t>
  </si>
  <si>
    <t>114012287</t>
  </si>
  <si>
    <t>Zhutnění podloží pod násypy z rostlé horniny tř. 1 až 4 z hornin soudružných do 92 % PS a nesoudržných sypkých relativní ulehlosti I(d) do 0,8</t>
  </si>
  <si>
    <t>7321,2*1,1</t>
  </si>
  <si>
    <t>"C-6-2 "-12,8*1,1</t>
  </si>
  <si>
    <t>63</t>
  </si>
  <si>
    <t>291211111R</t>
  </si>
  <si>
    <t>Osazení silničních panelů do lože tl 50 mm z kameniva pro vystrojení startovací jámy</t>
  </si>
  <si>
    <t>1590217259</t>
  </si>
  <si>
    <t>startovací jáma 2ks na jámu</t>
  </si>
  <si>
    <t>"A-3" 2*1</t>
  </si>
  <si>
    <t>64</t>
  </si>
  <si>
    <t>593811330</t>
  </si>
  <si>
    <t>panel silniční IDZ 3/490 300x200x15 cm</t>
  </si>
  <si>
    <t>kus</t>
  </si>
  <si>
    <t>170414427</t>
  </si>
  <si>
    <t>panel silniční 300x200x15 cm</t>
  </si>
  <si>
    <t>65</t>
  </si>
  <si>
    <t>113151111R</t>
  </si>
  <si>
    <t>Odstranění silničních panelů</t>
  </si>
  <si>
    <t>1923466973</t>
  </si>
  <si>
    <t>Vodorovné konstrukce</t>
  </si>
  <si>
    <t>66</t>
  </si>
  <si>
    <t>451573111</t>
  </si>
  <si>
    <t>Lože pod potrubí otevřený výkop ze štěrkopísku</t>
  </si>
  <si>
    <t>-107663054</t>
  </si>
  <si>
    <t>Lože pod potrubí, stoky a drobné objekty v otevřeném výkopu z písku a štěrkopísku do 63 mm</t>
  </si>
  <si>
    <t>"A" 231,8*1,1*0,1</t>
  </si>
  <si>
    <t>463,6*1,1*0,1</t>
  </si>
  <si>
    <t>"A-2" 35*1,1*0,1</t>
  </si>
  <si>
    <t>"A-3, odečet křížení potoka" (258,8-12,3)*1,1*0,1</t>
  </si>
  <si>
    <t>"A-3-1" 38*1,1*0,1</t>
  </si>
  <si>
    <t>"B" 670,5*1,1*0,1</t>
  </si>
  <si>
    <t>702,8*1,1*0,1</t>
  </si>
  <si>
    <t>"B-1" 36*1,1*0,1</t>
  </si>
  <si>
    <t>"B-4" 360*1,1*0,1</t>
  </si>
  <si>
    <t>"B-5" 34,5*1,1*0,1</t>
  </si>
  <si>
    <t>"B-6" 360*1,1*0,1</t>
  </si>
  <si>
    <t>"B-7" 63*1,1*0,1</t>
  </si>
  <si>
    <t>"B-8" 42*1,1*0,1</t>
  </si>
  <si>
    <t>"B-9" 18,5*1,1*0,1</t>
  </si>
  <si>
    <t>"B10" 146*1,1*0,1</t>
  </si>
  <si>
    <t>"C" 304,75*1,1*0,1</t>
  </si>
  <si>
    <t>363,65*1,1*0,1</t>
  </si>
  <si>
    <t>"C-1" 410,2*1,1*0,1</t>
  </si>
  <si>
    <t>"C-1-1" 142*1,1*0,1</t>
  </si>
  <si>
    <t>"C-2" 263,5*1,1*0,1</t>
  </si>
  <si>
    <t>"C-6" 717,3*1,1*0,1</t>
  </si>
  <si>
    <t>227*1,1*0,1</t>
  </si>
  <si>
    <t>"C-6-1" 131,5*1,1*0,1</t>
  </si>
  <si>
    <t>"C-6-1a" 98,5*1,1*0,1</t>
  </si>
  <si>
    <t>"C-6-2, odečet protlak" (363,9-12,8)*1,1*0,1</t>
  </si>
  <si>
    <t>"C-6-2-1" 88*1,1*0,1</t>
  </si>
  <si>
    <t>"C-6-2-2" 335,5*1,1*0,1</t>
  </si>
  <si>
    <t>"D" 219,4*1,1*0,1</t>
  </si>
  <si>
    <t>3*1,1*0,1</t>
  </si>
  <si>
    <t>"E" 192,5*1,1*0,1</t>
  </si>
  <si>
    <t>67</t>
  </si>
  <si>
    <t>451573111,1</t>
  </si>
  <si>
    <t>Lože pod šachty otevřený výkop ze štěrkopísku</t>
  </si>
  <si>
    <t>-1715037073</t>
  </si>
  <si>
    <t>prefa normalní + spadišťové</t>
  </si>
  <si>
    <t>"A" 3,14*0,75*0,75*0,1*19+3,14*1*1*0,1*1</t>
  </si>
  <si>
    <t>"A-2" 3,14*0,75*0,75*0,1*1</t>
  </si>
  <si>
    <t>"A-3" 3,14*0,75*0,75*0,1*10</t>
  </si>
  <si>
    <t>"A-3-1" 3,14*0,75*0,75*0,1*1</t>
  </si>
  <si>
    <t>"B" 3,14*0,75*0,75*0,1*57+3,14*1*1*0,1*1</t>
  </si>
  <si>
    <t>"B-1" 3,14*0,75*0,75*0,1*1</t>
  </si>
  <si>
    <t>"B-4" 3,14*0,75*0,75*0,1*11</t>
  </si>
  <si>
    <t>"B-5" 3,14*0,75*0,75*0,1*1</t>
  </si>
  <si>
    <t>"B-6" 3,14*0,75*0,75*0,1*10+3,14*1*1*0,1*1</t>
  </si>
  <si>
    <t>"B-7" 3,14*0,75*0,75*0,1*2</t>
  </si>
  <si>
    <t>"B-8" 3,14*0,75*0,75*0,1*2</t>
  </si>
  <si>
    <t>"B-9" 3,14*0,75*0,75*0,1*2</t>
  </si>
  <si>
    <t>"B10" 3,14*0,75*0,75*0,1*8</t>
  </si>
  <si>
    <t>"C" 3,14*0,75*0,75*0,1*23+3,14*1*1*0,1*3</t>
  </si>
  <si>
    <t>"C-1" 3,14*0,75*0,75*0,1*11</t>
  </si>
  <si>
    <t>"C-1-1" 3,14*0,75*0,75*0,1*5+3,14*1*1*0,1*1</t>
  </si>
  <si>
    <t>"C-2" 3,14*0,75*0,75*0,1*9</t>
  </si>
  <si>
    <t>"C-6" 3,14*0,75*0,75*0,1*29</t>
  </si>
  <si>
    <t>"C-6-1" 3,14*0,75*0,75*0,1*3</t>
  </si>
  <si>
    <t>"C-6-1a" 3,14*0,75*0,75*0,1*4</t>
  </si>
  <si>
    <t>"C-6-2"3,14*0,75*0,75*0,1*11</t>
  </si>
  <si>
    <t>"C-6-2-1"3,14*0,75*0,75*0,1*3</t>
  </si>
  <si>
    <t>"C-6-2-2"3,14*0,75*0,75*0,1*10</t>
  </si>
  <si>
    <t>"D" 3,14*0,75*0,75*0,1*8</t>
  </si>
  <si>
    <t>"E"3,14*0,75*0,75*0,1*6</t>
  </si>
  <si>
    <t>68</t>
  </si>
  <si>
    <t>452112111</t>
  </si>
  <si>
    <t>Osazení betonových prstenců nebo rámů v do 100 mm</t>
  </si>
  <si>
    <t>1316139323</t>
  </si>
  <si>
    <t>Osazení betonových dílců prstenců nebo rámů pod poklopy a mříže, výšky do 100 mm</t>
  </si>
  <si>
    <t>16+54+73+142</t>
  </si>
  <si>
    <t>69</t>
  </si>
  <si>
    <t>592243290</t>
  </si>
  <si>
    <t>prstenec šachetní betonový vyrovnávací  63/4 62,5 x 12 x 4 cm</t>
  </si>
  <si>
    <t>1021843326</t>
  </si>
  <si>
    <t>prstenec šachetní betonový vyrovnávací 62,5x12x4 cm</t>
  </si>
  <si>
    <t>70</t>
  </si>
  <si>
    <t>592243200</t>
  </si>
  <si>
    <t>prstenec šachetní betonový vyrovnávací 63/6 62,5 x 12 x 6 cm</t>
  </si>
  <si>
    <t>-738909690</t>
  </si>
  <si>
    <t>prstenec šachetní betonový vyrovnávací 62,5x12x6 cm</t>
  </si>
  <si>
    <t>71</t>
  </si>
  <si>
    <t>592243210</t>
  </si>
  <si>
    <t>prstenec šachetní betonový vyrovnávací  63/8 62,5 x 12 x 8 cm</t>
  </si>
  <si>
    <t>2104345790</t>
  </si>
  <si>
    <t>prstenec šachetní betonový vyrovnávací 62,5x12x8 cm</t>
  </si>
  <si>
    <t>72</t>
  </si>
  <si>
    <t>592243230</t>
  </si>
  <si>
    <t>prstenec šachetní betonový vyrovnávací 63/10 62,5 x 12 x 10 cm</t>
  </si>
  <si>
    <t>-1980843267</t>
  </si>
  <si>
    <t>prstenec šachetní betonový vyrovnávací 62,5x12x10 cm</t>
  </si>
  <si>
    <t>73</t>
  </si>
  <si>
    <t>452112121</t>
  </si>
  <si>
    <t>Osazení betonových prstenců nebo rámů v do 200 mm</t>
  </si>
  <si>
    <t>-814900353</t>
  </si>
  <si>
    <t>Osazení betonových dílců prstenců nebo rámů pod poklopy a mříže, výšky přes 100 do 200 mm</t>
  </si>
  <si>
    <t>74</t>
  </si>
  <si>
    <t>592243240</t>
  </si>
  <si>
    <t>prstenec šachetní betonový vyrovnávací 63/12 62,5 x 12 x 12 cm</t>
  </si>
  <si>
    <t>-562415573</t>
  </si>
  <si>
    <t>prstenec šachetní betonový vyrovnávací 62,5x12x12 cm</t>
  </si>
  <si>
    <t>75</t>
  </si>
  <si>
    <t>452311141</t>
  </si>
  <si>
    <t>Podkladní desky z betonu prostého tř. C 16/20 otevřený výkop</t>
  </si>
  <si>
    <t>-1352548890</t>
  </si>
  <si>
    <t>Podkladní a zajišťovací konstrukce z betonu prostého v otevřeném výkopu desky pod potrubí, stoky a drobné objekty z betonu tř. C 16/20</t>
  </si>
  <si>
    <t>"A" 3,14*0,75*0,75*0,16*19+3,14*1*1*0,16*1</t>
  </si>
  <si>
    <t>"A-2" 3,14*0,75*0,75*0,15*1</t>
  </si>
  <si>
    <t>"A-3" 3,14*0,75*0,75*0,15*10</t>
  </si>
  <si>
    <t>"A-3-1" 3,14*0,75*0,75*0,15*1</t>
  </si>
  <si>
    <t>"B" 3,14*0,75*0,75*0,15*57+3,14*1*1*0,1*1</t>
  </si>
  <si>
    <t>"B-1" 3,14*0,75*0,75*0,15*1</t>
  </si>
  <si>
    <t>"B-4" 3,14*0,75*0,75*0,15*11</t>
  </si>
  <si>
    <t>"B-5" 3,14*0,75*0,75*0,15*1</t>
  </si>
  <si>
    <t>"B-6" 3,14*0,75*0,75*0,15*10+3,14*1*1*0,15*1</t>
  </si>
  <si>
    <t>"B-7" 3,14*0,75*0,75*0,15*2</t>
  </si>
  <si>
    <t>"B-8" 3,14*0,75*0,75*0,15*2</t>
  </si>
  <si>
    <t>"B-9" 3,14*0,75*0,75*0,15*2</t>
  </si>
  <si>
    <t>"B10" 3,14*0,75*0,75*0,15*8</t>
  </si>
  <si>
    <t>"C" 3,14*0,75*0,75*0,15*23+3,14*1*1*0,15*3</t>
  </si>
  <si>
    <t>"C-1" 3,14*0,75*0,75*0,15*11</t>
  </si>
  <si>
    <t>"C-1-1" 3,14*0,75*0,75*0,15*5+3,14*1*1*0,15*1</t>
  </si>
  <si>
    <t>"C-2" 3,14*0,75*0,75*0,15*9</t>
  </si>
  <si>
    <t>"C-6" 3,14*0,75*0,75*0,15*29</t>
  </si>
  <si>
    <t>"C-6-1" 3,14*0,75*0,75*0,15*3</t>
  </si>
  <si>
    <t>"C-6-1a" 3,14*0,75*0,75*0,15*4</t>
  </si>
  <si>
    <t>"C-6-2"3,14*0,75*0,75*0,15*11</t>
  </si>
  <si>
    <t>"C-6-2-1"3,14*0,75*0,75*0,15*3</t>
  </si>
  <si>
    <t>"C-6-2-2"3,14*0,75*0,75*0,15*10</t>
  </si>
  <si>
    <t>"D" 3,14*0,75*0,75*0,15*8</t>
  </si>
  <si>
    <t>"E"3,14*0,75*0,75*0,15*6</t>
  </si>
  <si>
    <t>76</t>
  </si>
  <si>
    <t>463212121</t>
  </si>
  <si>
    <t>Rovnanina z lomového kamene zrno 50kg s vyklínováním spár těženým kamenivem</t>
  </si>
  <si>
    <t>-689194380</t>
  </si>
  <si>
    <t>Rovnanina z lomového kamene upraveného, tříděného jakékoliv tloušťky rovnaniny s vyplněním spár a dutin těženým kamenivem</t>
  </si>
  <si>
    <t>křížení s vodním tokem</t>
  </si>
  <si>
    <t>"A-3" 8,2*3,57*0,45</t>
  </si>
  <si>
    <t>77</t>
  </si>
  <si>
    <t>463212191</t>
  </si>
  <si>
    <t>Příplatek za vypracováni líce rovnaniny</t>
  </si>
  <si>
    <t>619114439</t>
  </si>
  <si>
    <t>Rovnanina z lomového kamene upraveného, tříděného Příplatek k cenám za vypracování líce</t>
  </si>
  <si>
    <t>"A-3" 8,2*3,57</t>
  </si>
  <si>
    <t>Komunikace pozemní</t>
  </si>
  <si>
    <t>78</t>
  </si>
  <si>
    <t>564871116</t>
  </si>
  <si>
    <t>Podklad ze štěrkodrtě ŠD tl. 300 mm - štěrková komunikace</t>
  </si>
  <si>
    <t>-548527520</t>
  </si>
  <si>
    <t>Podklad ze štěrkodrti ŠD s rozprostřením a zhutněním, po zhutnění tl. 300 mm</t>
  </si>
  <si>
    <t>79</t>
  </si>
  <si>
    <t>564261111</t>
  </si>
  <si>
    <t>Podklad nebo podsyp ze štěrkopísku ŠP tl 200 mm - silnice SSMSK</t>
  </si>
  <si>
    <t>-609061456</t>
  </si>
  <si>
    <t>Podklad nebo podsyp ze štěrkopísku ŠP s rozprostřením, vlhčením a zhutněním, po zhutnění tl. 200 mm</t>
  </si>
  <si>
    <t>rozšíření stoky</t>
  </si>
  <si>
    <t>574391114</t>
  </si>
  <si>
    <t>Penetrační makadam hrubý PMH tl 200 mm</t>
  </si>
  <si>
    <t>1272866138</t>
  </si>
  <si>
    <t>Penetrační makadam PM s rozprostřením kameniva na sucho, s prolitím živicí, s posypem drtí a se zhutněním hrubý (PMH) z kameniva hrubého drceného, po zhutnění tl. 200 mm</t>
  </si>
  <si>
    <t>81</t>
  </si>
  <si>
    <t>564271111</t>
  </si>
  <si>
    <t>Podklad nebo podsyp ze štěrkopísku ŠP tl 250 mm - obecní komunikace</t>
  </si>
  <si>
    <t>1731692237</t>
  </si>
  <si>
    <t>Podklad nebo podsyp ze štěrkopísku ŠP s rozprostřením, vlhčením a zhutněním, po zhutnění tl. 250 mm</t>
  </si>
  <si>
    <t>82</t>
  </si>
  <si>
    <t>565176111</t>
  </si>
  <si>
    <t>Asfaltový beton vrstva podkladní ACP 22 (obalované kamenivo OKH) tl 100 mm š do 3 m</t>
  </si>
  <si>
    <t>-484126633</t>
  </si>
  <si>
    <t>Asfaltový beton vrstva podkladní ACP 22 (obalované kamenivo hrubozrnné - OKH) s rozprostřením a zhutněním v pruhu šířky do 3 m, po zhutnění tl. 100 mm</t>
  </si>
  <si>
    <t>83</t>
  </si>
  <si>
    <t>573211109</t>
  </si>
  <si>
    <t>Postřik živičný spojovací z asfaltu v množství 0,50 kg/m2</t>
  </si>
  <si>
    <t>854658319</t>
  </si>
  <si>
    <t>Postřik spojovací PS bez posypu kamenivem z asfaltu silničního, v množství 0,50 kg/m2</t>
  </si>
  <si>
    <t>obecná komunikace</t>
  </si>
  <si>
    <t>10393,04</t>
  </si>
  <si>
    <t>SSMSK</t>
  </si>
  <si>
    <t>84</t>
  </si>
  <si>
    <t>577144211</t>
  </si>
  <si>
    <t>Asfaltový beton vrstva obrusná ACO 11 (ABS) tř. II tl 50 mm š do 3 m z nemodifikovaného asfaltu - obecná komunikace</t>
  </si>
  <si>
    <t>1343220237</t>
  </si>
  <si>
    <t>Asfaltový beton vrstva obrusná ACO 11 (ABS) s rozprostřením a se zhutněním z nemodifikovaného asfaltu v pruhu šířky do 3 m tř. II, po zhutnění tl. 50 mm</t>
  </si>
  <si>
    <t>šířka 1,1m +0,5m na každou stranu, viz odfrezování obecné komunikace</t>
  </si>
  <si>
    <t>85</t>
  </si>
  <si>
    <t>577144111</t>
  </si>
  <si>
    <t>Asfaltový beton vrstva obrusná ACO 11 (ABS) tř. I tl 50 mm š do 3 m z nemodifikovaného asfaltu</t>
  </si>
  <si>
    <t>463484986</t>
  </si>
  <si>
    <t>Asfaltový beton vrstva obrusná ACO 11 (ABS) s rozprostřením a se zhutněním z nemodifikovaného asfaltu v pruhu šířky do 3 m tř. I, po zhutnění tl. 50 mm</t>
  </si>
  <si>
    <t>86</t>
  </si>
  <si>
    <t>577145112</t>
  </si>
  <si>
    <t>Asfaltový beton vrstva ložní ACL 16 (ABH) tl 50 mm š do 3 m z nemodifikovaného asfaltu</t>
  </si>
  <si>
    <t>505946935</t>
  </si>
  <si>
    <t>Asfaltový beton vrstva ložní ACL 16 (ABH) s rozprostřením a zhutněním z nemodifikovaného asfaltu v pruhu šířky do 3 m, po zhutnění tl. 50 mm</t>
  </si>
  <si>
    <t>87</t>
  </si>
  <si>
    <t>577134111</t>
  </si>
  <si>
    <t>Asfaltový beton vrstva obrusná ACO 11 (ABS) tř. I tl 40 mm š do 3 m z nemodifikovaného asfaltu - konečná úprava SSMSK</t>
  </si>
  <si>
    <t>-702789697</t>
  </si>
  <si>
    <t>Asfaltový beton vrstva obrusná ACO 11 (ABS) s rozprostřením a se zhutněním z nemodifikovaného asfaltu v pruhu šířky do 3 m tř. I, po zhutnění tl. 40 mm</t>
  </si>
  <si>
    <t>do roku od konce výstavby</t>
  </si>
  <si>
    <t>88</t>
  </si>
  <si>
    <t>577135112</t>
  </si>
  <si>
    <t>Asfaltový beton vrstva ložní ACL 16 (ABH) tl 40 mm š do 3 m z nemodifikovaného asfaltu - konečná úprava SSMSK</t>
  </si>
  <si>
    <t>888797810</t>
  </si>
  <si>
    <t>Asfaltový beton vrstva ložní ACL 16 (ABH) s rozprostřením a zhutněním z nemodifikovaného asfaltu v pruhu šířky do 3 m, po zhutnění tl. 40 mm</t>
  </si>
  <si>
    <t>89</t>
  </si>
  <si>
    <t>564851111</t>
  </si>
  <si>
    <t>Podklad ze štěrkodrtě ŠD tl 150 mm - chodník</t>
  </si>
  <si>
    <t>-216289761</t>
  </si>
  <si>
    <t>Podklad ze štěrkodrti ŠD s rozprostřením a zhutněním, po zhutnění tl. 150 mm</t>
  </si>
  <si>
    <t>90</t>
  </si>
  <si>
    <t>596211111</t>
  </si>
  <si>
    <t>Kladení zámkové dlažby komunikací pro pěší tl 60 mm skupiny A pl do 100 m2</t>
  </si>
  <si>
    <t>750348301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</si>
  <si>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</si>
  <si>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materiál použit stávající</t>
  </si>
  <si>
    <t>91</t>
  </si>
  <si>
    <t>451577877</t>
  </si>
  <si>
    <t>Podklad nebo lože pod dlažbu vodorovný nebo do sklonu 1:5 ze štěrkopísku tl do 100 mm</t>
  </si>
  <si>
    <t>-345632022</t>
  </si>
  <si>
    <t>Podklad nebo lože pod dlažbu (přídlažbu) v ploše vodorovné nebo ve sklonu do 1:5, tloušťky od 30 do 100 mm ze štěrkopísku</t>
  </si>
  <si>
    <t>Trubní vedení</t>
  </si>
  <si>
    <t>92</t>
  </si>
  <si>
    <t>800,1-R</t>
  </si>
  <si>
    <t>Napojení kanalizačního potrubí DN 300mm do čerpací stanice pomocí navrtávky a vodotěsného utěsění prostupu, vč. dodávky materiálů</t>
  </si>
  <si>
    <t>-376650319</t>
  </si>
  <si>
    <t>"Stoka A do čerpací stanice ČS1" 1</t>
  </si>
  <si>
    <t>93</t>
  </si>
  <si>
    <t>800,2-R</t>
  </si>
  <si>
    <t>Napojení kanalizačního potrubí DN 250mm do čerpací stanice pomocí navrtávky a vodotěsného utěsění prostupu, vč. dodávky materiálů</t>
  </si>
  <si>
    <t>667308510</t>
  </si>
  <si>
    <t>"Stoka D do čerpací stanice ČS2" 1</t>
  </si>
  <si>
    <t>94</t>
  </si>
  <si>
    <t>871360310</t>
  </si>
  <si>
    <t>Montáž kanalizačního potrubí hladkého plnostěnného SN 10 z polypropylenu DN 250</t>
  </si>
  <si>
    <t>1845768376</t>
  </si>
  <si>
    <t>Montáž kanalizačního potrubí z plastů z polypropylenu PP hladkého plnostěnného SN 10 DN 250</t>
  </si>
  <si>
    <t>viz TZ</t>
  </si>
  <si>
    <t>5561,15</t>
  </si>
  <si>
    <t>95</t>
  </si>
  <si>
    <t>286171250</t>
  </si>
  <si>
    <t>trubka kanalizační PP plnostěnné SN 10, dl.6m, DN 250</t>
  </si>
  <si>
    <t>-1940475890</t>
  </si>
  <si>
    <t>trubka kanalizační PP SN 10, dl.6m, DN 250</t>
  </si>
  <si>
    <t>5561,15/6</t>
  </si>
  <si>
    <t>926,858*1,1 'Přepočtené koeficientem množství</t>
  </si>
  <si>
    <t>96</t>
  </si>
  <si>
    <t>871370310</t>
  </si>
  <si>
    <t>Montáž kanalizačního potrubí hladkého plnostěnného SN 10 z polypropylenu DN 300</t>
  </si>
  <si>
    <t>-1037102791</t>
  </si>
  <si>
    <t>Montáž kanalizačního potrubí z plastů z polypropylenu PP hladkého plnostěnného SN 10 DN 300</t>
  </si>
  <si>
    <t>1760,05</t>
  </si>
  <si>
    <t>97</t>
  </si>
  <si>
    <t>286171260</t>
  </si>
  <si>
    <t>trubka kanalizační PP plnostěnné SN 10, dl.6m, DN 300</t>
  </si>
  <si>
    <t>1275436975</t>
  </si>
  <si>
    <t>trubka kanalizační PP SN 10, dl.6m, DN 300</t>
  </si>
  <si>
    <t>1760,05/6</t>
  </si>
  <si>
    <t>293,342*1,1 'Přepočtené koeficientem množství</t>
  </si>
  <si>
    <t>98</t>
  </si>
  <si>
    <t>871370310,1</t>
  </si>
  <si>
    <t>Montáž kanalizačního potrubí hladkého plnostěnného SN 10 z polypropylenu DN 300 - kanalizace dešťová</t>
  </si>
  <si>
    <t>505310089</t>
  </si>
  <si>
    <t>100</t>
  </si>
  <si>
    <t>99</t>
  </si>
  <si>
    <t>286171260,1</t>
  </si>
  <si>
    <t>1618643901</t>
  </si>
  <si>
    <t>100/6</t>
  </si>
  <si>
    <t>16,667*1,1 'Přepočtené koeficientem množství</t>
  </si>
  <si>
    <t>877360320</t>
  </si>
  <si>
    <t>Montáž odboček na potrubí z PP trub hladkých plnostěnných DN 250</t>
  </si>
  <si>
    <t>243810081</t>
  </si>
  <si>
    <t>Montáž tvarovek na kanalizačním plastovém potrubí z polypropylenu PP hladkého plnostěnného odboček DN 250</t>
  </si>
  <si>
    <t>pro uznatelné přípojky</t>
  </si>
  <si>
    <t>188</t>
  </si>
  <si>
    <t>pro neuznatelné přípojky</t>
  </si>
  <si>
    <t>101</t>
  </si>
  <si>
    <t>286172100</t>
  </si>
  <si>
    <t>odbočka PP 45° DN 250/DN150</t>
  </si>
  <si>
    <t>-945589010</t>
  </si>
  <si>
    <t>odbočka kanalizační PP SN 16 45° DN 250/DN150</t>
  </si>
  <si>
    <t>102</t>
  </si>
  <si>
    <t>877370320</t>
  </si>
  <si>
    <t>Montáž odboček na potrubí z PP trub hladkých plnostěnných DN 300</t>
  </si>
  <si>
    <t>-326843991</t>
  </si>
  <si>
    <t>Montáž tvarovek na kanalizačním plastovém potrubí z polypropylenu PP hladkého plnostěnného odboček DN 300</t>
  </si>
  <si>
    <t>103</t>
  </si>
  <si>
    <t>286172140</t>
  </si>
  <si>
    <t>odbočka PP 45° DN 300/DN150</t>
  </si>
  <si>
    <t>54162741</t>
  </si>
  <si>
    <t>odbočka kanalizační PP SN 16 45° DN 300/DN150</t>
  </si>
  <si>
    <t>104</t>
  </si>
  <si>
    <t>892,1R</t>
  </si>
  <si>
    <t>Kamerová zkouška kanalizačního potrubí, vč. vyhotovení záznamu o zkoušce</t>
  </si>
  <si>
    <t>1052670681</t>
  </si>
  <si>
    <t>5561,15+1760,05+100</t>
  </si>
  <si>
    <t>105</t>
  </si>
  <si>
    <t>892362121</t>
  </si>
  <si>
    <t>Tlaková zkouška vzduchem potrubí DN 250 těsnícím vakem ucpávkovým</t>
  </si>
  <si>
    <t>úsek</t>
  </si>
  <si>
    <t>-300088242</t>
  </si>
  <si>
    <t>Tlakové zkoušky vzduchem těsnícími vaky ucpávkovými DN 250</t>
  </si>
  <si>
    <t>dle počtu šachet</t>
  </si>
  <si>
    <t>190</t>
  </si>
  <si>
    <t>106</t>
  </si>
  <si>
    <t>892372121</t>
  </si>
  <si>
    <t>Tlaková zkouška vzduchem potrubí DN 300 těsnícím vakem ucpávkovým</t>
  </si>
  <si>
    <t>871161456</t>
  </si>
  <si>
    <t>Tlakové zkoušky vzduchem těsnícími vaky ucpávkovými DN 300</t>
  </si>
  <si>
    <t>107</t>
  </si>
  <si>
    <t>892381111</t>
  </si>
  <si>
    <t>Tlaková zkouška vodou potrubí DN 250, DN 300 nebo 350</t>
  </si>
  <si>
    <t>-1272947790</t>
  </si>
  <si>
    <t>Tlakové zkoušky vodou na potrubí DN 250, 300 nebo 350</t>
  </si>
  <si>
    <t>108</t>
  </si>
  <si>
    <t>894,1</t>
  </si>
  <si>
    <t>Dodávka + montáž kanalizačních šachet prefa DN 1000 hloubky do 3m, vč. poklopu, vč. podkladních vrstev - pro opravu dešťové kanaliazce</t>
  </si>
  <si>
    <t>-1798991367</t>
  </si>
  <si>
    <t>109</t>
  </si>
  <si>
    <t>894411311</t>
  </si>
  <si>
    <t>Osazení železobetonových dílců pro šachty skruží rovných, vč. těsnění</t>
  </si>
  <si>
    <t>-1318280429</t>
  </si>
  <si>
    <t>Osazení železobetonových dílců pro šachty skruží rovných</t>
  </si>
  <si>
    <t>39+58+118+97</t>
  </si>
  <si>
    <t>110</t>
  </si>
  <si>
    <t>592243050</t>
  </si>
  <si>
    <t>skruž betonová šachetní 100/25 D100x25x12 cm, vč. povrchové úpravy, ocel. stupadel</t>
  </si>
  <si>
    <t>401740224</t>
  </si>
  <si>
    <t>skruž betonová šachtová 100x25x12 cm</t>
  </si>
  <si>
    <t>111</t>
  </si>
  <si>
    <t>592243060</t>
  </si>
  <si>
    <t>skruž betonová šachetní 100/50 D100x50x12 cm, vč. povrchové úpravy, ocel. stupadel</t>
  </si>
  <si>
    <t>-464437237</t>
  </si>
  <si>
    <t>skruž betonová šachtová 100x50x12 cm</t>
  </si>
  <si>
    <t>112</t>
  </si>
  <si>
    <t>592243061R</t>
  </si>
  <si>
    <t>skruž betonová šachetní 100/75 D100x75x12 cm, vč. povrchové úpravy, ocel. stupadel</t>
  </si>
  <si>
    <t>650973560</t>
  </si>
  <si>
    <t>skruž betonová šachtová 100x75x12 cm</t>
  </si>
  <si>
    <t>113</t>
  </si>
  <si>
    <t>592243070</t>
  </si>
  <si>
    <t>skruž betonová šachetní 100/100 D100x100x12 cm, vč. povrchové úpravy, ocel. stupadel</t>
  </si>
  <si>
    <t>-1115413434</t>
  </si>
  <si>
    <t>skruž betonová šachtová 100x100x12 cm</t>
  </si>
  <si>
    <t>114</t>
  </si>
  <si>
    <t>894412411</t>
  </si>
  <si>
    <t>Osazení železobetonových dílců pro šachty skruží přechodových</t>
  </si>
  <si>
    <t>1627638821</t>
  </si>
  <si>
    <t>253+1</t>
  </si>
  <si>
    <t>115</t>
  </si>
  <si>
    <t>592243120</t>
  </si>
  <si>
    <t>konus šachetní betonový 100-63/58/12 KPS 100x62,5x58 cm, vč. ochranného nátěru</t>
  </si>
  <si>
    <t>-2022867027</t>
  </si>
  <si>
    <t>konus šachetní betonový kapsové plastové stupadlo 100x62,5x58 cm</t>
  </si>
  <si>
    <t>116</t>
  </si>
  <si>
    <t>592243150</t>
  </si>
  <si>
    <t>deska betonová zákrytová 100-63/17 100/62,5 x 16,5 cm</t>
  </si>
  <si>
    <t>936784093</t>
  </si>
  <si>
    <t>deska betonová zákrytová pro čtvercové šachty 100/62,5 x 16,5 cm</t>
  </si>
  <si>
    <t>117</t>
  </si>
  <si>
    <t>894414111</t>
  </si>
  <si>
    <t>Osazení železobetonových dílců pro šachty skruží základových (dno)</t>
  </si>
  <si>
    <t>-1300931231</t>
  </si>
  <si>
    <t>248+6</t>
  </si>
  <si>
    <t>118</t>
  </si>
  <si>
    <t>592243370</t>
  </si>
  <si>
    <t>dno betonové šachty kanalizační přímé 100/60 V max. 40 100/60x40 cm, vč. povrcové úpravy, vč. beton. kynety s nátěrem, nástupnice betonová zvýšená do výšky celého profilu</t>
  </si>
  <si>
    <t>-2049332342</t>
  </si>
  <si>
    <t>dno betonové šachty kanalizační přímé 100x60x40 cm</t>
  </si>
  <si>
    <t>119</t>
  </si>
  <si>
    <t>592243390</t>
  </si>
  <si>
    <t>dno betonové šachty kanalizační přímé 100/100 V max. 60 100/100x60 cm, vč. povrcové úpravy, vč. beton. kynety s nátěrem, nástupnice betonová zvýšená do výšky celého profilu</t>
  </si>
  <si>
    <t>-286898244</t>
  </si>
  <si>
    <t>dno betonové šachty kanalizační přímé 100x100x60 cm</t>
  </si>
  <si>
    <t>120</t>
  </si>
  <si>
    <t>592243480</t>
  </si>
  <si>
    <t>těsnění elastomerové pro spojení šachetních dílů EMT DN 1000</t>
  </si>
  <si>
    <t>661900255</t>
  </si>
  <si>
    <t>těsnění elastomerové pro spojení šachetních dílů DN 1000</t>
  </si>
  <si>
    <t>121</t>
  </si>
  <si>
    <t>896212112R</t>
  </si>
  <si>
    <t>Příplatek za vytvoření spadiště kanalizační z betonu kruhové boční dno beton tř. C 16/20 90° horní potrubí DN 250 nebo 300, vč. potrubí a tvarovek, nárazová část stěny obložena čedičem</t>
  </si>
  <si>
    <t>133821520</t>
  </si>
  <si>
    <t>Spadiště kanalizační z prostého betonu kruhové výšky vstupu do 0,90 m a základní výšky spadiště 0,60 m boční se dnem z betonu tř. C 25/30, při úhlu sevřeném mezi horním a dolním potrubím 90 st. s horním potrubím DN 250 nebo 300</t>
  </si>
  <si>
    <t>"A" 1</t>
  </si>
  <si>
    <t>"B" 1</t>
  </si>
  <si>
    <t>"B-6" 1</t>
  </si>
  <si>
    <t>"C" 3" 3</t>
  </si>
  <si>
    <t>"C-1-1" 1</t>
  </si>
  <si>
    <t>122</t>
  </si>
  <si>
    <t>899,2-R</t>
  </si>
  <si>
    <t>Dodávka + montáž Parshallova žlabu P2 do měrných šachet</t>
  </si>
  <si>
    <t>-949859964</t>
  </si>
  <si>
    <t>123</t>
  </si>
  <si>
    <t>899104112</t>
  </si>
  <si>
    <t>Osazení poklopů litinových nebo ocelových včetně rámů pro třídu zatížení D400, E600</t>
  </si>
  <si>
    <t>-926443275</t>
  </si>
  <si>
    <t>Osazení poklopů litinových a ocelových včetně rámů pro třídu zatížení D400, E600</t>
  </si>
  <si>
    <t>254</t>
  </si>
  <si>
    <t>124</t>
  </si>
  <si>
    <t>592,2R</t>
  </si>
  <si>
    <t>poklop šachtový s litinovým rámem a betonovou výplní B-1 D400 bez odvětrání</t>
  </si>
  <si>
    <t>-33714541</t>
  </si>
  <si>
    <t>125</t>
  </si>
  <si>
    <t>899623151</t>
  </si>
  <si>
    <t>Obetonování potrubí nebo zdiva stok betonem prostým tř. C 16/20 otevřený výkop, vč. lože</t>
  </si>
  <si>
    <t>-1481206937</t>
  </si>
  <si>
    <t>Obetonování potrubí nebo zdiva stok betonem prostým v otevřeném výkopu, beton tř. C 16/20</t>
  </si>
  <si>
    <t>křížení vodního toku překopem</t>
  </si>
  <si>
    <t>"A-3" 12,3*0,65*0,55</t>
  </si>
  <si>
    <t>126</t>
  </si>
  <si>
    <t>899643111</t>
  </si>
  <si>
    <t>Bednění pro obetonování potrubí otevřený výkop</t>
  </si>
  <si>
    <t>1015898723</t>
  </si>
  <si>
    <t>Bednění pro obetonování potrubí v otevřeném výkopu</t>
  </si>
  <si>
    <t>"A-3" 12,3*0,55*2</t>
  </si>
  <si>
    <t>127</t>
  </si>
  <si>
    <t>899713111R</t>
  </si>
  <si>
    <t>Orientační tabulky na sloupku betonovém nebo ocelovém, vč. sloupku</t>
  </si>
  <si>
    <t>1880882322</t>
  </si>
  <si>
    <t>Orientační tabulky na vodovodních a kanalizačních řadech na sloupku ocelovém nebo betonovém</t>
  </si>
  <si>
    <t>Označení křížení kanalizace s vodotečí</t>
  </si>
  <si>
    <t>"A-3" 1</t>
  </si>
  <si>
    <t>128</t>
  </si>
  <si>
    <t>899911174</t>
  </si>
  <si>
    <t>Kluzná objímka výšky 130 mm vnějšího průměru potrubí do 582 mm</t>
  </si>
  <si>
    <t>1754947307</t>
  </si>
  <si>
    <t>Kluzné objímky (pojízdná sedla) pro zasunutí potrubí do chráničky výšky 130 mm vnějšího průměru potrubí do 582 mm</t>
  </si>
  <si>
    <t>pro protlak</t>
  </si>
  <si>
    <t>na délku 12,8m + 2ks zdvojení na kraji</t>
  </si>
  <si>
    <t>"C-6-2" 7+2</t>
  </si>
  <si>
    <t>129</t>
  </si>
  <si>
    <t>899913165</t>
  </si>
  <si>
    <t>Uzavírací manžeta chráničky potrubí DN 250 x 500</t>
  </si>
  <si>
    <t>1133019753</t>
  </si>
  <si>
    <t>Koncové uzavírací manžety chrániček DN potrubí x DN chráničky DN 300 x 500</t>
  </si>
  <si>
    <t>"C-6-2" 2</t>
  </si>
  <si>
    <t>130</t>
  </si>
  <si>
    <t>230200122</t>
  </si>
  <si>
    <t>Nasunutí potrubní sekce do ocelové chráničky DN 250</t>
  </si>
  <si>
    <t>1384849877</t>
  </si>
  <si>
    <t>Nasunutí potrubní sekce do ocelové chráničky jmenovitá světlost nasouvaného potrubí DN 250</t>
  </si>
  <si>
    <t>131</t>
  </si>
  <si>
    <t>899,1-R</t>
  </si>
  <si>
    <t>Vyplnění prostoru mezikruží cementopopílkovou suspenzí, vč. dodávky materiálu</t>
  </si>
  <si>
    <t>-193226888</t>
  </si>
  <si>
    <t>"C-6-2" 3,14*0,25*0,25*12,8-3,14*0,125*0,125*12,8</t>
  </si>
  <si>
    <t>Ostatní konstrukce a práce, bourání</t>
  </si>
  <si>
    <t>132</t>
  </si>
  <si>
    <t>916111122</t>
  </si>
  <si>
    <t>Osazení obruby z drobných kostek bez boční opěry do lože z betonu prostého</t>
  </si>
  <si>
    <t>173561273</t>
  </si>
  <si>
    <t>Osazení silniční obruby z dlažebních kostek v jedné řadě s ložem tl. přes 50 do 100 mm, s vyplněním a zatřením spár cementovou maltou z drobných kostek bez boční opěry, do lože z betonu prostého tř. C 12/15</t>
  </si>
  <si>
    <t xml:space="preserve">chodník </t>
  </si>
  <si>
    <t>200*2</t>
  </si>
  <si>
    <t>133</t>
  </si>
  <si>
    <t>583801100</t>
  </si>
  <si>
    <t>kostka dlažební drobná, žula, I.jakost, velikost 10 cm</t>
  </si>
  <si>
    <t>141568022</t>
  </si>
  <si>
    <t>400*0,1*0,1</t>
  </si>
  <si>
    <t>4*2,9 'Přepočtené koeficientem množství</t>
  </si>
  <si>
    <t>134</t>
  </si>
  <si>
    <t>916131213</t>
  </si>
  <si>
    <t>Osazení silničního obrubníku betonového stojatého s boční opěrou do lože z betonu prostého</t>
  </si>
  <si>
    <t>897189912</t>
  </si>
  <si>
    <t>Osazení silničního obrubníku betonového se zřízením lože, s vyplněním a zatřením spár cementovou maltou stojatého s boční opěrou z betonu prostého tř. C 12/15, do lože z betonu prostého téže značky</t>
  </si>
  <si>
    <t>135</t>
  </si>
  <si>
    <t>919122111</t>
  </si>
  <si>
    <t>Těsnění spár zálivkou za tepla pro komůrky š 10 mm hl 20 mm s těsnicím profilem</t>
  </si>
  <si>
    <t>-1769890105</t>
  </si>
  <si>
    <t>Utěsnění dilatačních spár zálivkou za tepla v cementobetonovém nebo živičném krytu včetně adhezního nátěru s těsnicím profilem pod zálivkou, pro komůrky šířky 10 mm, hloubky 20 mm</t>
  </si>
  <si>
    <t>viz řezání krytu</t>
  </si>
  <si>
    <t>10203,8+2189,8</t>
  </si>
  <si>
    <t>136</t>
  </si>
  <si>
    <t>919735111</t>
  </si>
  <si>
    <t>Řezání stávajícího živičného krytu hl do 50 mm - obecní komunikace</t>
  </si>
  <si>
    <t>-443907616</t>
  </si>
  <si>
    <t>Řezání stávajícího živičného krytu nebo podkladu hloubky do 50 mm</t>
  </si>
  <si>
    <t>"A" 291,4*2</t>
  </si>
  <si>
    <t>"A-3" 223,1*2</t>
  </si>
  <si>
    <t>"A-3-1" 27,8*2</t>
  </si>
  <si>
    <t>"B" 1115,3*2</t>
  </si>
  <si>
    <t>"B-4" 173,3*2</t>
  </si>
  <si>
    <t>"B-5" 34,5*2</t>
  </si>
  <si>
    <t>"B-6" 163*2</t>
  </si>
  <si>
    <t>"B-7" 63*2</t>
  </si>
  <si>
    <t>"B-8" 2*2</t>
  </si>
  <si>
    <t>"B10" 36,5*2</t>
  </si>
  <si>
    <t>"C-1" 410,2*2</t>
  </si>
  <si>
    <t>"C-1-1" 142*2</t>
  </si>
  <si>
    <t>"C-2" 263,5*2</t>
  </si>
  <si>
    <t>"C-6" 927,3*2</t>
  </si>
  <si>
    <t>"C-6-1" 131,5*2</t>
  </si>
  <si>
    <t>"C-6-1a" 10*2</t>
  </si>
  <si>
    <t>"C-6-2, odečet protlak" (363,9-12,8)*2</t>
  </si>
  <si>
    <t>"C-6-2-1" 88*2</t>
  </si>
  <si>
    <t>"C-6-2-2" 272,5*2</t>
  </si>
  <si>
    <t>"D" 222,4*2</t>
  </si>
  <si>
    <t>2*2*169-2*1,1*169</t>
  </si>
  <si>
    <t>2,5*2-1,1*2</t>
  </si>
  <si>
    <t>137</t>
  </si>
  <si>
    <t>919735112</t>
  </si>
  <si>
    <t>Řezání stávajícího živičného krytu hl do 100 mm - v komunikace SSMSK</t>
  </si>
  <si>
    <t>-436598006</t>
  </si>
  <si>
    <t>Řezání stávajícího živičného krytu nebo podkladu hloubky přes 50 do 100 mm</t>
  </si>
  <si>
    <t>"A, vč. překopu" 337*2</t>
  </si>
  <si>
    <t>"A-2" 35*2</t>
  </si>
  <si>
    <t>"A-3 překop" 6*2</t>
  </si>
  <si>
    <t>"C" 668,4*2</t>
  </si>
  <si>
    <t>"C-6 překop" 17*2</t>
  </si>
  <si>
    <t>138</t>
  </si>
  <si>
    <t>969021131</t>
  </si>
  <si>
    <t>Vybourání kanalizačního potrubí DN do 300 betonového</t>
  </si>
  <si>
    <t>-209310123</t>
  </si>
  <si>
    <t>Vybourání kanalizačního potrubí DN do 300 mm</t>
  </si>
  <si>
    <t>dešťová kanalizace</t>
  </si>
  <si>
    <t>139</t>
  </si>
  <si>
    <t>979024443</t>
  </si>
  <si>
    <t>Očištění vybouraných obrubníků a krajníků silničních</t>
  </si>
  <si>
    <t>-1844540429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</si>
  <si>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</si>
  <si>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140</t>
  </si>
  <si>
    <t>979054451</t>
  </si>
  <si>
    <t>Očištění vybouraných zámkových dlaždic s původním spárováním z kameniva těženého</t>
  </si>
  <si>
    <t>-1767367355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</si>
  <si>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</si>
  <si>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141</t>
  </si>
  <si>
    <t>980,1R</t>
  </si>
  <si>
    <t>Hutnicí zkoušky – ověření zhutnitelnosti</t>
  </si>
  <si>
    <t>1251118302</t>
  </si>
  <si>
    <t>Poznámka k položce:
Poznámka k položce:
viz TZ př. č. D.1.1.1
Kontrolní zkoušky zhutnění zásypů rýhy se budou se provádět po vzdálenostech min 100 m, a to vždy ve třech úrovních - v úrovni nivelety potrubí ve výkopu, v úrovni  0,30 m nad potrubím a  v úrovni zemní pláně.</t>
  </si>
  <si>
    <t>142</t>
  </si>
  <si>
    <t>980,2R</t>
  </si>
  <si>
    <t>Kontrolní zhutnění zásypu rýhy</t>
  </si>
  <si>
    <t>-570455907</t>
  </si>
  <si>
    <t>Poznámka k položce:
viz TZ př. č. D.1.1.1
Kontrolní zkoušky zhutnění zásypů rýhy se budou se provádět po vzdálenostech min 100 m, a to vždy ve třech úrovních - v úrovni nivelety potrubí ve výkopu, v úrovni  0,30 m nad potrubím a  v úrovni zemní pláně.</t>
  </si>
  <si>
    <t>997</t>
  </si>
  <si>
    <t>Přesun sutě</t>
  </si>
  <si>
    <t>143</t>
  </si>
  <si>
    <t>997221551</t>
  </si>
  <si>
    <t>Vodorovná doprava suti ze sypkých materiálů do 1 km</t>
  </si>
  <si>
    <t>631550691</t>
  </si>
  <si>
    <t>Vodorovná doprava suti bez naložení, ale se složením a s hrubým urovnáním ze sypkých materiálů, na vzdálenost do 1 km</t>
  </si>
  <si>
    <t>7265,945</t>
  </si>
  <si>
    <t>"kusový materiál" -93</t>
  </si>
  <si>
    <t>144</t>
  </si>
  <si>
    <t>997221559</t>
  </si>
  <si>
    <t>Příplatek ZKD 1 km u vodorovné dopravy suti ze sypkých materiálů</t>
  </si>
  <si>
    <t>1696460557</t>
  </si>
  <si>
    <t>Vodorovná doprava suti bez naložení, ale se složením a s hrubým urovnáním Příplatek k ceně za každý další i započatý 1 km přes 1 km</t>
  </si>
  <si>
    <t>7172,945*9 'Přepočtené koeficientem množství</t>
  </si>
  <si>
    <t>145</t>
  </si>
  <si>
    <t>997221611</t>
  </si>
  <si>
    <t>Nakládání suti na dopravní prostředky pro vodorovnou dopravu</t>
  </si>
  <si>
    <t>1761267835</t>
  </si>
  <si>
    <t>Nakládání na dopravní prostředky pro vodorovnou dopravu suti</t>
  </si>
  <si>
    <t>146</t>
  </si>
  <si>
    <t>997221561</t>
  </si>
  <si>
    <t>Vodorovná doprava suti z kusových materiálů do 1 km</t>
  </si>
  <si>
    <t>1863456471</t>
  </si>
  <si>
    <t>Vodorovná doprava suti bez naložení, ale se složením a s hrubým urovnáním z kusových materiálů, na vzdálenost do 1 km</t>
  </si>
  <si>
    <t>zámková dlažba + obrubníky pro zpětné použití</t>
  </si>
  <si>
    <t>52+41</t>
  </si>
  <si>
    <t>147</t>
  </si>
  <si>
    <t>997221569</t>
  </si>
  <si>
    <t>Příplatek ZKD 1 km u vodorovné dopravy suti z kusových materiálů - na meziskládku a zpátky</t>
  </si>
  <si>
    <t>-1900749298</t>
  </si>
  <si>
    <t>93*9 'Přepočtené koeficientem množství</t>
  </si>
  <si>
    <t>148</t>
  </si>
  <si>
    <t>997221611,1</t>
  </si>
  <si>
    <t>773905639</t>
  </si>
  <si>
    <t>93*2</t>
  </si>
  <si>
    <t>149</t>
  </si>
  <si>
    <t>997221815</t>
  </si>
  <si>
    <t>Poplatek za uložení betonového odpadu na skládce (skládkovné)</t>
  </si>
  <si>
    <t>-1486197688</t>
  </si>
  <si>
    <t>Poplatek za uložení stavebního odpadu na skládce (skládkovné) betonového</t>
  </si>
  <si>
    <t>9,3</t>
  </si>
  <si>
    <t>150</t>
  </si>
  <si>
    <t>997221845</t>
  </si>
  <si>
    <t>Poplatek za uložení asfaltového odpadu bez obsahu dehtu na skládce (skládkovné)</t>
  </si>
  <si>
    <t>-2077321311</t>
  </si>
  <si>
    <t>Poplatek za uložení stavebního odpadu na skládce (skládkovné) asfaltového bez obsahu dehtu</t>
  </si>
  <si>
    <t>1537,114+1330,309+315,581+602,416</t>
  </si>
  <si>
    <t>151</t>
  </si>
  <si>
    <t>997221855</t>
  </si>
  <si>
    <t>Poplatek za uložení odpadu zeminy a kameniva na skládce (skládkovné)</t>
  </si>
  <si>
    <t>-352961198</t>
  </si>
  <si>
    <t>Poplatek za uložení stavebního odpadu na skládce (skládkovné) zeminy a kameniva</t>
  </si>
  <si>
    <t>58+2531,822+73,414+714,989</t>
  </si>
  <si>
    <t>998</t>
  </si>
  <si>
    <t>Přesun hmot</t>
  </si>
  <si>
    <t>152</t>
  </si>
  <si>
    <t>998276101</t>
  </si>
  <si>
    <t>Přesun hmot pro trubní vedení z trub z plastických hmot otevřený výkop</t>
  </si>
  <si>
    <t>1886380513</t>
  </si>
  <si>
    <t>Přesun hmot pro trubní vedení hloubené z trub z plastických hmot nebo sklolaminátových pro vodovody nebo kanalizace v otevřeném výkopu dopravní vzdálenost do 15 m</t>
  </si>
  <si>
    <t>Vedlejší rozpočtové náklady</t>
  </si>
  <si>
    <t>002 - SO 02 Kanalizační přípojky</t>
  </si>
  <si>
    <t>1037681697</t>
  </si>
  <si>
    <t>Poznámka k položce:
viz TZ př. č. D.1.2.1 a v.č. D.1.2.2 až D.1.2.6, výpis přípojek D.1.2.7</t>
  </si>
  <si>
    <t>obecní silnice uvažováno 70% z délek přípojek</t>
  </si>
  <si>
    <t>šířka rýhy 1m</t>
  </si>
  <si>
    <t>1218*1*0,7</t>
  </si>
  <si>
    <t>971524787</t>
  </si>
  <si>
    <t>SSMSK uvažováno 10% z délek přípojek</t>
  </si>
  <si>
    <t>1218*1*0,1</t>
  </si>
  <si>
    <t>2141894245</t>
  </si>
  <si>
    <t>852,6</t>
  </si>
  <si>
    <t>1121,8</t>
  </si>
  <si>
    <t>-2105994107</t>
  </si>
  <si>
    <t>šířka rýhy 1m+0,5m na každou stranu</t>
  </si>
  <si>
    <t>1218*2*0,7</t>
  </si>
  <si>
    <t>1659043031</t>
  </si>
  <si>
    <t>855122071</t>
  </si>
  <si>
    <t>SSMSK uvažováno 10% z délky přípojek</t>
  </si>
  <si>
    <t>1218*4*0,1</t>
  </si>
  <si>
    <t>1218*1,5*0,1</t>
  </si>
  <si>
    <t>890904141</t>
  </si>
  <si>
    <t>60*12</t>
  </si>
  <si>
    <t>-2020051111</t>
  </si>
  <si>
    <t>893295696</t>
  </si>
  <si>
    <t>v pásu 3m, uvažováno 20% z délek přípojek</t>
  </si>
  <si>
    <t>1218*3*0,1*0,2</t>
  </si>
  <si>
    <t>-69726853</t>
  </si>
  <si>
    <t>uvažováno 10% z celkového výkopu</t>
  </si>
  <si>
    <t>1997,52*0,1</t>
  </si>
  <si>
    <t>132101203</t>
  </si>
  <si>
    <t>Hloubení rýh š do 2000 mm v hornině tř. 1 a 2 objemu do 5000 m3</t>
  </si>
  <si>
    <t>760006254</t>
  </si>
  <si>
    <t>Hloubení zapažených i nezapažených rýh šířky přes 600 do 2 000 mm s urovnáním dna do předepsaného profilu a spádu v horninách tř. 1 a 2 přes 1 000 do 5 000 m3</t>
  </si>
  <si>
    <t>Poznámka k položce:
viz TZ př. č. D.1.2.1 a v.č. D.1.2.2 až D.1.2.6, výpis přípojek D.1.2.7
hor. tř.II. 50%, III. 50%,</t>
  </si>
  <si>
    <t>prům. hloubka 2,0m</t>
  </si>
  <si>
    <t>v zeleni tl.100mm, 20% - odebráno v rámci připravných prací</t>
  </si>
  <si>
    <t>1218*1*(2-0,1)*0,2</t>
  </si>
  <si>
    <t>v obecné komunikaci tl.400mm, 70% - odebráno v rámci přípravných prací</t>
  </si>
  <si>
    <t>1218*1*(2-0,4)*0,7</t>
  </si>
  <si>
    <t>v komunikaci SSMSK tl.600mm, 10% - odebráno v rámci přípravných prací</t>
  </si>
  <si>
    <t>1218*1*(2-0,6)*0,1</t>
  </si>
  <si>
    <t>1997,52*0,5</t>
  </si>
  <si>
    <t>132201203</t>
  </si>
  <si>
    <t>Hloubení rýh š do 2000 mm v hornině tř. 3 objemu do 5000 m3</t>
  </si>
  <si>
    <t>754323731</t>
  </si>
  <si>
    <t>Hloubení zapažených i nezapažených rýh šířky přes 600 do 2 000 mm s urovnáním dna do předepsaného profilu a spádu v hornině tř. 3 přes 1 000 do 5 000 m3</t>
  </si>
  <si>
    <t>-1705753491</t>
  </si>
  <si>
    <t>998,76/2</t>
  </si>
  <si>
    <t>151101101</t>
  </si>
  <si>
    <t>Zřízení příložného pažení (popř. boxy) a rozepření stěn rýh hl do 2 m</t>
  </si>
  <si>
    <t>827676552</t>
  </si>
  <si>
    <t>Zřízení pažení a rozepření stěn rýh pro podzemní vedení pro všechny šířky rýhy příložné pro jakoukoliv mezerovitost, hloubky do 2 m</t>
  </si>
  <si>
    <t>průměrná hloubka výkopu 2m</t>
  </si>
  <si>
    <t>1218*2*2</t>
  </si>
  <si>
    <t>151101111</t>
  </si>
  <si>
    <t>Odstranění příložného pažení (popř. pažící boxy) a rozepření stěn rýh hl do 2 m</t>
  </si>
  <si>
    <t>1982993745</t>
  </si>
  <si>
    <t>Odstranění pažení a rozepření stěn rýh pro podzemní vedení s uložením materiálu na vzdálenost do 3 m od kraje výkopu příložné, hloubky do 2 m</t>
  </si>
  <si>
    <t>1992287506</t>
  </si>
  <si>
    <t>1997,52*0,55</t>
  </si>
  <si>
    <t>-1503311774</t>
  </si>
  <si>
    <t>73,08</t>
  </si>
  <si>
    <t>-1209846548</t>
  </si>
  <si>
    <t>1521527278</t>
  </si>
  <si>
    <t>998,76+998,76</t>
  </si>
  <si>
    <t>-1868496795</t>
  </si>
  <si>
    <t>1248998421</t>
  </si>
  <si>
    <t>-304712021</t>
  </si>
  <si>
    <t>zásyp</t>
  </si>
  <si>
    <t>1306,974</t>
  </si>
  <si>
    <t>-1997,52/2</t>
  </si>
  <si>
    <t>1352395967</t>
  </si>
  <si>
    <t>1997,52</t>
  </si>
  <si>
    <t>1232262939</t>
  </si>
  <si>
    <t>zásyp výkopkem v zeleni</t>
  </si>
  <si>
    <t>-308,214</t>
  </si>
  <si>
    <t>1689,306*1,8 'Přepočtené koeficientem množství</t>
  </si>
  <si>
    <t>-1801126833</t>
  </si>
  <si>
    <t>lóže</t>
  </si>
  <si>
    <t>-121,8-20,646</t>
  </si>
  <si>
    <t>-548,1</t>
  </si>
  <si>
    <t>1592741201</t>
  </si>
  <si>
    <t>1218*1*(2-0,4-0,1-0,45)*0,7</t>
  </si>
  <si>
    <t>1218*1*(2-0,6-0,1-0,45)*0,1</t>
  </si>
  <si>
    <t>998,76*2 'Přepočtené koeficientem množství</t>
  </si>
  <si>
    <t>1851527432</t>
  </si>
  <si>
    <t>1218*1*0,45</t>
  </si>
  <si>
    <t>-1090469249</t>
  </si>
  <si>
    <t>548,1*2 'Přepočtené koeficientem množství</t>
  </si>
  <si>
    <t>-697906837</t>
  </si>
  <si>
    <t>1218*3*0,2</t>
  </si>
  <si>
    <t>-1963838640</t>
  </si>
  <si>
    <t>-823485932</t>
  </si>
  <si>
    <t>730,8*0,025 'Přepočtené koeficientem množství</t>
  </si>
  <si>
    <t>-1130742396</t>
  </si>
  <si>
    <t>730,8/10000</t>
  </si>
  <si>
    <t>2035292827</t>
  </si>
  <si>
    <t>0,073*250</t>
  </si>
  <si>
    <t>-1268500231</t>
  </si>
  <si>
    <t>1218</t>
  </si>
  <si>
    <t>-1834684773</t>
  </si>
  <si>
    <t>celková délka přípojek</t>
  </si>
  <si>
    <t>1218*1</t>
  </si>
  <si>
    <t>458498841</t>
  </si>
  <si>
    <t>-1508121636</t>
  </si>
  <si>
    <t>263 ks přípojek</t>
  </si>
  <si>
    <t>3,14*0,5*0,5*0,1*263</t>
  </si>
  <si>
    <t>-1544064223</t>
  </si>
  <si>
    <t>1723839347</t>
  </si>
  <si>
    <t>1491315414</t>
  </si>
  <si>
    <t>785739592</t>
  </si>
  <si>
    <t>121,8</t>
  </si>
  <si>
    <t>-1335992721</t>
  </si>
  <si>
    <t>1705,2</t>
  </si>
  <si>
    <t>-247651154</t>
  </si>
  <si>
    <t>465770455</t>
  </si>
  <si>
    <t>1805026459</t>
  </si>
  <si>
    <t>994881900</t>
  </si>
  <si>
    <t>425675962</t>
  </si>
  <si>
    <t>871310310</t>
  </si>
  <si>
    <t>Montáž kanalizačního potrubí hladkého plnostěnného SN 10 z polypropylenu DN 150</t>
  </si>
  <si>
    <t>558945126</t>
  </si>
  <si>
    <t>Montáž kanalizačního potrubí z plastů z polypropylenu PP hladkého plnostěnného SN 10 DN 150</t>
  </si>
  <si>
    <t>286171020</t>
  </si>
  <si>
    <t>trubka kanalizační PP SN 10, dl. 1m, DN 150</t>
  </si>
  <si>
    <t>1921135026</t>
  </si>
  <si>
    <t>trubka kanalizační PP SN 10, dl. 1m, DN 160</t>
  </si>
  <si>
    <t>1218*1,05 'Přepočtené koeficientem množství</t>
  </si>
  <si>
    <t>877310310</t>
  </si>
  <si>
    <t>Montáž kolen a zátek na potrubí z PP trub hladkých plnostěnných DN 150</t>
  </si>
  <si>
    <t>-1667361930</t>
  </si>
  <si>
    <t>Montáž tvarovek na kanalizačním plastovém potrubí z polypropylenu PP hladkého plnostěnného kolen DN 150</t>
  </si>
  <si>
    <t>napojení na odbočku 1ks</t>
  </si>
  <si>
    <t>242*1</t>
  </si>
  <si>
    <t>napojení na šachtu 2ks</t>
  </si>
  <si>
    <t>21*2</t>
  </si>
  <si>
    <t>zátka</t>
  </si>
  <si>
    <t>263</t>
  </si>
  <si>
    <t>286171820</t>
  </si>
  <si>
    <t>koleno kanalizační PP 45 ° DN 150 SN10</t>
  </si>
  <si>
    <t>-1709160292</t>
  </si>
  <si>
    <t>koleno kanalizační PP SN 10 45 ° DN 150</t>
  </si>
  <si>
    <t>286,1R</t>
  </si>
  <si>
    <t>zátka hrdla PP DN150</t>
  </si>
  <si>
    <t>467561382</t>
  </si>
  <si>
    <t>koleno kanalizační PP SN 16 45 ° DN 150</t>
  </si>
  <si>
    <t>-1743317395</t>
  </si>
  <si>
    <t>892351111</t>
  </si>
  <si>
    <t>Tlaková zkouška vodou potrubí DN 150 nebo 200</t>
  </si>
  <si>
    <t>1304423804</t>
  </si>
  <si>
    <t>Tlakové zkoušky vodou na potrubí DN 150 nebo 200</t>
  </si>
  <si>
    <t>894812201</t>
  </si>
  <si>
    <t>Revizní a čistící šachta z PP šachtové dno DN 425/150 průtočné</t>
  </si>
  <si>
    <t>-358546623</t>
  </si>
  <si>
    <t>Revizní a čistící šachta z polypropylenu PP pro hladké trouby [např. systém KG] DN 425 šachtové dno (DN šachty / DN trubního vedení) DN 425/150 průtočné</t>
  </si>
  <si>
    <t>894812232</t>
  </si>
  <si>
    <t>Revizní a čistící šachta z PP DN 425 šachtová roura korugovaná bez hrdla světlé hloubky 2000 mm</t>
  </si>
  <si>
    <t>132204830</t>
  </si>
  <si>
    <t>Revizní a čistící šachta z polypropylenu PP pro hladké trouby [např. systém KG] DN 425 roura šachtová korugovaná bez hrdla, světlé hloubky 2000 mm</t>
  </si>
  <si>
    <t>894812242</t>
  </si>
  <si>
    <t>Revizní a čistící šachta z PP DN 425 šachtová roura teleskopická světlé hloubky 750 (375) mm</t>
  </si>
  <si>
    <t>-1153996136</t>
  </si>
  <si>
    <t>Revizní a čistící šachta z polypropylenu PP pro hladké trouby [např. systém KG] DN 425 roura šachtová korugovaná teleskopická (včetně těsnění) 750 mm</t>
  </si>
  <si>
    <t>894812249</t>
  </si>
  <si>
    <t>Příplatek k rourám revizní a čistící šachty z PP DN 425 za uříznutí šachtové roury</t>
  </si>
  <si>
    <t>-167754327</t>
  </si>
  <si>
    <t>Revizní a čistící šachta z polypropylenu PP pro hladké trouby [např. systém KG] DN 425 roura šachtová korugovaná Příplatek k cenám 2231 - 2242 za uříznutí šachtové roury</t>
  </si>
  <si>
    <t>894812261R</t>
  </si>
  <si>
    <t>Revizní a čistící šachta z PP DN 425 poklop litinový B125</t>
  </si>
  <si>
    <t>-1800646846</t>
  </si>
  <si>
    <t>uvažováno 20% v zeleni</t>
  </si>
  <si>
    <t>894812262</t>
  </si>
  <si>
    <t>Revizní a čistící šachta z PP DN 425 poklop litinový plný do teleskopické trubky pro zatížení  40 t D400</t>
  </si>
  <si>
    <t>-463720258</t>
  </si>
  <si>
    <t>Revizní a čistící šachta z polypropylenu PP pro hladké trouby [např. systém KG] DN 425 poklop litinový (pro zatížení) plný do teleskopické trubky (40 t)</t>
  </si>
  <si>
    <t>uvažováno 70%+10% v komunikacích</t>
  </si>
  <si>
    <t>210</t>
  </si>
  <si>
    <t>-1556920958</t>
  </si>
  <si>
    <t>1705,2+243,6</t>
  </si>
  <si>
    <t>-1396397575</t>
  </si>
  <si>
    <t>uvažováno 70% z délek přípojek</t>
  </si>
  <si>
    <t>-1820017009</t>
  </si>
  <si>
    <t>uvažováno 10% z délek přípojek</t>
  </si>
  <si>
    <t>1218*2*0,1</t>
  </si>
  <si>
    <t>110268711</t>
  </si>
  <si>
    <t>Poznámka k položce:
viz TZ př. č. D.1.2.1
Kontrolní zkoušky zhutnění zásypů rýhy se budou se provádět po vzdálenostech min 100 m, a to vždy ve třech úrovních - v úrovni nivelety potrubí ve výkopu, v úrovni  0,30 m nad potrubím a  v úrovni zemní pláně.</t>
  </si>
  <si>
    <t>1668522584</t>
  </si>
  <si>
    <t>525063140</t>
  </si>
  <si>
    <t>1198,602*9 'Přepočtené koeficientem množství</t>
  </si>
  <si>
    <t>-741960328</t>
  </si>
  <si>
    <t>-1888637346</t>
  </si>
  <si>
    <t>434,368+218,266+31,181+69</t>
  </si>
  <si>
    <t>-1951611849</t>
  </si>
  <si>
    <t>375,144+70,644</t>
  </si>
  <si>
    <t>109132580</t>
  </si>
  <si>
    <t>003 - SO 03 Čerpací stanice ČS1</t>
  </si>
  <si>
    <t xml:space="preserve">    3 - Svislé a kompletní konstrukce</t>
  </si>
  <si>
    <t>M - Práce a dodávky M</t>
  </si>
  <si>
    <t xml:space="preserve">    46-M - Zemní práce při extr.mont.pracích</t>
  </si>
  <si>
    <t>-1855438796</t>
  </si>
  <si>
    <t xml:space="preserve">Poznámka k položce:
viz TZ př. č. D.1.3.1  a v.č. D.1.3.1.2 až D.1.3.1.6
</t>
  </si>
  <si>
    <t>-1045846489</t>
  </si>
  <si>
    <t>10*12</t>
  </si>
  <si>
    <t>-810286924</t>
  </si>
  <si>
    <t>203086323</t>
  </si>
  <si>
    <t>Poznámka k položce:
viz TZ př. č. D.1.3.1  a v.č. D.1.3.1.2 až D.1.3.1.6</t>
  </si>
  <si>
    <t>80*0,1</t>
  </si>
  <si>
    <t>122102201</t>
  </si>
  <si>
    <t>Odkopávky a prokopávky nezapažené pro silnice objemu do 100 m3 v hornině tř. 1 a 2</t>
  </si>
  <si>
    <t>-853156135</t>
  </si>
  <si>
    <t>Odkopávky a prokopávky nezapažené pro silnice s přemístěním výkopku v příčných profilech na vzdálenost do 15 m nebo s naložením na dopravní prostředek v horninách tř. 1 a 2 do 100 m3</t>
  </si>
  <si>
    <t>Poznámka k položce:
viz TZ př. č. D.1.3.1  a v.č. D.1.3.1.2 až D.1.3.1.6
hor. tř.II. 50%, III. 50%</t>
  </si>
  <si>
    <t>ornice tl.100mm již sejmuta</t>
  </si>
  <si>
    <t>"makadam" 55*(0,43-0,1)</t>
  </si>
  <si>
    <t>"dlažba" 6,3*(0,23-0,1)</t>
  </si>
  <si>
    <t>"kačírek" 6*(0,2-0,1)</t>
  </si>
  <si>
    <t>19,569*0,5</t>
  </si>
  <si>
    <t>122202201</t>
  </si>
  <si>
    <t>Odkopávky a prokopávky nezapažené pro silnice objemu do 100 m3 v hornině tř. 3</t>
  </si>
  <si>
    <t>-1604014136</t>
  </si>
  <si>
    <t>Odkopávky a prokopávky nezapažené pro silnice s přemístěním výkopku v příčných profilech na vzdálenost do 15 m nebo s naložením na dopravní prostředek v hornině tř. 3 do 100 m3</t>
  </si>
  <si>
    <t>122202209</t>
  </si>
  <si>
    <t>Příplatek k odkopávkám a prokopávkám pro silnice v hornině tř. 3 za lepivost</t>
  </si>
  <si>
    <t>-1234864339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</si>
  <si>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</si>
  <si>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9,785/2</t>
  </si>
  <si>
    <t>-877650814</t>
  </si>
  <si>
    <t>Poznámka k položce:
viz TZ př. č. D.1.3.1  a v.č. D.1.3.1.2 až D.1.3.1.6
hor. tř.II. 50%, III. 50%,</t>
  </si>
  <si>
    <t>4,1*4,1*(4,5-0,1)*0,5</t>
  </si>
  <si>
    <t>-261588501</t>
  </si>
  <si>
    <t>-443171183</t>
  </si>
  <si>
    <t>36,982/2</t>
  </si>
  <si>
    <t>131203101</t>
  </si>
  <si>
    <t>Hloubení jam ručním nebo pneum nářadím v soudržných horninách tř. 3</t>
  </si>
  <si>
    <t>-660699748</t>
  </si>
  <si>
    <t>Hloubení zapažených i nezapažených jam ručním nebo pneumatickým nářadím s urovnáním dna do předepsaného profilu a spádu v horninách tř. 3 soudržných</t>
  </si>
  <si>
    <t>sloupky</t>
  </si>
  <si>
    <t>0,2*0,2*0,9*16</t>
  </si>
  <si>
    <t>131203109</t>
  </si>
  <si>
    <t>Příplatek za lepivost u hloubení jam ručním nebo pneum nářadím v hornině tř. 3</t>
  </si>
  <si>
    <t>1591762174</t>
  </si>
  <si>
    <t>Hloubení zapažených i nezapažených jam ručním nebo pneumatickým nářadím s urovnáním dna do předepsaného profilu a spádu v horninách tř. 3 Příplatek k cenám za lepivost horniny tř. 3</t>
  </si>
  <si>
    <t>0,576/2</t>
  </si>
  <si>
    <t>153112111</t>
  </si>
  <si>
    <t>Nastražení ocelových štětovnic dl do 10 m ve standardních podmínkách z terénu</t>
  </si>
  <si>
    <t>403268611</t>
  </si>
  <si>
    <t>Zřízení beraněných stěn z ocelových štětovnic z terénu nastražení štětovnic ve standardních podmínkách, délky do 10 m</t>
  </si>
  <si>
    <t>153112122</t>
  </si>
  <si>
    <t>Zaberanění ocelových štětovnic na dl do 8 m ve standardních podmínkách z terénu</t>
  </si>
  <si>
    <t>-289746849</t>
  </si>
  <si>
    <t>Zřízení beraněných stěn z ocelových štětovnic z terénu zaberanění štětovnic ve standardních podmínkách, délky do 8 m</t>
  </si>
  <si>
    <t>2*(4,1+4,1)*4,5</t>
  </si>
  <si>
    <t>159202200</t>
  </si>
  <si>
    <t>štětovnice ZTV IIIn, EN 10248-2 zn. S240GP (1.0021) dle EN 10248-1</t>
  </si>
  <si>
    <t>-1419243640</t>
  </si>
  <si>
    <t>štětovnice IIIn dle EN 10248-1, S240GP</t>
  </si>
  <si>
    <t>155,5kg/m2</t>
  </si>
  <si>
    <t>2*(4,1+4,1)*6*155,5/1000</t>
  </si>
  <si>
    <t>153113111</t>
  </si>
  <si>
    <t>Vytažení ocelových štětovnic dl do 12 m zaberaněných do hl 4 m z terénu ve standardnich podmínkách</t>
  </si>
  <si>
    <t>-1339241743</t>
  </si>
  <si>
    <t>Vytažení stěn z ocelových štětovnic zaberaněných z terénu délky do 12 m ve standardních podmínkách, zaberaněných na hloubku do 4 m</t>
  </si>
  <si>
    <t>Zřízení atypického pažení výkopu ocelovým ohlubňovým rámem se štětovnicemi plochy do 30 m2</t>
  </si>
  <si>
    <t>-313112193</t>
  </si>
  <si>
    <t>viz štětovnice</t>
  </si>
  <si>
    <t>73,8</t>
  </si>
  <si>
    <t>Odstranění atypického pažení výkopu ocelovým ohlubňovým rámem se štětovnicemi plochy do 30 m2</t>
  </si>
  <si>
    <t>-1668994733</t>
  </si>
  <si>
    <t>-952965005</t>
  </si>
  <si>
    <t>(9,785+9,785+36,982+36,982+0,576)*0,55</t>
  </si>
  <si>
    <t>-1155496433</t>
  </si>
  <si>
    <t xml:space="preserve">Vodorovné přemístění do 10000 m výkopku/sypaniny z horniny tř. 1 až 4 </t>
  </si>
  <si>
    <t>753355494</t>
  </si>
  <si>
    <t>odkopávky</t>
  </si>
  <si>
    <t>9,785+9,785</t>
  </si>
  <si>
    <t>36,982+36,982</t>
  </si>
  <si>
    <t>jamky pro sloupy</t>
  </si>
  <si>
    <t>0,576</t>
  </si>
  <si>
    <t>800241952</t>
  </si>
  <si>
    <t>94,110</t>
  </si>
  <si>
    <t>-456035606</t>
  </si>
  <si>
    <t>zemina výkopu</t>
  </si>
  <si>
    <t>94,11</t>
  </si>
  <si>
    <t>94,11*1,8 'Přepočtené koeficientem množství</t>
  </si>
  <si>
    <t>1067861619</t>
  </si>
  <si>
    <t>podsyp</t>
  </si>
  <si>
    <t>-2,522</t>
  </si>
  <si>
    <t>podkladní</t>
  </si>
  <si>
    <t>-1,568</t>
  </si>
  <si>
    <t>OP ČS</t>
  </si>
  <si>
    <t>-3,14*1,25*1,25*4,05</t>
  </si>
  <si>
    <t>151333874</t>
  </si>
  <si>
    <t>zásyp-prolití</t>
  </si>
  <si>
    <t>50,004-5</t>
  </si>
  <si>
    <t>45,004*2 'Přepočtené koeficientem množství</t>
  </si>
  <si>
    <t>175,1-R</t>
  </si>
  <si>
    <t>Příplatek za prolití zásypu řídkou betonovou směsí</t>
  </si>
  <si>
    <t>232268331</t>
  </si>
  <si>
    <t xml:space="preserve">Poznámka k položce:
</t>
  </si>
  <si>
    <t>uvažováno 10% z objemu zásypu</t>
  </si>
  <si>
    <t>50,004*0,1</t>
  </si>
  <si>
    <t>998076352</t>
  </si>
  <si>
    <t>4*4,1</t>
  </si>
  <si>
    <t>-704944024</t>
  </si>
  <si>
    <t>"ČS1" 4,1*4,1</t>
  </si>
  <si>
    <t>"dlažba" 6,3</t>
  </si>
  <si>
    <t>"kačírek" 6</t>
  </si>
  <si>
    <t>"makadam" 55</t>
  </si>
  <si>
    <t>271532212</t>
  </si>
  <si>
    <t>Podsyp pod základové konstrukce se zhutněním z hrubého kameniva frakce 16 až 32 mm</t>
  </si>
  <si>
    <t>2025195509</t>
  </si>
  <si>
    <t>Podsyp pod základové konstrukce se zhutněním a urovnáním povrchu z kameniva hrubého, frakce 16 - 32 mm</t>
  </si>
  <si>
    <t>4,1*4,1*0,15</t>
  </si>
  <si>
    <t>273313811</t>
  </si>
  <si>
    <t>Základové desky z betonu tř. C 25/30</t>
  </si>
  <si>
    <t>1940336932</t>
  </si>
  <si>
    <t>Základy z betonu prostého desky z betonu kamenem neprokládaného tř. C 25/30</t>
  </si>
  <si>
    <t>2,8*2,8*0,2</t>
  </si>
  <si>
    <t>273351121</t>
  </si>
  <si>
    <t>Zřízení bednění základových desek</t>
  </si>
  <si>
    <t>1680135040</t>
  </si>
  <si>
    <t>Bednění základů desek zřízení</t>
  </si>
  <si>
    <t>2*(2,8+2,8)*0,2</t>
  </si>
  <si>
    <t>273351122</t>
  </si>
  <si>
    <t>Odstranění bednění základových desek</t>
  </si>
  <si>
    <t>63121064</t>
  </si>
  <si>
    <t>Bednění základů desek odstranění</t>
  </si>
  <si>
    <t>273362021</t>
  </si>
  <si>
    <t>Výztuž základových desek svařovanými sítěmi Kari</t>
  </si>
  <si>
    <t>-964629600</t>
  </si>
  <si>
    <t>Výztuž základů desek ze svařovaných sítí z drátů typu KARI</t>
  </si>
  <si>
    <t>7,99kg/m2</t>
  </si>
  <si>
    <t>2,8*2,8*7,99*1,1/1000*2</t>
  </si>
  <si>
    <t>Svislé a kompletní konstrukce</t>
  </si>
  <si>
    <t>338171123</t>
  </si>
  <si>
    <t>Osazování sloupků a vzpěr plotových ocelových v 2,60 m se zabetonováním</t>
  </si>
  <si>
    <t>-456256917</t>
  </si>
  <si>
    <t>Osazování sloupků a vzpěr plotových ocelových trubkových nebo profilovaných výšky do 2,60 m se zabetonováním (tř. C 25/30) do 0,08 m3 do připravených jamek</t>
  </si>
  <si>
    <t>"sloupek" 6</t>
  </si>
  <si>
    <t>"vzpěra" 7</t>
  </si>
  <si>
    <t>553,2-R</t>
  </si>
  <si>
    <t>vzpěra plotová 38x3,2 mm včetně krytky s uchem, 2500 mm</t>
  </si>
  <si>
    <t>1831555534</t>
  </si>
  <si>
    <t>553,1-R</t>
  </si>
  <si>
    <t>sloupek plotový koncový ocelový s povrchovou úpravou 2600/48x3,5 mm</t>
  </si>
  <si>
    <t>2013064477</t>
  </si>
  <si>
    <t>348101210</t>
  </si>
  <si>
    <t>Osazení vrat a vrátek k oplocení na ocelové sloupky do 2 m2</t>
  </si>
  <si>
    <t>-1074739882</t>
  </si>
  <si>
    <t>Montáž vrat a vrátek k oplocení na sloupky ocelové, plochy jednotlivě do 2 m2</t>
  </si>
  <si>
    <t>553,4-R</t>
  </si>
  <si>
    <t>branka vchodová ocelová s výpletem 1050x1950mm s nastavitelnými závěsy vč. 1ks sloupku, vč. povrchové úpravy nátěrem 1x antikorozní, 1x základní 2x email</t>
  </si>
  <si>
    <t>-231567559</t>
  </si>
  <si>
    <t>348172214</t>
  </si>
  <si>
    <t>Montáž vjezdových bran samonosných dvoukřídlových plochy přes 5,0 m2 do 10,0 m2</t>
  </si>
  <si>
    <t>848062013</t>
  </si>
  <si>
    <t>Montáž vjezdových bran samonosných posuvných dvoukřídlových plochy přes 5 do 10 m2</t>
  </si>
  <si>
    <t>553,3-R</t>
  </si>
  <si>
    <t>ocelová brána dvoukřídlá, otočná 3500x1950mm, uzamykatelná, vč. 2ks nosných sloupků, vč. povrchové úpravy nátěrem 1x antikorozní, 1x základní 2x email</t>
  </si>
  <si>
    <t>-1497162163</t>
  </si>
  <si>
    <t>348401130</t>
  </si>
  <si>
    <t>Osazení oplocení ze strojového pletiva s napínacími dráty výšky do 2,0 m do 15° sklonu svahu</t>
  </si>
  <si>
    <t>1812324183</t>
  </si>
  <si>
    <t>Osazení oplocení ze strojového pletiva s napínacími dráty do 15 st. sklonu svahu, výšky přes 1,6 do 2,0 m</t>
  </si>
  <si>
    <t>17,5</t>
  </si>
  <si>
    <t>313275040</t>
  </si>
  <si>
    <t>pletivo potažené plastem čtvercová oka 50 mm x 2,2 mm x 200 cm, barva zelená</t>
  </si>
  <si>
    <t>1456688206</t>
  </si>
  <si>
    <t>348401350</t>
  </si>
  <si>
    <t>Rozvinutí, osazení a napnutí napínacího drátu na oplocení do 15° sklonu svahu</t>
  </si>
  <si>
    <t>756913432</t>
  </si>
  <si>
    <t>Osazení oplocení ze strojového pletiva rozvinutí, uchycení a napnutí drátu do 15 st. sklonu svahu napínacího</t>
  </si>
  <si>
    <t>156191000</t>
  </si>
  <si>
    <t>drát poplastovaný kruhový napínací 2,5/3,5 mm bal. 78 m</t>
  </si>
  <si>
    <t>-1487151712</t>
  </si>
  <si>
    <t>452312141</t>
  </si>
  <si>
    <t>Sedlové lože z betonu prostého tř. C 16/20 otevřený výkop</t>
  </si>
  <si>
    <t>-779620131</t>
  </si>
  <si>
    <t>Podkladní a zajišťovací konstrukce z betonu prostého v otevřeném výkopu sedlové lože pod potrubí z betonu tř. C 16/20</t>
  </si>
  <si>
    <t>propustek</t>
  </si>
  <si>
    <t>6,5*0,5*0,1</t>
  </si>
  <si>
    <t>564851111,1</t>
  </si>
  <si>
    <t>Podklad ze štěrkodrtě ŠD tl 150 mm fr 8-32mm - kačírek</t>
  </si>
  <si>
    <t>1577165185</t>
  </si>
  <si>
    <t>571908110</t>
  </si>
  <si>
    <t>Kryt vymývaným dekoračním kamenivem (kačírkem) tl 50 mm</t>
  </si>
  <si>
    <t>727464533</t>
  </si>
  <si>
    <t>Kryt vymývaným dekoračním kamenivem (kačírkem) tl. 50 mm</t>
  </si>
  <si>
    <t>564871117</t>
  </si>
  <si>
    <t>Podklad ze štěrkodrtě ŠD tl. 350 mm fr 8-16mm - makadam</t>
  </si>
  <si>
    <t>-217235198</t>
  </si>
  <si>
    <t>Podklad ze štěrkodrti ŠD s rozprostřením a zhutněním, po zhutnění tl. 350 mm</t>
  </si>
  <si>
    <t>575171111</t>
  </si>
  <si>
    <t>Vsypný makadam VM tl 80 mm</t>
  </si>
  <si>
    <t>-99825355</t>
  </si>
  <si>
    <t>Vsypný makadam VM z kameniva hrubého drceného s rozprostřením fr 32-63mm, se vsypem z kameniva drceného obaleného asfaltem 4kg/m2, po zhutnění tl. 80 mm</t>
  </si>
  <si>
    <t>Podklad ze štěrkodrtě ŠD tl 150 mm fr 8-16mm - dlažba</t>
  </si>
  <si>
    <t>2092727648</t>
  </si>
  <si>
    <t>6,3</t>
  </si>
  <si>
    <t>596211120</t>
  </si>
  <si>
    <t>Kladení zámkové dlažby komunikací pro pěší tl 60 mm skupiny B pl do 50 m2</t>
  </si>
  <si>
    <t>-1811007921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</si>
  <si>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B, pro plochy do 50 m2</t>
  </si>
  <si>
    <t>592450380</t>
  </si>
  <si>
    <t>dlažba zámková tl. 6cm přírodní</t>
  </si>
  <si>
    <t>-1411623585</t>
  </si>
  <si>
    <t>6,3*1,05 'Přepočtené koeficientem množství</t>
  </si>
  <si>
    <t>Dodávka + montáž plastová nádrž dvouplášťová vnitřní DN 2,0m, vnější DN 2,5m, výšky 4,45m,  vč. vystrojení (zastropení s poklopy z kompozitu, nerez žebříky, nerez plošina k uchycení čerpadel), vč. přikotvení k  podkladové desce</t>
  </si>
  <si>
    <t>1643747552</t>
  </si>
  <si>
    <t>Dodávka + montáž plastová nádrž dvouplášťová vnitřní DN 2,0m, vnější DN 2,5m, výšky 4,45m,  vč. vystrojení (zastropení s poklopem z kompozitu, nerez žebříky, nerez plošina k uchycení čerpadel), vč. přikotvení k  podkladové desce</t>
  </si>
  <si>
    <t>899620131</t>
  </si>
  <si>
    <t>Výplň mezikruží plastové šachty z polypropylenu betonem prostým dobře zhutnitelným tř. C 16/20 otevřený výkop</t>
  </si>
  <si>
    <t>-367517933</t>
  </si>
  <si>
    <t>Obetonování plastových šachet z polypropylenu betonem prostým v otevřeném výkopu, beton tř. C 16/20</t>
  </si>
  <si>
    <t>3,14*1,25*1,25*4,25</t>
  </si>
  <si>
    <t>-3,14*1*1*4,25</t>
  </si>
  <si>
    <t>899620100R</t>
  </si>
  <si>
    <t>Výztuž mezikruží poplypropylenové nádrže svařovanými sítěmi Kari</t>
  </si>
  <si>
    <t>1099982219</t>
  </si>
  <si>
    <t>2*3,14*1,2*4,25*7,99*1,1/1000</t>
  </si>
  <si>
    <t>900,1</t>
  </si>
  <si>
    <t>Provedení prostupu odvrtávkou do DN 50 pro potřeby elektro, vč. chráničky a vodotěsného utěsnění prostupu, vč. dodávky materiálů</t>
  </si>
  <si>
    <t>-1670708627</t>
  </si>
  <si>
    <t>Provedení prostupu do DN 50 pro potřeby elektro, vč. chráničky a vodotěsného utěsnění prostupu, vč. dodávky materiálů</t>
  </si>
  <si>
    <t>916231213</t>
  </si>
  <si>
    <t>Osazení chodníkového obrubníku betonového stojatého s boční opěrou do lože z betonu prostého</t>
  </si>
  <si>
    <t>-1541582897</t>
  </si>
  <si>
    <t>Osazení chodníkového obrubníku betonového se zřízením lože, s vyplněním a zatřením spár cementovou maltou stojatého s boční opěrou z betonu prostého tř. C 12/15, do lože z betonu prostého téže značky</t>
  </si>
  <si>
    <t>20+12</t>
  </si>
  <si>
    <t>592174120</t>
  </si>
  <si>
    <t>obrubník betonový chodníkový 13-10 100x10x20 cm</t>
  </si>
  <si>
    <t>20719716</t>
  </si>
  <si>
    <t>obrubník betonový chodníkový vibrolisovaný 100x10x20 cm</t>
  </si>
  <si>
    <t>20*1,05 'Přepočtené koeficientem množství</t>
  </si>
  <si>
    <t>592173010</t>
  </si>
  <si>
    <t>obrubník betonový zahradní přírodní šedá  7/20 50x5x15 cm</t>
  </si>
  <si>
    <t>1407736006</t>
  </si>
  <si>
    <t>obrubník betonový zahradní přírodní šedá 50x5x15 cm</t>
  </si>
  <si>
    <t>12*2,1 'Přepočtené koeficientem množství</t>
  </si>
  <si>
    <t>919411111R</t>
  </si>
  <si>
    <t>Čelo propustku z betonu prostého pro propustek z trub DN 300 až 500, vč. bednění</t>
  </si>
  <si>
    <t>-942813291</t>
  </si>
  <si>
    <t>Čelo propustku včetně římsy z betonu prostého bez zvláštních nároků na prostředí, pro propustek z trub DN 300 až 500 mm</t>
  </si>
  <si>
    <t>Poznámka k položce:
viz TZ př. č. D.1.3.1  a v.č. D.1.3.1.2 až D.1.3.1.6
rozměr propsutku 1300x1000x500mm</t>
  </si>
  <si>
    <t>919521120</t>
  </si>
  <si>
    <t>Zřízení silničního propustku z trub betonových nebo ŽB DN 400</t>
  </si>
  <si>
    <t>-233485860</t>
  </si>
  <si>
    <t>Zřízení silničního propustku z trub betonových nebo železobetonových DN 400 mm</t>
  </si>
  <si>
    <t>7,5</t>
  </si>
  <si>
    <t>592231170</t>
  </si>
  <si>
    <t>trouba betonová vibrolisovaná s integrovaným spojem TBH-Q 50/250 SC D 50x250 cm</t>
  </si>
  <si>
    <t>-589598290</t>
  </si>
  <si>
    <t>trouba betonová vibrolisovaná síranovzdorná s integrovaným spojem D 50x250 cm</t>
  </si>
  <si>
    <t>919535557</t>
  </si>
  <si>
    <t>Obetonování trubního propustku betonem prostým tř. C 16/20</t>
  </si>
  <si>
    <t>1117715617</t>
  </si>
  <si>
    <t>Obetonování trubního propustku betonem prostým bez zvýšených nároků na prostředí tř. C 16/20</t>
  </si>
  <si>
    <t>0,7*0,5*6,5</t>
  </si>
  <si>
    <t>-3,14*0,2*0,2*6,5</t>
  </si>
  <si>
    <t>919726121</t>
  </si>
  <si>
    <t>Geotextilie pro ochranu, separaci a filtraci netkaná proti prorůstaní plevele</t>
  </si>
  <si>
    <t>1229345279</t>
  </si>
  <si>
    <t>Geotextilie netkaná pro ochranu, separaci nebo filtraci měrná hmotnost do 200 g/m2</t>
  </si>
  <si>
    <t>919726122</t>
  </si>
  <si>
    <t>Geotextilie pro ochranu, separaci a filtraci netkaná měrná hmotnost do 300 g/m2</t>
  </si>
  <si>
    <t>41682876</t>
  </si>
  <si>
    <t>Geotextilie netkaná pro ochranu, separaci nebo filtraci měrná hmotnost přes 200 do 300 g/m2</t>
  </si>
  <si>
    <t>kačírek</t>
  </si>
  <si>
    <t>919726123</t>
  </si>
  <si>
    <t>Geotextilie pro ochranu, separaci a filtraci netkaná měrná hmotnost 400 g/m2</t>
  </si>
  <si>
    <t>1663670606</t>
  </si>
  <si>
    <t>Geotextilie netkaná pro ochranu, separaci nebo filtraci měrná hmotnost přes 300 do 500 g/m2</t>
  </si>
  <si>
    <t>dno jámy</t>
  </si>
  <si>
    <t>4,1*4,1</t>
  </si>
  <si>
    <t>933901111</t>
  </si>
  <si>
    <t>Provedení zkoušky vodotěsnosti nádrže do 1000 m3</t>
  </si>
  <si>
    <t>-90554818</t>
  </si>
  <si>
    <t>Zkoušky objektů a vymývání provedení zkoušky vodotěsnosti betonové nádrže jakéhokoliv druhu a tvaru, o obsahu do 1000 m3</t>
  </si>
  <si>
    <t>3,14*1*1*4,35</t>
  </si>
  <si>
    <t>082113210</t>
  </si>
  <si>
    <t>voda pitná pro ostatní odběratele</t>
  </si>
  <si>
    <t>2026525746</t>
  </si>
  <si>
    <t>998142251</t>
  </si>
  <si>
    <t>Přesun hmot pro nádrže, jímky, zásobníky a jámy betonové monolitické v do 25 m</t>
  </si>
  <si>
    <t>964246930</t>
  </si>
  <si>
    <t>Přesun hmot pro nádrže, jímky, zásobníky a jámy pozemní mimo zemědělství se svislou nosnou konstrukcí monolitickou betonovou tyčovou nebo plošnou vodorovná dopravní vzdálenost do 50 m výšky do 25 m</t>
  </si>
  <si>
    <t>Práce a dodávky M</t>
  </si>
  <si>
    <t>46-M</t>
  </si>
  <si>
    <t>Zemní práce při extr.mont.pracích</t>
  </si>
  <si>
    <t>460520172</t>
  </si>
  <si>
    <t>Montáž trubek ochranných plastových ohebných do 50 mm uložených do rýhy</t>
  </si>
  <si>
    <t>404851718</t>
  </si>
  <si>
    <t>Montáž trubek ochranných uložených volně do rýhy plastových ohebných, vnitřního průměru přes 32 do 50 mm</t>
  </si>
  <si>
    <t>2*2</t>
  </si>
  <si>
    <t>345,1-R</t>
  </si>
  <si>
    <t>trubka elektroinstalační ohebná Kopoflex, HDPE+LDPE KF 09050</t>
  </si>
  <si>
    <t>850642834</t>
  </si>
  <si>
    <t>trubka elektroinstalační ohebná dvouplášťová korugovaná D 41/50 mm, HDPE+LDPE</t>
  </si>
  <si>
    <t>Poznámka k položce:
EAN 8595057698178</t>
  </si>
  <si>
    <t>004 - SO 04 Čerpací stanice ČS2</t>
  </si>
  <si>
    <t>Poznámka k položce:
viz TZ př. č. D.1.4.1  a v.č. D.1.4.1.2 až D.1.4.1.6</t>
  </si>
  <si>
    <t>6*5*0,1</t>
  </si>
  <si>
    <t>Poznámka k položce:
viz TZ př. č. D.1.4.1  a v.č. D.1.4.1.2 až D.1.4.1.6
hor. tř.II. 50%, III. 50%</t>
  </si>
  <si>
    <t>"makadam" 14,1*(0,43-0,1)</t>
  </si>
  <si>
    <t>"dlažba" 5,5*(0,23-0,1)</t>
  </si>
  <si>
    <t>5,968*0,5</t>
  </si>
  <si>
    <t>2,984/2</t>
  </si>
  <si>
    <t>Poznámka k položce:
viz TZ př. č. D.1.4.1  a v.č. D.1.4.1.2 až D.1.4.1.6
hor. tř.II. 50%, III. 50%,</t>
  </si>
  <si>
    <t>3,5*3,5*(3,8-0,1)*0,5</t>
  </si>
  <si>
    <t>22,663/2</t>
  </si>
  <si>
    <t>2*(3,5+3,5)*3,8</t>
  </si>
  <si>
    <t>2*(3,5+3,5)*5,5*155,5/1000</t>
  </si>
  <si>
    <t>53,2</t>
  </si>
  <si>
    <t>(2,984+2,984+22,663+22,663+0,576)*0,55</t>
  </si>
  <si>
    <t>2,984+2,984</t>
  </si>
  <si>
    <t>22,663+22,663</t>
  </si>
  <si>
    <t>51,87</t>
  </si>
  <si>
    <t>51,87*1,8 'Přepočtené koeficientem množství</t>
  </si>
  <si>
    <t>-1,838</t>
  </si>
  <si>
    <t>-0,882</t>
  </si>
  <si>
    <t>-3,14*0,95*0,95*3,45</t>
  </si>
  <si>
    <t>32,829-2,283</t>
  </si>
  <si>
    <t>30,546*2 'Přepočtené koeficientem množství</t>
  </si>
  <si>
    <t>32,829*0,1</t>
  </si>
  <si>
    <t>4*3,5</t>
  </si>
  <si>
    <t>"ČS1" 3,5*3,5</t>
  </si>
  <si>
    <t>"dlažba" 5,5</t>
  </si>
  <si>
    <t>"makadam" 14,1</t>
  </si>
  <si>
    <t>3,5*3,5*0,15</t>
  </si>
  <si>
    <t>2,1*2,1*0,2</t>
  </si>
  <si>
    <t>2*(2,1+2,1)*0,2</t>
  </si>
  <si>
    <t>2,1*2,1*7,99*1,1/1000*2</t>
  </si>
  <si>
    <t>14,1</t>
  </si>
  <si>
    <t>5,5</t>
  </si>
  <si>
    <t>5,5*1,05 'Přepočtené koeficientem množství</t>
  </si>
  <si>
    <t>Dodávka + montáž plastová nádrž jednoplášťová vnitřní DN 1,5m, výšky 3,75m,  vč. vystrojení (zastropení s poklopy z kompozitu, nerez žebříky, nerez plošina k uchycení čerpadel), vč. přikotvení k  podkladové desce</t>
  </si>
  <si>
    <t>899620141</t>
  </si>
  <si>
    <t>Obetonování plastové šachty z polypropylenu betonem prostým tř. C 20/25 otevřený výkop</t>
  </si>
  <si>
    <t>2084950605</t>
  </si>
  <si>
    <t>Obetonování plastových šachet z polypropylenu betonem prostým v otevřeném výkopu, beton tř. C 20/25</t>
  </si>
  <si>
    <t>3,14*0,95*0,95*3,55</t>
  </si>
  <si>
    <t>-3,14*0,75*0,75*3,55</t>
  </si>
  <si>
    <t>899640112</t>
  </si>
  <si>
    <t>Bednění pro obetonování plastových šachet  kruhových otevřený výkop, vč. odstranění</t>
  </si>
  <si>
    <t>758475809</t>
  </si>
  <si>
    <t>Bednění pro obetonování plastových šachet v otevřeném výkopu kruhových</t>
  </si>
  <si>
    <t>2*3,14*0,95*3,55</t>
  </si>
  <si>
    <t>11+7,8</t>
  </si>
  <si>
    <t>11*1,05 'Přepočtené koeficientem množství</t>
  </si>
  <si>
    <t>7,8*2,1 'Přepočtené koeficientem množství</t>
  </si>
  <si>
    <t>3,5*3,5</t>
  </si>
  <si>
    <t>-1917513183</t>
  </si>
  <si>
    <t>3,14*0,75*0,75*3,65</t>
  </si>
  <si>
    <t>-487730951</t>
  </si>
  <si>
    <t>Poznámka k položce:
viz TZ př. č. D.1.4.1.1  a v.č. D.1.4.2 až D.1.4.1.6</t>
  </si>
  <si>
    <t>005 - SO 05 Výtlak z ČS1 - V1</t>
  </si>
  <si>
    <t>Poznámka k položce:
viz TZ př. č. D.1.5.1, v.č. D.1.5.2 až D.1.5.8</t>
  </si>
  <si>
    <t>šířka rýhy 0,9m</t>
  </si>
  <si>
    <t>"V1" 603,9*0,9</t>
  </si>
  <si>
    <t>"odečet protlak" -20*0,9</t>
  </si>
  <si>
    <t>3,5*2-3,5*0,9</t>
  </si>
  <si>
    <t>na šířku rýhy 0,9m</t>
  </si>
  <si>
    <t>"V1" 115,6*0,9</t>
  </si>
  <si>
    <t>529,36</t>
  </si>
  <si>
    <t>104,04</t>
  </si>
  <si>
    <t>šiřka rýhy 0,9m + 0,5m na každou stranu</t>
  </si>
  <si>
    <t>"V1" 603,9*1,9</t>
  </si>
  <si>
    <t>"odečet protlak" -20*1,9</t>
  </si>
  <si>
    <t>3,5*2,5-3,5*1,9</t>
  </si>
  <si>
    <t>"V1" 115,6*4</t>
  </si>
  <si>
    <t>"V1" 115,6*1,5</t>
  </si>
  <si>
    <t>Zřízení jílových přehrázek tl.0,2m na šířku rýhy 0,9m, hloubka do 2m</t>
  </si>
  <si>
    <t>"V1" 22*0,9</t>
  </si>
  <si>
    <t>"V1" 6*0,9</t>
  </si>
  <si>
    <t>2,5*2,5*10</t>
  </si>
  <si>
    <t>"V1" 40*3*0,1</t>
  </si>
  <si>
    <t>"všechny stoky" (19,8+5,4)*2*1,6</t>
  </si>
  <si>
    <t>Poznámka k položce:
viz TZ př. č. D.1.5.1, v.č. D.1.5.2 až D.1.5.8
hor. tř.II. 50%, III. 50%,
koncové jámy jsou obsaženy v hloubení rýh</t>
  </si>
  <si>
    <t>"V1" 3,5*2*(2,2-0,4)</t>
  </si>
  <si>
    <t>12,6*0,5</t>
  </si>
  <si>
    <t>6,3/2</t>
  </si>
  <si>
    <t>1670013071</t>
  </si>
  <si>
    <t>Poznámka k položce:
viz TZ př. č. D.1.5.1, v.č. D.1.5.2 až D.1.5.8
hor. tř.II. 50%, III. 50%,</t>
  </si>
  <si>
    <t>"V1" 40*0,9*(1,6-0,1)</t>
  </si>
  <si>
    <t>"V1" 115,6*0,9*(1,6-0,6)</t>
  </si>
  <si>
    <t>"V1" 603,9*0,9*(1,6-0,4)</t>
  </si>
  <si>
    <t>"odečet protlak" 20*0,9*(1,6-0,4)</t>
  </si>
  <si>
    <t>831,852*0,5</t>
  </si>
  <si>
    <t>1946562105</t>
  </si>
  <si>
    <t>415,926/2</t>
  </si>
  <si>
    <t>141721116</t>
  </si>
  <si>
    <t>Řízený zemní protlak hloubky do 6 m vnějšího průměru do 225 mm v hornině tř 1 až 4</t>
  </si>
  <si>
    <t>-1761653465</t>
  </si>
  <si>
    <t>Řízený zemní protlak v hornině tř. 1 až 4, včetně protlačení trub v hloubce do 6 m vnějšího průměru vrtu přes 160 do 225 mm</t>
  </si>
  <si>
    <t>140,2-R</t>
  </si>
  <si>
    <t>trubka ocelová DN 200 (219x10,0mm)</t>
  </si>
  <si>
    <t>-917847726</t>
  </si>
  <si>
    <t>Zřízení příložného pažení a rozepření stěn rýh hl do 2 m</t>
  </si>
  <si>
    <t>-276293262</t>
  </si>
  <si>
    <t>"V1" (747,2+12,3)*1,6*2</t>
  </si>
  <si>
    <t>"odečet protlak" -20*1,6*2</t>
  </si>
  <si>
    <t>"odečet hlubší výkop" -20*1,6*2</t>
  </si>
  <si>
    <t>"V1 v místě potoku" 20*2,6*2</t>
  </si>
  <si>
    <t>Odstranění příložného pažení a rozepření stěn rýh hl do 2 m</t>
  </si>
  <si>
    <t>-1145649608</t>
  </si>
  <si>
    <t>"V1" 2*(3,5+2)*2,2</t>
  </si>
  <si>
    <t>844,452*0,55</t>
  </si>
  <si>
    <t>415,926+415,926</t>
  </si>
  <si>
    <t>6,3+6,3</t>
  </si>
  <si>
    <t>532,775</t>
  </si>
  <si>
    <t>-992,83/2</t>
  </si>
  <si>
    <t>844,452</t>
  </si>
  <si>
    <t>výkop rýhy</t>
  </si>
  <si>
    <t>-36,36</t>
  </si>
  <si>
    <t>808,092*1,8 'Přepočtené koeficientem množství</t>
  </si>
  <si>
    <t>-65,448</t>
  </si>
  <si>
    <t>-243,878</t>
  </si>
  <si>
    <t>-2,351</t>
  </si>
  <si>
    <t>"V1" -40*0,9*(1,6-0,1-0,1-0,39)</t>
  </si>
  <si>
    <t>496,415*2 'Přepočtené koeficientem množství</t>
  </si>
  <si>
    <t>"V1" (747,2+12,3)*0,9*0,39</t>
  </si>
  <si>
    <t>"odečet křížení potoka" -12,3*0,9*0,39</t>
  </si>
  <si>
    <t>"odečet protlak" -20*0,9-0,39</t>
  </si>
  <si>
    <t>243,878*2 'Přepočtené koeficientem množství</t>
  </si>
  <si>
    <t>"V1" 40*3</t>
  </si>
  <si>
    <t>120*0,025 'Přepočtené koeficientem množství</t>
  </si>
  <si>
    <t>120/10000</t>
  </si>
  <si>
    <t>0,012*250</t>
  </si>
  <si>
    <t>747,2+12,3</t>
  </si>
  <si>
    <t>-20</t>
  </si>
  <si>
    <t>(747,2+12,3)*0,9</t>
  </si>
  <si>
    <t>-20*0,9</t>
  </si>
  <si>
    <t>"V1" 2*1</t>
  </si>
  <si>
    <t>"V1" (747,2+12,3)*0,9*0,1</t>
  </si>
  <si>
    <t>"odečet křížení potoka" -12,3*0,9*0,1</t>
  </si>
  <si>
    <t>"odečet protlak" -20*0,9*0,1</t>
  </si>
  <si>
    <t>452313141</t>
  </si>
  <si>
    <t>Podkladní bloky z betonu prostého tř. C 16/20 otevřený výkop</t>
  </si>
  <si>
    <t>-209018482</t>
  </si>
  <si>
    <t>Podkladní a zajišťovací konstrukce z betonu prostého v otevřeném výkopu bloky pro potrubí z betonu tř. C 16/20</t>
  </si>
  <si>
    <t>Poznámka k položce:
viz TZ př. č. D.1.5.1, v.č. D.1.5.2 až D.1.6.8</t>
  </si>
  <si>
    <t>(0,45*0,45*0,4)*6</t>
  </si>
  <si>
    <t>452353101</t>
  </si>
  <si>
    <t>Bednění podkladních bloků otevřený výkop</t>
  </si>
  <si>
    <t>1356597711</t>
  </si>
  <si>
    <t>Bednění podkladních a zajišťovacích konstrukcí v otevřeném výkopu bloků pro potrubí</t>
  </si>
  <si>
    <t>4*0,45*0,4*6</t>
  </si>
  <si>
    <t>"V1" 583,9*0,9</t>
  </si>
  <si>
    <t>1111,51</t>
  </si>
  <si>
    <t>Napojení tlakového potrubí d90mm do čerpací stanice nebo prefa šachty pomocí navrtávky a vodotěsného utěsění prostupu, vč. dodávky materiálů</t>
  </si>
  <si>
    <t>1725473395</t>
  </si>
  <si>
    <t>Napojení tlakového potrubí d75mm do čerpací stanice nebo prefa šachty pomocí navrtávky a vodotěsného utěsění prostupu</t>
  </si>
  <si>
    <t>"čerpací stanice ČS1" 1</t>
  </si>
  <si>
    <t>"Šachta Š102" 1</t>
  </si>
  <si>
    <t>851241131</t>
  </si>
  <si>
    <t>Montáž potrubí z trub litinových hrdlových s integrovaným těsněním otevřený výkop DN 80</t>
  </si>
  <si>
    <t>-480310860</t>
  </si>
  <si>
    <t>Montáž potrubí z trub litinových tlakových hrdlových v otevřeném výkopu s integrovaným těsněním DN 80</t>
  </si>
  <si>
    <t>12,3</t>
  </si>
  <si>
    <t>552530000</t>
  </si>
  <si>
    <t>trouba litinová pozinkovaná hrdlová spoj TYTON 6 m DN 80 mm</t>
  </si>
  <si>
    <t>1889328686</t>
  </si>
  <si>
    <t>trouba vodovodní litinová hrdlová pozinkovaná hrdlová 6 m DN 80 mm</t>
  </si>
  <si>
    <t>Poznámka k položce:
DUKTUS obj.číslo: ST 80</t>
  </si>
  <si>
    <t>12,3*1,05 'Přepočtené koeficientem množství</t>
  </si>
  <si>
    <t>857241131</t>
  </si>
  <si>
    <t>Montáž litinových tvarovek jednoosých hrdlových otevřený výkop s integrovaným těsněním DN 80</t>
  </si>
  <si>
    <t>-1749261092</t>
  </si>
  <si>
    <t>Montáž litinových tvarovek na potrubí litinovém tlakovém jednoosých na potrubí z trub hrdlových v otevřeném výkopu, kanálu nebo v šachtě s integrovaným těsněním DN 80</t>
  </si>
  <si>
    <t>"spojka" 2</t>
  </si>
  <si>
    <t>552511470</t>
  </si>
  <si>
    <t>hrdlová spojka DN 80</t>
  </si>
  <si>
    <t>-1885834005</t>
  </si>
  <si>
    <t>857242122</t>
  </si>
  <si>
    <t>Montáž litinových tvarovek jednoosých přírubových otevřený výkop DN 80</t>
  </si>
  <si>
    <t>-1991274818</t>
  </si>
  <si>
    <t>Montáž litinových tvarovek na potrubí litinovém tlakovém jednoosých na potrubí z trub přírubových v otevřeném výkopu, kanálu nebo v šachtě DN 80</t>
  </si>
  <si>
    <t>2+2</t>
  </si>
  <si>
    <t>552512560</t>
  </si>
  <si>
    <t>patkové koleno 90° příruba/hrdlo BLUTOP PN 10-16, DN 90/ příruba DN80</t>
  </si>
  <si>
    <t>-1277727459</t>
  </si>
  <si>
    <t>patkové koleno 90° příruba/hrdlo  PN 10-16, DN 90/ příruba DN80</t>
  </si>
  <si>
    <t>552507130</t>
  </si>
  <si>
    <t>tvarovka přírubová s přírubovou odbočkou T-DN 80x80 PN 10-16-25-40 natural</t>
  </si>
  <si>
    <t>-1484680500</t>
  </si>
  <si>
    <t>871255301</t>
  </si>
  <si>
    <t>Montáž kanalizačního potrubí z PE SDR17 otevřený výkop svařovaných elektrotvarovkou D 90 x 5,4 mm</t>
  </si>
  <si>
    <t>-1842475166</t>
  </si>
  <si>
    <t>Montáž kanalizačního potrubí z plastů z polyetylenu PE 100 svařovaných elektrotvarovkou v otevřeném výkopu ve sklonu do 20 % SDR 17/PN 10 D 90 x 5,4 mm</t>
  </si>
  <si>
    <t>747,2</t>
  </si>
  <si>
    <t>286159490</t>
  </si>
  <si>
    <t>trubka tlaková RC protect (PE 100 RC) 90x5,4 SDR 17 tyče 12 m</t>
  </si>
  <si>
    <t>-2116752535</t>
  </si>
  <si>
    <t>trubka tlaková (PE 100 RC) 90x5,4 SDR 17 tyče 12 m</t>
  </si>
  <si>
    <t>Poznámka k položce:
barva modrá</t>
  </si>
  <si>
    <t>747,2*1,05 'Přepočtené koeficientem množství</t>
  </si>
  <si>
    <t>877245201</t>
  </si>
  <si>
    <t>Montáž elektrospojek a tvarovek na potrubí z PE trub d 90</t>
  </si>
  <si>
    <t>-2020906131</t>
  </si>
  <si>
    <t>Montáž tvarovek na kanalizačním plastovém potrubí z polyetylenu PE 100 elektrotvarovek SDR 11/ a 17 PN16 spojek nebo oblouků d 90</t>
  </si>
  <si>
    <t>"nákruřžek s přírubou" 4</t>
  </si>
  <si>
    <t>"oblouk" 2+1+2+1</t>
  </si>
  <si>
    <t>"speciální příruba" 1</t>
  </si>
  <si>
    <t>"spojka" 10</t>
  </si>
  <si>
    <t>286123600</t>
  </si>
  <si>
    <t>nákružek lemový  PE100 SDR17, d 90</t>
  </si>
  <si>
    <t>-1332864256</t>
  </si>
  <si>
    <t>nákružek lemový  PE100 SDR 17, d 90</t>
  </si>
  <si>
    <t>286123940</t>
  </si>
  <si>
    <t>příruba PP-V PN10/16, d 90 DN80 s těsněním</t>
  </si>
  <si>
    <t>855080265</t>
  </si>
  <si>
    <t>příruba plastová PP kanalizačního potrubí PN 10/16, d 90 DN 80</t>
  </si>
  <si>
    <t>286149100</t>
  </si>
  <si>
    <t>oblouk 45°, SDR 17, PE 100 RC, PN 10, d 90</t>
  </si>
  <si>
    <t>-107963263</t>
  </si>
  <si>
    <t>286149101</t>
  </si>
  <si>
    <t>oblouk 22°, SDR 17, PE 100 RC, PN 10, d 90</t>
  </si>
  <si>
    <t>-873470902</t>
  </si>
  <si>
    <t>286149102</t>
  </si>
  <si>
    <t>oblouk 30°, SDR 17, PE 100 RC, PN 10, d 90</t>
  </si>
  <si>
    <t>1371714400</t>
  </si>
  <si>
    <t>286149103</t>
  </si>
  <si>
    <t>oblouk 60°, SDR 17, PE 100 RC, PN 10, d 90</t>
  </si>
  <si>
    <t>-2057379451</t>
  </si>
  <si>
    <t>286149231</t>
  </si>
  <si>
    <t>elektrospojka SDR 17, PE 100, PN 10, d 90</t>
  </si>
  <si>
    <t>2086130242</t>
  </si>
  <si>
    <t>286,1-R</t>
  </si>
  <si>
    <t>Speciální příruba s jištěním systém 2000 pro potrubí PE DN 80</t>
  </si>
  <si>
    <t>-1499933218</t>
  </si>
  <si>
    <t>877245210</t>
  </si>
  <si>
    <t>Montáž elektrokolen 45° na potrubí z PE trub d 90</t>
  </si>
  <si>
    <t>1492743562</t>
  </si>
  <si>
    <t>Montáž tvarovek na kanalizačním plastovém potrubí z polyetylenu PE 100 elektrotvarovek SDR 11/PN16 kolen 15 st., 30 st. nebo 45 st. d 90</t>
  </si>
  <si>
    <t>286148411</t>
  </si>
  <si>
    <t>koleno 30°, SDR 17, PE 100, PN 16, d 90</t>
  </si>
  <si>
    <t>-54128200</t>
  </si>
  <si>
    <t>877245212</t>
  </si>
  <si>
    <t>Montáž elektrokolen 90° na potrubí z PE trub d 90</t>
  </si>
  <si>
    <t>1027527083</t>
  </si>
  <si>
    <t>Montáž tvarovek na kanalizačním plastovém potrubí z polyetylenu PE 100 elektrotvarovek SDR 11/PN16 kolen 90 st. d 90</t>
  </si>
  <si>
    <t>286148260</t>
  </si>
  <si>
    <t>koleno 90°, SDR 17, PE 100, PN 10, d 90</t>
  </si>
  <si>
    <t>1890020414</t>
  </si>
  <si>
    <t>891242122</t>
  </si>
  <si>
    <t>Montáž kanalizačních šoupátek otevřený výkop DN 80</t>
  </si>
  <si>
    <t>-1938196159</t>
  </si>
  <si>
    <t>Montáž kanalizačních armatur na potrubí šoupátek v otevřeném výkopu nebo v šachtách s osazením zemní soupravy (bez poklopů) DN 80</t>
  </si>
  <si>
    <t>422910790</t>
  </si>
  <si>
    <t>souprava zemní pro šoupátka DN 65-80 mm, Rd dle potřeby do 2,0m</t>
  </si>
  <si>
    <t>-411968901</t>
  </si>
  <si>
    <t>souprava zemní pro šoupátka DN 65-80 mm, Rd 2,0 m</t>
  </si>
  <si>
    <t>422214530</t>
  </si>
  <si>
    <t>šoupátko odpadní voda, PN10/16 DN 80</t>
  </si>
  <si>
    <t>1055428714</t>
  </si>
  <si>
    <t>891247111</t>
  </si>
  <si>
    <t>Montáž hydrantů podzemních DN 80</t>
  </si>
  <si>
    <t>1057228561</t>
  </si>
  <si>
    <t>Montáž vodovodních armatur na potrubí hydrantů podzemních (bez osazení poklopů) DN 80</t>
  </si>
  <si>
    <t>422735940</t>
  </si>
  <si>
    <t>plnoprůtokový hydrant podzemní DN80 PN16 tvárná litina, krycí výška 1500 mm</t>
  </si>
  <si>
    <t>181559131</t>
  </si>
  <si>
    <t>892241111</t>
  </si>
  <si>
    <t>Tlaková zkouška vodou potrubí do 80</t>
  </si>
  <si>
    <t>-725752545</t>
  </si>
  <si>
    <t>Tlakové zkoušky vodou na potrubí DN do 80</t>
  </si>
  <si>
    <t>892312121</t>
  </si>
  <si>
    <t>Tlaková zkouška vzduchem potrubí DN 150 těsnícím vakem ucpávkovým</t>
  </si>
  <si>
    <t>-911988463</t>
  </si>
  <si>
    <t>Tlakové zkoušky vzduchem těsnícími vaky ucpávkovými DN 150</t>
  </si>
  <si>
    <t>899401112</t>
  </si>
  <si>
    <t>Osazení poklopů litinových šoupátkových, vč. podkladní desky</t>
  </si>
  <si>
    <t>1616891389</t>
  </si>
  <si>
    <t>Osazení poklopů litinových šoupátkových</t>
  </si>
  <si>
    <t>422913520</t>
  </si>
  <si>
    <t>poklop litinový typ 504-šoupátkový</t>
  </si>
  <si>
    <t>1142285188</t>
  </si>
  <si>
    <t>poklop litinový typ - šoupátkový</t>
  </si>
  <si>
    <t>422,1-R</t>
  </si>
  <si>
    <t>podkladní deska universální</t>
  </si>
  <si>
    <t>-275581485</t>
  </si>
  <si>
    <t>899401113</t>
  </si>
  <si>
    <t>Osazení poklopů litinových hydrantových, vč. podkladní desky</t>
  </si>
  <si>
    <t>1268183465</t>
  </si>
  <si>
    <t>Osazení poklopů litinových hydrantových</t>
  </si>
  <si>
    <t>422914520</t>
  </si>
  <si>
    <t>poklop litinový typ 522-hydrantový DN 80</t>
  </si>
  <si>
    <t>1538197997</t>
  </si>
  <si>
    <t>poklop litinový - hydrantový DN 80</t>
  </si>
  <si>
    <t>422,2-R</t>
  </si>
  <si>
    <t>1632952045</t>
  </si>
  <si>
    <t>"V1" 12,3*0,49*0,39</t>
  </si>
  <si>
    <t>"V1" 12,3*0,39*2</t>
  </si>
  <si>
    <t>899721111</t>
  </si>
  <si>
    <t>Signalizační vodič DN do 150 mm na potrubí PVC</t>
  </si>
  <si>
    <t>-1882072492</t>
  </si>
  <si>
    <t>Signalizační vodič na potrubí PVC DN do 150 mm</t>
  </si>
  <si>
    <t>798</t>
  </si>
  <si>
    <t>899722114</t>
  </si>
  <si>
    <t>Krytí potrubí z plastů výstražnou fólií z PVC 40 cm</t>
  </si>
  <si>
    <t>1482192643</t>
  </si>
  <si>
    <t>Krytí potrubí z plastů výstražnou fólií z PVC šířky 40 cm</t>
  </si>
  <si>
    <t>760</t>
  </si>
  <si>
    <t>899911122R</t>
  </si>
  <si>
    <t>Kluzná objímka výšky 36 mm vnějšího průměru potrubí do 222 mm</t>
  </si>
  <si>
    <t>-965744594</t>
  </si>
  <si>
    <t>Kluzné objímky (pojízdná sedla) pro zasunutí potrubí do chráničky výšky 36 mm vnějšího průměru potrubí do 222 mm</t>
  </si>
  <si>
    <t>na délku 20m + 2ks zdvojení na kraji</t>
  </si>
  <si>
    <t>"V1" 16</t>
  </si>
  <si>
    <t>899913134</t>
  </si>
  <si>
    <t>Uzavírací manžeta chráničky potrubí d 90x220</t>
  </si>
  <si>
    <t>-12032820</t>
  </si>
  <si>
    <t>Koncové uzavírací manžety chrániček d potrubí x DN chráničky  90 x 220</t>
  </si>
  <si>
    <t>"V1" 2</t>
  </si>
  <si>
    <t>230200117</t>
  </si>
  <si>
    <t>Nasunutí potrubní sekce do ocelové chráničky DN 80</t>
  </si>
  <si>
    <t>1998794627</t>
  </si>
  <si>
    <t>Nasunutí potrubní sekce do ocelové chráničky jmenovitá světlost nasouvaného potrubí DN 80</t>
  </si>
  <si>
    <t xml:space="preserve">pro protlak </t>
  </si>
  <si>
    <t>"V1" 20</t>
  </si>
  <si>
    <t>"V1" 3,14*0,1*0,1*20-3,14*0,045*0,045*20</t>
  </si>
  <si>
    <t>1170+231,2</t>
  </si>
  <si>
    <t>"V1" 603,9*2</t>
  </si>
  <si>
    <t>"odečet protlak" -20*2</t>
  </si>
  <si>
    <t>2*2-0,9*2</t>
  </si>
  <si>
    <t>"V1" 115,6*2</t>
  </si>
  <si>
    <t>Poznámka k položce:
Poznámka k položce:
viz TZ př. č. D.1.5.1
Kontrolní zkoušky zhutnění zásypů rýhy se budou se provádět po vzdálenostech min 100 m, a to vždy ve třech úrovních - v úrovni nivelety potrubí ve výkopu, v úrovni  0,30 m nad potrubím a  v úrovni zemní pláně.</t>
  </si>
  <si>
    <t>Poznámka k položce:
viz TZ př. č. D.1.5.1
Kontrolní zkoušky zhutnění zásypů rýhy se budou se provádět po vzdálenostech min 100 m, a to vždy ve třech úrovních - v úrovni nivelety potrubí ve výkopu, v úrovni  0,30 m nad potrubím a  v úrovni zemní pláně.</t>
  </si>
  <si>
    <t>667,005*9 'Přepočtené koeficientem množství</t>
  </si>
  <si>
    <t>139,348+142,273+26,634+65,487</t>
  </si>
  <si>
    <t>232,918+60,345</t>
  </si>
  <si>
    <t>006 - SO 06 Výtlak z ČS2 - V2</t>
  </si>
  <si>
    <t>Poznámka k položce:
viz TZ př. č. D.1.6.1, v.č. D.1.6.2 až D.1.6.5</t>
  </si>
  <si>
    <t>"V2" 241,2*0,9</t>
  </si>
  <si>
    <t>"V2" 241,2*1,9</t>
  </si>
  <si>
    <t>30*12</t>
  </si>
  <si>
    <t>"V2" 1*0,9</t>
  </si>
  <si>
    <t>2,5*2,5*2</t>
  </si>
  <si>
    <t>"všechny stoky" 0,9*2*1,4</t>
  </si>
  <si>
    <t>Poznámka k položce:
viz TZ př. č. D.1.6.1, v.č. D.1.6.2 až D.1.6.5
hor. tř.II. 50%, III. 50%,</t>
  </si>
  <si>
    <t>"V2" 241,2*0,9*(1,4-0,4)</t>
  </si>
  <si>
    <t>217,08*0,5</t>
  </si>
  <si>
    <t>108,54/2</t>
  </si>
  <si>
    <t>"V2" 241,2*1,4*2</t>
  </si>
  <si>
    <t>217,08*0,55</t>
  </si>
  <si>
    <t>108,54+108,54</t>
  </si>
  <si>
    <t>217,08*1,8 'Přepočtené koeficientem množství</t>
  </si>
  <si>
    <t>-21,708</t>
  </si>
  <si>
    <t>-81,405</t>
  </si>
  <si>
    <t>113,967*2 'Přepočtené koeficientem množství</t>
  </si>
  <si>
    <t>"V2" 241,2*0,9*0,375</t>
  </si>
  <si>
    <t>81,405*2 'Přepočtené koeficientem množství</t>
  </si>
  <si>
    <t>"V2" 241,2</t>
  </si>
  <si>
    <t>"v2" 241,2*0,9</t>
  </si>
  <si>
    <t>"V2" 241,2*0,9*0,1</t>
  </si>
  <si>
    <t>458,28</t>
  </si>
  <si>
    <t>Napojení tlakového potrubí d75mm do čerpací stanice nebo prefa šachty pomocí navrtávky a vodotěsného utěsění prostupu, vč. dodávky materiálů</t>
  </si>
  <si>
    <t>-1721967185</t>
  </si>
  <si>
    <t>"čerpací stanice ČS2" 1</t>
  </si>
  <si>
    <t>"Šachta Š175" 1</t>
  </si>
  <si>
    <t>871255300</t>
  </si>
  <si>
    <t>Montáž kanalizačního potrubí z PE SDR17 otevřený výkop svařovaných elektrotvarovkou D 75 x 4,5 mm</t>
  </si>
  <si>
    <t>-644762682</t>
  </si>
  <si>
    <t>Montáž kanalizačního potrubí z plastů z polyetylenu PE 100 svařovaných elektrotvarovkou v otevřeném výkopu ve sklonu do 20 % SDR 17/PN 10 D 75 x 4,5 mm</t>
  </si>
  <si>
    <t>286159480</t>
  </si>
  <si>
    <t>trubka tlaková RC protect (PE 100 RC) 75x4,5 SDR 17 tyče 12 m</t>
  </si>
  <si>
    <t>1058534848</t>
  </si>
  <si>
    <t>trubka tlaková (PE 100 RC) 75x4,5 SDR 17 tyče 12 m</t>
  </si>
  <si>
    <t>241,2*1,05 'Přepočtené koeficientem množství</t>
  </si>
  <si>
    <t>877235201</t>
  </si>
  <si>
    <t>Montáž elektrospojek na potrubí z PE trub d 75</t>
  </si>
  <si>
    <t>-1580870952</t>
  </si>
  <si>
    <t>Montáž tvarovek na kanalizačním plastovém potrubí z polyetylenu PE 100 elektrotvarovek SDR 11 a 17/PN16 spojek nebo oblouků d 75</t>
  </si>
  <si>
    <t>"oblouk" 1</t>
  </si>
  <si>
    <t>"příruba" 1</t>
  </si>
  <si>
    <t>elektrospojka SDR 17, PE 100, PN 10, d 75</t>
  </si>
  <si>
    <t>1435702447</t>
  </si>
  <si>
    <t>oblouk 60°, SDR 17, PE 100 RC, PN 10, d 75</t>
  </si>
  <si>
    <t>-331652495</t>
  </si>
  <si>
    <t>Speciální příruba s jištěním systém 2000 pro potrubí PE DN 65</t>
  </si>
  <si>
    <t>123377687</t>
  </si>
  <si>
    <t>877235212</t>
  </si>
  <si>
    <t>Montáž elektrokolen 90° na potrubí z PE trub d 75</t>
  </si>
  <si>
    <t>-1186812852</t>
  </si>
  <si>
    <t>Montáž tvarovek na kanalizačním plastovém potrubí z polyetylenu PE 100 elektrotvarovek SDR 11 a 17/PN16 kolen 90 st. d 75</t>
  </si>
  <si>
    <t>286148261</t>
  </si>
  <si>
    <t>koleno 90°, SDR 17, PE 100, PN 10, d 75</t>
  </si>
  <si>
    <t>1067394846</t>
  </si>
  <si>
    <t>241,2</t>
  </si>
  <si>
    <t>899911102R</t>
  </si>
  <si>
    <t>Kluzná objímka výšky 19 mm vnějšího průměru potrubí do 222 mm</t>
  </si>
  <si>
    <t>-961630088</t>
  </si>
  <si>
    <t>Kluzné objímky (pojízdná sedla) pro zasunutí potrubí do chráničky výšky 19 mm vnějšího průměru potrubí do 222 mm</t>
  </si>
  <si>
    <t>nad vodovodem</t>
  </si>
  <si>
    <t>"V2" 10</t>
  </si>
  <si>
    <t>899913133</t>
  </si>
  <si>
    <t>Uzavírací manžeta chráničky potrubí 75/140mm</t>
  </si>
  <si>
    <t>1575805692</t>
  </si>
  <si>
    <t>Koncové uzavírací manžety chrániček d potrubí x DN chráničky DN 75/140</t>
  </si>
  <si>
    <t>"V2" 2</t>
  </si>
  <si>
    <t>Nasunutí potrubní sekce do ocelové chráničky do DN 80</t>
  </si>
  <si>
    <t>"V2" 12</t>
  </si>
  <si>
    <t>899914111R</t>
  </si>
  <si>
    <t>Montáž ocelové chráničky D 140 x 8 mm</t>
  </si>
  <si>
    <t>-393143315</t>
  </si>
  <si>
    <t>Montáž ocelové chráničky v otevřeném výkopu vnějšího průměru D 140 x 8,0 mm</t>
  </si>
  <si>
    <t>"V" 12</t>
  </si>
  <si>
    <t>140110960</t>
  </si>
  <si>
    <t>trubka ocelová bezešvá hladká jakost 11 353, 140 x 8,0 mm</t>
  </si>
  <si>
    <t>-1809957090</t>
  </si>
  <si>
    <t>"V2" 241,2*2</t>
  </si>
  <si>
    <t>Poznámka k položce:
Poznámka k položce:
viz TZ př. č. D.1.6.1
Kontrolní zkoušky zhutnění zásypů rýhy se budou se provádět po vzdálenostech min 100 m, a to vždy ve třech úrovních - v úrovni nivelety potrubí ve výkopu, v úrovni  0,30 m nad potrubím a  v úrovni zemní pláně.</t>
  </si>
  <si>
    <t>Poznámka k položce:
viz TZ př. č. D.1.6.1
Kontrolní zkoušky zhutnění zásypů rýhy se budou se provádět po vzdálenostech min 100 m, a to vždy ve třech úrovních - v úrovni nivelety potrubí ve výkopu, v úrovni  0,30 m nad potrubím a  v úrovni zemní pláně.</t>
  </si>
  <si>
    <t>201,933*9 'Přepočtené koeficientem množství</t>
  </si>
  <si>
    <t>47,758+58,66</t>
  </si>
  <si>
    <t>95,515</t>
  </si>
  <si>
    <t>PSV</t>
  </si>
  <si>
    <t>%</t>
  </si>
  <si>
    <t>009 - PS 01 Čerpací stanice ČS1</t>
  </si>
  <si>
    <t>0001 - DPS 01.1 Strojně-technologická část ČS</t>
  </si>
  <si>
    <t xml:space="preserve">    22-M - Montáže technologických zařízení</t>
  </si>
  <si>
    <t>OST - Ostatní</t>
  </si>
  <si>
    <t xml:space="preserve">    Ost,1 - Ostatní</t>
  </si>
  <si>
    <t>22-M</t>
  </si>
  <si>
    <t>Montáže technologických zařízení</t>
  </si>
  <si>
    <t>Pol. 01.1</t>
  </si>
  <si>
    <t xml:space="preserve">Dodávka + montáž ponorné kalové čerpadlo s řezacím a drtícím </t>
  </si>
  <si>
    <t>1829856243</t>
  </si>
  <si>
    <t xml:space="preserve">Provedení ponorné, odstředivé kalové čerpadlo s drtícím ústrojenstvím 
Oběžné kolo pro křivku č.252, otevřené – průměr o.k. 194mm
Médium:      odpadní voda
Maximální provozní teplota odpadní vody:  22 °C
Interval hodnot pH:                                      6 - 9
Požadované parametry čerpadla:
Průtok:                              5,1 l/s
Dopravní výška celková:   38,2 m
Dopravní výška statická: max.25,3m
Závěrný bod čerpadla na křivce:  54m
Provedení:   standardní – šedá litina
Průchodnost čerpadlem: 50 mm
Výtlak DN – ISO G 2“
Otáčky:        2900 ot/min
Montáž:       do mokré jímky na vodící tyče a patkové koleno    
Motor: provedení pro start: přímý
Jmenovitý výkon 7,4 kW, 400V, 50Hz
Vybavení - zabudovaná tepelná ochrana statorového prostoru, FLS čidlo průsaku vlhkosti do statorového prostoru, monitorovací jednotka čidla teploty a průsaku.
Četnost spouštění čerpadla – 12 x za hodinu.
Příslušenství:
Patkové koleno, montážní sada patkového kolena,  vodící tyče 3/4 “- 2x4,5m (nerez), horní držák vodících tyčí, montážní sada horního držáku, závěsný řetěz – 6 m  a závěs řetězu (nerez ocel),  závěs na kabel a příchytky kabelu (plast), 10 m kabelu SUBCAB 4x4+2x1,5mm2
Hmotnost čerpadla: cca 109 kg
Hmotnost patkového kolena: cca 7 kg
</t>
  </si>
  <si>
    <t>Poznámka k položce:
viz výpis zařízení př.č. D.2.1.1.2</t>
  </si>
  <si>
    <t>Pol. 01.2</t>
  </si>
  <si>
    <t>Dodávka + montáž Indukční průtokoměr DN 65</t>
  </si>
  <si>
    <t>1636905128</t>
  </si>
  <si>
    <t xml:space="preserve">Magneticko-indukční průtokoměr, kompaktní provedení
Jmenovitá světlost / tlak: DN65 / PN16  
Provozní připojení: příruby DN65 / PN16 podle ČSN EN 1092-1 
Stavební délka: 200 mm 
Výstelka: PFA 
Materiál měřicí trubice: austenitická korozivzdorná ocel 
Materiál elektrod: Hastelloy C22 
Materiál přírub: konstrukční ocel  
Materiál krytu snímače (cívek): ocelový plech s PU nátěrem 
Materiál krytu převodníku: hliník s nátěrem  
Proudový výstup: 4 – 20 mA programovatelný, HART, aktivní nebo pasivní 
Pulzní/frekvenční výstup: aktivní nebo pasivní max. 32 Vss / 100 mA  
Počet pulzů: max. 10 kHz nebo pulzy na jednotku objemu, lze nastavit jako pasivní stavový výstup/mezní spínač 
Napájení: 230 Vstř  
Příkon: 15 VA 
Krytí: IP 66/67
Měřicí rozsah: 0 – 25 m3/h
</t>
  </si>
  <si>
    <t>Pol. 01.3</t>
  </si>
  <si>
    <t>Dodávka + montáž Uzavírací nožové šoupátko DN 80, PN 10 ruční</t>
  </si>
  <si>
    <t>-425556942</t>
  </si>
  <si>
    <t>Bezpřírubové šoupátko, použitelné k sevření mezi příruby potrubí i jako koncová armatura bez protipříruby při plném provozním tlaku.
médium : splašková odpadní voda 
Interval hodnot pH:  6 - 11
teplotní rozsah: 1-50°C
ucpávkové těsnění je nastavitelné v provozu a podle potřeby vyměnitelné bez nutnosti demontáže armatury z potrubí,
- těsnící v obou směrech průtoku
Materiál:
- části tělesa, ložisková deska a tlakový kus ze šedé litiny EN-JL-1040 (GG25),
- šoupátková deska z nerez ocel 1.4301
- válcované vřeteno z nerez ocel 1.4021, nestoupající
- ochranné podpěry z nerez ocel 1.4301
- U-profilové těsnění a ucpávkové těsnění z odpadní vodě odolné pryže NBR (Perbunan),
- vřetenová matice z mosazi, spojovací šrouby A2-70
Ochrana proti korozi:
- části těles a tlakový kus: epoxidové
- barevný odstín: RAL 5005 signální modrá
- tloušťka povrstvení: 250 µm
způsob ovládání:  - ruční kolo</t>
  </si>
  <si>
    <t>Pol. 01.4</t>
  </si>
  <si>
    <t>Dodávka + montáž Uzavírací nožové šoupátko DN 65, PN 10 ruční</t>
  </si>
  <si>
    <t>675873788</t>
  </si>
  <si>
    <t xml:space="preserve">Bezpřírubové šoupátko, použitelné k sevření mezi příruby potrubí i jako koncová armatura bez protipříruby při plném provozním tlaku.
médium : splašková odpadní voda 
Interval hodnot pH:  6 - 11
teplotní rozsah: 1-50°C
ucpávkové těsnění je nastavitelné v provozu a podle potřeby vyměnitelné bez nutnosti demontáže armatury z potrubí,
- těsnící v obou směrech průtoku
Materiál:
- části tělesa, ložisková deska a tlakový kus ze šedé litiny EN-JL-1040 (GG25),
- šoupátková deska z nerez ocel 1.4301
- válcované vřeteno z nerez ocel 1.4021, nestoupající
- ochranné podpěry z nerez ocel 1.4301
- U-profilové těsnění a ucpávkové těsnění z odpadní vodě odolné pryže NBR (Perbunan),
- vřetenová matice z mosazi, spojovací šrouby A2-70
Ochrana proti korozi:
- části těles a tlakový kus: epoxidové
- barevný odstín: RAL 5005 signální modrá
- tloušťka povrstvení: 250 µm
způsob ovládání:  - ruční kolo
</t>
  </si>
  <si>
    <t>Pol. 01.5</t>
  </si>
  <si>
    <t>Dodávka + montáž Zpětná klapka DN 65, PN 10</t>
  </si>
  <si>
    <t>168225056</t>
  </si>
  <si>
    <t xml:space="preserve">Přírubová zpětná klapka, měkkotěsnící se šikmým sedlem, pro montáž na výtlačné potrubí jednotlivých čerpadel ČS1
médium : splašková odpadní voda 
Interval hodnot pH:  6 - 11
teplotní rozsah: 1-50°C
měkkotěsnící dle EN 12334
zavěšení klapky s nízkým odporem, volný průchod
elastomery schválené dle W270
stavební délka: 240 mm dle EN 558-1, základní řada 48 (DIN 3202, F6)
příruby dimenzovány a vrtány dle EN 1092-2, PN 10
Materiál:
těleso: tvárná litina EN-JS 1030 (GGG-40)
sedlový kroužek v tělese: tvárná litina EN-JS 1030 (GGG-40)
talíř klapky: tvárná litina EN-JS 1030 (GGG-40), celopogumovaný EPDM
šrouby a matice z nerez ocel A2
Ochrana proti korozi:
uvnitř i vně povrstveno epoxidovým práškem,
barevný odstín: RAL 5005 signální modrá
tloušťka povrstvení: 250 μm
</t>
  </si>
  <si>
    <t>Pol. 01.6</t>
  </si>
  <si>
    <t>Dodávka + montáž Potrubí, armatury a pomocný konstrukční materiál</t>
  </si>
  <si>
    <t>-1788152121</t>
  </si>
  <si>
    <t>Popis:
Průběh, rozmístění armatur, průtokoměrů, napojení na zařízení a stavební potrubní rozvody je zřejmý z technologického schématu a dispozičních výkresů.
Položka zahrnuje dodávku potrubí, armatur a veškerého potřebného příslušenství pro tento provozní soubor při odpovídající povrchové úpravě, příslušné testy a všechny potřebné práce a náklady nutné pro kompletní vyhotovení a zprovoznění.
Rozsah dodávky:  
- 0,2 bm   trubka DN 80, ø88,9x4mm
- 6    bm   trubka DN 65, ø 76,1x4mm 
- 0,2 bm   trubka DN 50, ø 60,3x4mm
- 2 ks   koleno 90°, DN65, ø 76,1x4mm
- 4 ks   koleno 45°, DN65, ø 76,1x4mm
- 2 ks    příruba plochá přivařovací DN 80, PN 10,
- 6 ks    příruba plochá přivařovací DN 65, PN 10,
-1 ks    přechod trubkový přímý DN80/DN65 ( Ø 88,9 / Ø 76,1x4)
-2 ks    přechod trubkový přímý DN65/DN50 ( Ø 76,1x4/ Ø 60,3x4)
- 2 ks   návarek s vnějším závitem G 2" (Ø 60,3 x 3,2), L=150mm
- 1 ks   přírubový spoj DN 80, PN 10, pro montáž bezpřírubového nožového šoupátka 
- 4 ks   přírubový spoj DN 65, PN 10 
- 2 ks   přírubový spoj DN 65, PN 10, pro montáž bezpřírubového nožového šoupátka 
-3 ks   konzoly, podpěry, závěsy pro potrubí DN65 včetně kotvení a třmenů – cca 50kg
Materiálové provedení:  nerezová ocel AISI 304 (ČSN 17 240).</t>
  </si>
  <si>
    <t>OST</t>
  </si>
  <si>
    <t>Ostatní</t>
  </si>
  <si>
    <t>Ost,1</t>
  </si>
  <si>
    <t>Pol. 01.7</t>
  </si>
  <si>
    <t>Individuální zkoušky</t>
  </si>
  <si>
    <t>kpl</t>
  </si>
  <si>
    <t>512</t>
  </si>
  <si>
    <t>-1361594154</t>
  </si>
  <si>
    <t xml:space="preserve">Zkoušky jednotlivých strojních zařízení provozního souboru </t>
  </si>
  <si>
    <t>010 - PS 02 Čerpací stanice ČS2</t>
  </si>
  <si>
    <t>0001 - DPS 02.1 Strojně-technologická část ČS</t>
  </si>
  <si>
    <t>Pol. 02.1</t>
  </si>
  <si>
    <t>689047072</t>
  </si>
  <si>
    <t xml:space="preserve">Provedení ponorné, odstředivé kalové čerpadlo s drtícím ústrojenstvím 
Oběžné kolo pro křivku č.214, otevřené – průměr o.k. 139mm
Médium:      odpadní voda
Maximální provozní teplota odpadní vody:  22 °C
Interval hodnot pH:                                      6 - 9
Požadované parametry čerpadla:
Průtok:                              4,4 l/s
Dopravní výška celková:   8,2 m
Dopravní výška statická : max 5,1m
Závěrný bod čerpadla na křivce:  23,5m
Provedení:   standardní – šedá litina
Průchodnost:  6 mm
Výtlak DN – ISO G 2“
Otáčky:        2695 ot/min
Montáž:       do mokré jímky na vodící tyče a patkové koleno    
Motor: provedení pro start: přímý
Jmenovitý výkon 1,7 kW, 400V, 50Hz
Vybavení - zabudovaná tepelná ochrana statorového prostoru, FLS čidlo průsaku vlhkosti do statorového prostoru, monitorovací jednotka čidla teploty a průsaku.
Četnost spouštění čerpadla – 12 x za hodinu.
Příslušenství:
Patkové koleno, montážní sada patkového kolena,  vodící tyče 3/4 “- 2x3,5m (nerez), horní držák vodících tyčí, montážní sada horního držáku, závěsný řetěz – 6 m  a závěs řetězu (nerez ocel),  závěs na kabel a příchytky kabelu (plast), 10 m kabelu SUBCAB 4x1,5+2x1,5mm2
Hmotnost čerpadla: cca 31 kg
Hmotnost patkového kolena: cca 7 kg
</t>
  </si>
  <si>
    <t>Poznámka k položce:
viz výpis zařízení př.č. D.2.1.2.2</t>
  </si>
  <si>
    <t>Pol. 02.2</t>
  </si>
  <si>
    <t>915140292</t>
  </si>
  <si>
    <t xml:space="preserve">Magneticko-indukční průtokoměr, kompaktní provedení
Jmenovitá světlost / tlak: DN65 / PN16  
Provozní připojení: příruby DN65 / PN16 podle ČSN EN 1092-1 
Stavební délka: 200 mm 
Výstelka: PFA 
Materiál měřicí trubice: austenitická korozivzdorná ocel 
Materiál elektrod: Hastelloy C22 
Materiál přírub: konstrukční ocel  
Materiál krytu snímače (cívek): ocelový plech s PU nátěrem 
Materiál krytu převodníku: hliník s nátěrem  
Proudový výstup: 4 – 20 mA programovatelný, HART, aktivní nebo pasivní 
Pulzní/frekvenční výstup: aktivní nebo pasivní max. 32 Vss / 100 mA  
Počet pulzů: max. 10 kHz nebo pulzy na jednotku objemu, lze nastavit jako pasivní stavový výstup/mezní spínač 
Napájení: 230 Vstř  
Příkon: 15 VA 
Krytí: IP 66/67
Měřicí rozsah: 0 – 25 m3/h
</t>
  </si>
  <si>
    <t>Pol. 02.3</t>
  </si>
  <si>
    <t>-50015622</t>
  </si>
  <si>
    <t>-1086900421</t>
  </si>
  <si>
    <t>756233449</t>
  </si>
  <si>
    <t>-1742564538</t>
  </si>
  <si>
    <t>02 - Odkanalizování oblasti povodí Olešná kanalizace Chlebovice Frýdek - Místek - Neuznatelné náklady</t>
  </si>
  <si>
    <t>001 - SO 10 Kanalizační přípojky - neuznatelné náklady</t>
  </si>
  <si>
    <t>Poznámka k položce:
viz TZ př. č. D.1.10.1 a v.č. D.1.10.2 až D.1.10.6, výpis přípojek D.1.10.7</t>
  </si>
  <si>
    <t>193,4*1*0,7</t>
  </si>
  <si>
    <t>193,4*1*0,1</t>
  </si>
  <si>
    <t>135,38</t>
  </si>
  <si>
    <t>19,34</t>
  </si>
  <si>
    <t>193,4*2*0,7</t>
  </si>
  <si>
    <t>193,4*4*0,1</t>
  </si>
  <si>
    <t>193,4*1,5*0,1</t>
  </si>
  <si>
    <t>193,4*3*0,1*0,2</t>
  </si>
  <si>
    <t>317,176*0,1</t>
  </si>
  <si>
    <t>Poznámka k položce:
viz TZ př. č. D.1.10.1 a v.č. D.1.10.2 až D.1.10.6, výpis přípojek D.1.10.7
hor. tř.II. 50%, III. 50%,</t>
  </si>
  <si>
    <t>193,4*1*(2-0,1)*0,2</t>
  </si>
  <si>
    <t>193,4*1*(2-0,4)*0,7</t>
  </si>
  <si>
    <t>193,4*1*(2-0,6)*0,1</t>
  </si>
  <si>
    <t>317,176*0,5</t>
  </si>
  <si>
    <t>158,588/2</t>
  </si>
  <si>
    <t>193,4*2*2</t>
  </si>
  <si>
    <t>317,176*0,55</t>
  </si>
  <si>
    <t>11,604</t>
  </si>
  <si>
    <t>158,588+158,588</t>
  </si>
  <si>
    <t>206,017</t>
  </si>
  <si>
    <t>-317,176/2</t>
  </si>
  <si>
    <t>11,538</t>
  </si>
  <si>
    <t>315,372</t>
  </si>
  <si>
    <t>-47,21</t>
  </si>
  <si>
    <t>268,162*1,8 'Přepočtené koeficientem množství</t>
  </si>
  <si>
    <t>317,176</t>
  </si>
  <si>
    <t>-19,34-4,789</t>
  </si>
  <si>
    <t>-87,03</t>
  </si>
  <si>
    <t>193,4*1*(2-0,4-0,1-0,45)*0,7</t>
  </si>
  <si>
    <t>193,4*1*(2-0,6-0,1-0,45)*0,1</t>
  </si>
  <si>
    <t>158,588*2 'Přepočtené koeficientem množství</t>
  </si>
  <si>
    <t>193,4*1*0,45</t>
  </si>
  <si>
    <t>87,03*2 'Přepočtené koeficientem množství</t>
  </si>
  <si>
    <t>193,4*3*0,2</t>
  </si>
  <si>
    <t>116,04*0,025 'Přepočtené koeficientem množství</t>
  </si>
  <si>
    <t>116,04/10000</t>
  </si>
  <si>
    <t>193,4</t>
  </si>
  <si>
    <t>193,4*1</t>
  </si>
  <si>
    <t>61 ks přípojek</t>
  </si>
  <si>
    <t>3,14*0,5*0,5*0,1*61</t>
  </si>
  <si>
    <t>270,76</t>
  </si>
  <si>
    <t>193,4*1,05 'Přepočtené koeficientem množství</t>
  </si>
  <si>
    <t>60*1</t>
  </si>
  <si>
    <t>1*2</t>
  </si>
  <si>
    <t>270,76+38,68</t>
  </si>
  <si>
    <t>193,4*2*0,1</t>
  </si>
  <si>
    <t>Poznámka k položce:
viz TZ př. č. D.1.10.1
Kontrolní zkoušky zhutnění zásypů rýhy se budou se provádět po vzdálenostech min 100 m, a to vždy ve třech úrovních - v úrovni nivelety potrubí ve výkopu, v úrovni  0,30 m nad potrubím a  v úrovni zemní pláně.</t>
  </si>
  <si>
    <t>155,387*9 'Přepočtené koeficientem množství</t>
  </si>
  <si>
    <t>34,038+34,657+4,951+10,956</t>
  </si>
  <si>
    <t>59,567+11,217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</si>
  <si>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</si>
  <si>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</si>
  <si>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</si>
  <si>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</si>
  <si>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</si>
  <si>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</si>
  <si>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</si>
  <si>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</si>
  <si>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</si>
  <si>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</si>
  <si>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</si>
  <si>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</si>
  <si>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</si>
  <si>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</si>
  <si>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</si>
  <si>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</si>
  <si>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</si>
  <si>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</si>
  <si>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</si>
  <si>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</si>
  <si>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</si>
  <si>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</si>
  <si>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</si>
  <si>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</si>
  <si>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</si>
  <si>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</si>
  <si>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</si>
  <si>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</si>
  <si>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</si>
  <si>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</si>
  <si>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</si>
  <si>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</si>
  <si>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</si>
  <si>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</si>
  <si>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</si>
  <si>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</si>
  <si>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</si>
  <si>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</si>
  <si>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</si>
  <si>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</si>
  <si>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</si>
  <si>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</si>
  <si>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</si>
  <si>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</si>
  <si>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</si>
  <si>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</si>
  <si>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</si>
  <si>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</si>
  <si>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</si>
  <si>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</si>
  <si>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</si>
  <si>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</si>
  <si>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</si>
  <si>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</si>
  <si>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</si>
  <si>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</si>
  <si>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</si>
  <si>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</si>
  <si>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</si>
  <si>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</si>
  <si>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</si>
  <si>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</si>
  <si>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</si>
  <si>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</si>
  <si>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</si>
  <si>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</si>
  <si>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</si>
  <si>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</si>
  <si>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</si>
  <si>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</si>
  <si>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</si>
  <si>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</si>
  <si>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</si>
  <si>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</si>
  <si>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</si>
  <si>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</si>
  <si>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</si>
  <si>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</si>
  <si>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</si>
  <si>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</si>
  <si>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</si>
  <si>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</si>
  <si>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</si>
  <si>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</si>
  <si>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</si>
  <si>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</si>
  <si>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</si>
  <si>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</si>
  <si>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</si>
  <si>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</si>
  <si>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</si>
  <si>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</si>
  <si>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</si>
  <si>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</si>
  <si>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</si>
  <si>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</si>
  <si>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</si>
  <si>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</si>
  <si>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</si>
  <si>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</si>
  <si>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</si>
  <si>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</si>
  <si>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</si>
  <si>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</si>
  <si>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</si>
  <si>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</si>
  <si>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</si>
  <si>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</si>
  <si>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</si>
  <si>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</si>
  <si>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</si>
  <si>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</si>
  <si>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</si>
  <si>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</si>
  <si>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</si>
  <si>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</si>
  <si>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</si>
  <si>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</si>
  <si>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</si>
  <si>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</si>
  <si>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</si>
  <si>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</si>
  <si>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</si>
  <si>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</si>
  <si>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</si>
  <si>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</si>
  <si>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</si>
  <si>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</si>
  <si>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</si>
  <si>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</si>
  <si>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</si>
  <si>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</si>
  <si>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</si>
  <si>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</si>
  <si>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</si>
  <si>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</si>
  <si>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</si>
  <si>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</si>
  <si>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</si>
  <si>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</si>
  <si>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</si>
  <si>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</si>
  <si>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</si>
  <si>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</si>
  <si>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</si>
  <si>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</si>
  <si>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</si>
  <si>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</si>
  <si>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</si>
  <si>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</si>
  <si>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</si>
  <si>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</si>
  <si>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</si>
  <si>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</si>
  <si>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</si>
  <si>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</si>
  <si>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</si>
  <si>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</si>
  <si>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</si>
  <si>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</si>
  <si>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</si>
  <si>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</si>
  <si>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</si>
  <si>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</si>
  <si>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</si>
  <si>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</si>
  <si>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</si>
  <si>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</si>
  <si>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</si>
  <si>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</si>
  <si>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</si>
  <si>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</si>
  <si>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</si>
  <si>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</si>
  <si>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</si>
  <si>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</si>
  <si>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</si>
  <si>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</si>
  <si>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</si>
  <si>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</si>
  <si>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KRYCÍ LIST ROZPOČTU</t>
  </si>
  <si>
    <t>JKSO</t>
  </si>
  <si>
    <t>MartinPolach098</t>
  </si>
  <si>
    <t>EČO</t>
  </si>
  <si>
    <t>Název části</t>
  </si>
  <si>
    <t>Kód části</t>
  </si>
  <si>
    <t>Název podčásti</t>
  </si>
  <si>
    <t>Kód podčásti</t>
  </si>
  <si>
    <t>Objednatel</t>
  </si>
  <si>
    <t>Statutární město Frýdek-Místek</t>
  </si>
  <si>
    <t>Sweco Hydroptojekt, a.s., divize Morava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</si>
  <si>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</si>
  <si>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</si>
  <si>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</si>
  <si>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</si>
  <si>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</si>
  <si>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</si>
  <si>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</si>
  <si>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</si>
  <si>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</si>
  <si>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</si>
  <si>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</si>
  <si>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</si>
  <si>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Základní rozp. náklady</t>
  </si>
  <si>
    <t>B</t>
  </si>
  <si>
    <t>Doplňkové náklady</t>
  </si>
  <si>
    <t>C</t>
  </si>
  <si>
    <t>Dodávky</t>
  </si>
  <si>
    <t>Práce přesčas</t>
  </si>
  <si>
    <t>Zařízení staveniště</t>
  </si>
  <si>
    <t>Montáž</t>
  </si>
  <si>
    <t>Bez pevné podl.</t>
  </si>
  <si>
    <t>Projektové práce</t>
  </si>
  <si>
    <t>Kulturní památka</t>
  </si>
  <si>
    <t>Územní vlivy</t>
  </si>
  <si>
    <t>Provozní vlivy</t>
  </si>
  <si>
    <t>"M"</t>
  </si>
  <si>
    <t>VRN z rozpočtu</t>
  </si>
  <si>
    <t>ZRN (ř. 1-6)</t>
  </si>
  <si>
    <t>DN (ř. 8-11)</t>
  </si>
  <si>
    <t>VRN (ř. 13-18)</t>
  </si>
  <si>
    <t>HZS</t>
  </si>
  <si>
    <t>Rozp. reserva 5%</t>
  </si>
  <si>
    <t>Celkové náklady</t>
  </si>
  <si>
    <t>Součet 7, 12, 19-22</t>
  </si>
  <si>
    <t>Datum a podpis</t>
  </si>
  <si>
    <t>Razítko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</si>
  <si>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</si>
  <si>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</si>
  <si>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</si>
  <si>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</si>
  <si>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</si>
  <si>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</si>
  <si>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Soupis stavebních prací, dodávek a služeb s výkazem výměr</t>
  </si>
  <si>
    <t>Odkanalizování oblasti povodí Olešná, kanalizace Chlebovice Frýdek-Místek</t>
  </si>
  <si>
    <t>Část:</t>
  </si>
  <si>
    <t>JKSO:</t>
  </si>
  <si>
    <t>Objednatel:</t>
  </si>
  <si>
    <t>Zhotovitel:</t>
  </si>
  <si>
    <t>12/2017</t>
  </si>
  <si>
    <t>P.Č.</t>
  </si>
  <si>
    <t>List</t>
  </si>
  <si>
    <t>Položka</t>
  </si>
  <si>
    <t xml:space="preserve">Popis                                                                                                                                    </t>
  </si>
  <si>
    <t>Množství celkem</t>
  </si>
  <si>
    <t>Cena jednotková</t>
  </si>
  <si>
    <t>Dodávka</t>
  </si>
  <si>
    <t>Práce a dodávky   Ostatní a vedlejší náklady</t>
  </si>
  <si>
    <t>1.1.</t>
  </si>
  <si>
    <t>1.1.1.</t>
  </si>
  <si>
    <t>Zřízení, údržba a odstranění prostor dodavatele</t>
  </si>
  <si>
    <t xml:space="preserve">ZS zhotovitele - provozní objekty ZS: </t>
  </si>
  <si>
    <t xml:space="preserve">Šatny, sociální objekty (mobilní WC...), kancelář pro stavbyvedoucího a mistra, kryté plechové uzamyk. sklady, volné sklady - potrubí, prefa díly, sypké materiály, apod. Oplocení, osvětlení, napojení na média, uvedení plochy do původního stavu apod., vč. Poplatky majiteli veřejných pozemků za dočasný pronájem ploch pro zařízení staveniště                                                                                                                                         </t>
  </si>
  <si>
    <t>1.1.2.</t>
  </si>
  <si>
    <t>Náklady na zdokumentování stavebně technického stavu stávajících objektů podél staveniště</t>
  </si>
  <si>
    <t>Náklady na zdokumentování stavebně technického stavu objektů, plotů, chodníků a komunikací podél kanalizačních tras, čerpacích stanic ve vzdálenosti méně  než  5  m stavebního protoru</t>
  </si>
  <si>
    <t>Zdokumentování stávajících studní v obci v blízkosti tras kanalizace včetně rozboru vody (před zahájením stavby)</t>
  </si>
  <si>
    <t>1.1.3.</t>
  </si>
  <si>
    <t>Geodetické vytýčení stavby</t>
  </si>
  <si>
    <t>,</t>
  </si>
  <si>
    <t>Náklady na vytýčení všech inženýrských sítí na staveništi u jednotlivých správců a majitelů,  před zahájením stavebních prací  a náklady na vytýčení nových stavebních objektů</t>
  </si>
  <si>
    <t>Zhotovitel  zajistí aktualizaci vyjádření majitelů všech stávajících inženýrských sítí a následně zajistí vytyčení všech stávajících inženýrských sítí na staveništi navrhované kanalizace u jednotlivých správců a majitelů</t>
  </si>
  <si>
    <t>Zhotovitel  zajistí aktualizaci vyjádření majitelů všech stávajících inženýrských sítí a následně zajistí vytyčení všech stávajících inženýrských sítí na staveništi  u jednotlivých správců a majitelů</t>
  </si>
  <si>
    <t>Náklady na geodetické zaměření a na vytýčení celé stavby před zahájením stavebních prací</t>
  </si>
  <si>
    <t>Zhotovitel  zajistí geodetické zaměření oprávněným geodetem navrhované stavby před zahájením výstavby</t>
  </si>
  <si>
    <t>1.1.4.</t>
  </si>
  <si>
    <t>Zabezpečení podm.dle Plánu bezpečnosti práce</t>
  </si>
  <si>
    <t>Provizorní ohrazení výkopu</t>
  </si>
  <si>
    <t>Zřízení, instalace a ukotvení  provizorních ohrazení výkopu  včetně následné likvidace</t>
  </si>
  <si>
    <t>Bezpečnost práce - (např. ochranné pomůcky)</t>
  </si>
  <si>
    <t>Zajištění bezpečnosti práce na staveništi včetně provádění průběžných kontrol v rámci systému BOZ</t>
  </si>
  <si>
    <t>1.1.5.</t>
  </si>
  <si>
    <t>Monitoring podzemních vod</t>
  </si>
  <si>
    <t>Sledování množství a kvality čerpané podzemní vody, která je následně vypouštěná do recipientu po dobu realizace zemních prací</t>
  </si>
  <si>
    <t>Zhotovitel  bude provádět 1x týdně kontrolní rozbory čerpaných podzemních vod z výkopu na odtoku z meziusazovací nádrže (před vypouštěním do recipientu nebo do kanalizace) a sledovat  ukazatele  NL   NEL. Průběžně bude sledovat a vyhodnocovat celkové čerpané množsvtí těchto vod - výkaz 1x týdně.</t>
  </si>
  <si>
    <t>1.1.6.</t>
  </si>
  <si>
    <t xml:space="preserve">Zajištění čištění komunikací </t>
  </si>
  <si>
    <t>Čistění komunikací</t>
  </si>
  <si>
    <t>Zajištění čištění komunikací po celou dobu realizace stavby</t>
  </si>
  <si>
    <t>1.1.7.</t>
  </si>
  <si>
    <t>Zjištění obslužnosti komunikací a dočasné dopravní značení</t>
  </si>
  <si>
    <t>Zpracování dokmentace dočasného dopravního značení a  na zajištění bezpečnosti silničního provozu včetně projednání</t>
  </si>
  <si>
    <t>Náklady na zajištění bezpečnosti silničního provozu</t>
  </si>
  <si>
    <t xml:space="preserve">Náklady na zpracování dokumentace dočasného dopravního značení včetně projednání a odsouhlasení </t>
  </si>
  <si>
    <t>Dočasné dopravní značení vč. dopravních značek, jejich osazení a následného odstranění, převzetí komunikace jejich správci</t>
  </si>
  <si>
    <t>Zřízení a instalace dočasného dopravního značení včetně případné aktualizace  projektu (dočasného dopravního značení). Součástí prací je zajištění provozu zařízení pro dočasné značení po dobu stavby a následná likvidace dočasného dopravního značení.</t>
  </si>
  <si>
    <t>Zřízení a instalace dočasného dopravního značení, projednání a schválení komisí (dočasného dopravního značení). Součástí prací je zajištění provozu zařízení pro dočasné značení po dobu stavby a následná likvidace dočasného dopravního značení.</t>
  </si>
  <si>
    <t>1.1.8.</t>
  </si>
  <si>
    <t xml:space="preserve">Projednání podmínek s majiteli pozemků </t>
  </si>
  <si>
    <t>Náklady na zajištění vstupu  na pozemky majitelů</t>
  </si>
  <si>
    <t>Zhotovitel  zajistí projednání a souhlasy se vstupy na pozemky s  majiteli dotčených pozemků a zajistí potřebná povolení pro realizaci stavby. Součástí prací je i zajištění podpisu  protokolu o zpětném převzetí pozemku vlastníky příslušných pozemků.</t>
  </si>
  <si>
    <t>Zhotovitel  zajistí projednání a souhlasy se vstupy na pozemky s  majiteli dotčených pozemků (nad rámec schválené PD) a zajistí potřebná povolení pro realizaci stavby.  Součástí prací je i zajištění podpisu  protokolu o zpětném převzetí pozemku vlastníky příslušných pozemků.</t>
  </si>
  <si>
    <t>1.1.9.</t>
  </si>
  <si>
    <t>Nájem komunikace po dobu realizace stavby</t>
  </si>
  <si>
    <t>Náklady za pronájem ploch po dobu realizace stavby</t>
  </si>
  <si>
    <t>Pronájem ploch veřejných komunikací pro potřeby výstavby po celou dobu realizace stavby. Náklady budou v souladu s ceníkem SMSK  a Města Ostravy</t>
  </si>
  <si>
    <t>Pronájem ploch veřejných komunikací pro potřeby výstavby po celou dobu realizace stavby(nad rámec schválené PD). Náklady budou v souladu s ceníkem SSMSK a obce Chlebovice</t>
  </si>
  <si>
    <t>1.1.10.</t>
  </si>
  <si>
    <t>Zajištění hydrogeologa</t>
  </si>
  <si>
    <t>Náklady na zajištění hydrogeologa stavby</t>
  </si>
  <si>
    <t>Zhotovitel zajistí odpovědného hydrogeologa po dobu realizace stavby. Hydrogeolog navrhuje a vyhodnocuje průběh snižování hladiny podzemní vody, rovněž zpracovává návrhy, v případě potřeby, na konkrétní operativní opatření. Účast na staveništi činí min.1 hod týdně po celou dobu realizace stavby</t>
  </si>
  <si>
    <t>1.2.</t>
  </si>
  <si>
    <t>Související činnosti</t>
  </si>
  <si>
    <t>1.2.1.</t>
  </si>
  <si>
    <t>Dokumentace ke stavbě</t>
  </si>
  <si>
    <t>Náklady na zpracování realizační dokumentace (RDS) staby</t>
  </si>
  <si>
    <t>Náklady na zpracování, projednání a schválení povodňového plánu stavby. Povodňový plán bude vypracován 5x v tištěné verzi a 2x v digitální verzi na CD</t>
  </si>
  <si>
    <t>Náklady na zpracování realizační dokumentace (RDS) staby dle potřeby dodavatele, vč. dílenské dokumentace, výkresy výztuže atd..  RDS bude předána 4 x v tištěné podobě a elektronicky na nosiči dat CD nebo DVD, kde bude RDS zapsána ve formátu *.pdf a zároveň i v obecně rozšířeném přepisovatelném formátu</t>
  </si>
  <si>
    <t>1.2.2.</t>
  </si>
  <si>
    <t>Geodetické zaměření skutečného stavu</t>
  </si>
  <si>
    <t>Geodetické zaměření skutečného provedení  stavby</t>
  </si>
  <si>
    <t>Geodetické zaměření skutečného provedení stavby včetně zákresu tras a objektů - předmětem je zaměření veškerých nadzemních i podzemních objektů, veškerých potrubních vedení a veškerých elektro rozvodů. Dokumentace geometrického zaměření skutečného stavu bude ověřena odpovědným geodetem. Dokumentace bude vyhotovena 2x v tištěné verzi a 2x v digitální verzi na CD.</t>
  </si>
  <si>
    <t>Geodetické zaměření skutečného provedení stavby včetně zákresu tras a objektů - předmětem je zaměření veškerých nadzemních i podzemních objektů, veškerých potrubních vedení a veškerých elektro rozvodů. Dokumentace geometrického zaměření skutečného stavu bude ověřena odpovědným geodetem. Dokumentace bude vyhotovena 5x v tištěné verzi a 2x v digitální verzi na CD nejpozději při dokončení stavby</t>
  </si>
  <si>
    <t>Zákres skutečného provedení stavby do aktuální katastrální mapy</t>
  </si>
  <si>
    <t>Vypracování zákresu skutečného provedení kompletní stavby do katastrální mapy. Zákres skutečného provedení stavby do katastrální mapy bude vypracován 2x v tištěné verzi a 2x v digitální verzi na CD. Zákres skutečného provedení stavby bude ověřen odpovědným geodetem.</t>
  </si>
  <si>
    <t>Vypracování zákresu skutečného provedení kompletní stavby do katastrální mapy. Zákres skutečného provedení stavby do katastrální mapy bude vypracován 5x v tištěné verzi a 2x v digitální verzi na CD. nejpozději při dokončení stavby. Zákres skutečného provedení stavby bude ověřen odpovědným geodetem.</t>
  </si>
  <si>
    <t>Zajištění geomterického plánu</t>
  </si>
  <si>
    <t>Náklady na vypracování geometrického plánu stavby, předán v listinné podobě v počtu vyhotovení potřebném k tomu, aby do katastru nemovitostí mohly být zapsány veškeré nové skutečnosti na plánu uvedené plus 5 plány. Geometrický plán bude zároveň předán 1 x elektronicky na nosiči dat CD. Předávaný geometrický plán bude v souladu s příslušnými předpisy potvrzen katastrálním úřadem</t>
  </si>
  <si>
    <t>1.2.3.</t>
  </si>
  <si>
    <t>Dokumentace skutečného provedení stavby</t>
  </si>
  <si>
    <t>Dokumentace změn stavby  - Dokumentace pro změnu stavby před kolaudací</t>
  </si>
  <si>
    <t>Vypracování projektové dokumentace  s vyznačením všech změn oproti stavebnímu povolení v rozsahu pro podání žádosti o změnu stavby před dokončením. Projektová dokumentace změn bude vypracována 3x v tištěné verzi a 2x v digitální verzi na CD.</t>
  </si>
  <si>
    <t>Dokumentace skutečného provedení, event. zákres skutečného provedení do ověřené dokumentace</t>
  </si>
  <si>
    <t xml:space="preserve">Vypracování dokumentace skutečného provedení  jednotlivých dílčích staveb celého komplexu včetně zakreslení skutečného provedení stavby do originálu ověřené dokumentace na MMO OVP. Dokumentace skutečného provedení bude vypracována 6x v tištěné verzi a 2x v digitální verzi na CD. </t>
  </si>
  <si>
    <t xml:space="preserve">Vypracování dokumentace skutečného provedení  jednotlivých objektů včetně zakreslení skutečného provedení stavby do originálu ověřené dokumentace.  Dokumentace skutečného provedení bude vypracována 6x v tištěné verzi a 2x v digitální verzi na CD. </t>
  </si>
  <si>
    <t>1.2.4.</t>
  </si>
  <si>
    <t xml:space="preserve">Náklady na komplexní vyzkoušení </t>
  </si>
  <si>
    <t>Vypracování projektu komplexního vyzkoušení  včetně jeho odsouhlasení</t>
  </si>
  <si>
    <t>Náklady na vypracování projektu komplexního vyzkoušení  včetně jeho odsouhlasení</t>
  </si>
  <si>
    <t>Zajištění a provedení komplexního vyzkoušení  včetně  zajištění obsluhy zařízení, zajištění energií, zajištění media apod.</t>
  </si>
  <si>
    <t>Náklady související se zajištěním a s provedením komplexního vyzkoušení  včetně  zajištění obsluhy zařízení, zajištění energií, zajištění media apod.</t>
  </si>
  <si>
    <t>1.2.5.</t>
  </si>
  <si>
    <t>Provozní řády</t>
  </si>
  <si>
    <t>Vypracování provozního řádu kanalizace  včetně jeho odsouhlasení</t>
  </si>
  <si>
    <t>1.2.6.</t>
  </si>
  <si>
    <t>Kompletační činnost</t>
  </si>
  <si>
    <t>Kompletační činnost zhotovitele stavby a příprava k odevzdání stavby zadavateli</t>
  </si>
  <si>
    <t>Zajištění a shromáždění všech dokladů potřebných k zahájení stavby, k vlastní realizaci stavby a k ukončení stavby včetně přípravy a shromáždění dokladů ke kolaudaci stavby a k předání stavby zadavateli.</t>
  </si>
  <si>
    <t>1.2.7.</t>
  </si>
  <si>
    <t>Povodňový plán stavby</t>
  </si>
  <si>
    <t>Náklady na zpracování, projednání  a schválení povodňového plánu stavby</t>
  </si>
  <si>
    <t>1.2.8.</t>
  </si>
  <si>
    <t>Havarijní  plán stavby</t>
  </si>
  <si>
    <t>Náklady na  zpracování, projednání a schválení havarijního plánu stavby</t>
  </si>
  <si>
    <t>Náklady na  zpracování, projednání a schválení havarijního plánu stavby. Havarijní plán bude vypracován 5x v tištěné verzi a 2x v digitální verzi na CD</t>
  </si>
  <si>
    <t>Pasporting a monitoring objektů</t>
  </si>
  <si>
    <t>1.3.1.</t>
  </si>
  <si>
    <t>Pasportizace objektu před zahájením prací</t>
  </si>
  <si>
    <t>Pasportizace objektů</t>
  </si>
  <si>
    <t>Před zahájením stavby bude vypracována komplexní pasportizace veškerých, přilehlých objektů a komunikace. Účelem pasportizace je zhodnocení objektů v nulovém stavu, před zahájením stavebních prací, pro následné určení míry vlivu stavby na objekty.
Obecně bude pasportizace objektů obsahovat fyzickou prohlídku a fotodokumentaci objektů, základní popis zjištěných závad a jejich fotodokumentaci, stanovení max. přípustné deformace objektu vlivem stavby a stanovení varovných stavů.</t>
  </si>
  <si>
    <t>Doprovodné objekty - Propagace</t>
  </si>
  <si>
    <t>Informační tabule</t>
  </si>
  <si>
    <t>Velkoplošný informační panel - dočasný billboard</t>
  </si>
  <si>
    <t xml:space="preserve">Velikost billboardu je 5 100 x 2 400 mm.
Billboard je celobarevný. Volba materiálu a výsledného provedení
záleží na možnostech uchycení dočasného billboardu v místě realizace
(lze uplatnit např. kovovou konstrukci s polepem, plachtu na lešení
apod.).
Dočasný billboard obsahuje následující informace:
• název projektu,
• hlavní cíl projektu,
• banner OPŽP,
• logo řídicího orgánu (MŽP),
• odkazy na řídicí orgán (MŽP), zprostředkující subjekt (SFŽP ČR
nebo AOPK ČR) a odkaz na příjemce dotace. </t>
  </si>
  <si>
    <t>Pamětní tabule trvalá</t>
  </si>
  <si>
    <t>Stálá pamětní deska má rozměry 300 x 400 mm.
Deska může být celobarevná nebo jednobarevná.
Doporučený materiál pro výrobu jednobarevné desky: leštěný
kámen, sklo, bronz.
Doporučený materiál pro barevnou variantu: plast, samolepa pro
venkovní použití apod.
Stálá pamětní deska obsahuje následující informace:
• název projektu,
• hlavní cíl projektu,
• banner OPŽP,
• logo řídicího orgánu (MŽP),
• odkazy na řídicí orgán (MŽP), zprostředkující subjekt (SFŽP ČR
nebo AOPK ČR) a odkaz na příjemce dotace.</t>
  </si>
  <si>
    <t>Celkem</t>
  </si>
  <si>
    <t>Dálkový přenos z šachet MŠ1 a MŠ2</t>
  </si>
  <si>
    <t>Hodnota A</t>
  </si>
  <si>
    <t>Hodnota B</t>
  </si>
  <si>
    <t>Základní náklady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</si>
  <si>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</si>
  <si>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</si>
  <si>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</si>
  <si>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</si>
  <si>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</si>
  <si>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</si>
  <si>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PPV 0,00% z nátěrů a zemních prací</t>
  </si>
  <si>
    <t>Mezisoučet 2</t>
  </si>
  <si>
    <t>Dodav. dokumentace 1,50%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</si>
  <si>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</si>
  <si>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</si>
  <si>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</si>
  <si>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</si>
  <si>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8,40% z pravé strany mezisoučtu 2</t>
  </si>
  <si>
    <t>Provozní vlivy 0,00% z pravé strany mezisoučtu 2</t>
  </si>
  <si>
    <t>Vedlejší náklady celkem</t>
  </si>
  <si>
    <t>Náklady celkem</t>
  </si>
  <si>
    <t>Roční nárůst cen 0,00%</t>
  </si>
  <si>
    <t>Součty odstavců</t>
  </si>
  <si>
    <t>Materiál</t>
  </si>
  <si>
    <t>Specifikace dodávky</t>
  </si>
  <si>
    <t xml:space="preserve">  Měrná šachta MŠ1</t>
  </si>
  <si>
    <t xml:space="preserve">  Měrná šachta MŠ2</t>
  </si>
  <si>
    <t>Elektromontáže</t>
  </si>
  <si>
    <t xml:space="preserve">  Pravidelný servis, údržba a přenosy dat GSM na server</t>
  </si>
  <si>
    <t>Mj</t>
  </si>
  <si>
    <t>Počet</t>
  </si>
  <si>
    <t>Materiál celkem</t>
  </si>
  <si>
    <t>DM</t>
  </si>
  <si>
    <t>Montáž celkem</t>
  </si>
  <si>
    <t>Cena</t>
  </si>
  <si>
    <t>Měrná šachta MŠ1</t>
  </si>
  <si>
    <t>UZV senzor US1200, RS485</t>
  </si>
  <si>
    <t>Řídící jednotka M4016 G3 s modemem GSM, SIM karta, AGSM-9dB, AKU zdroj 12VDC/9Ah, úchytný systém nerez na stupačku</t>
  </si>
  <si>
    <t>Spotřební materiál instalační, kabeláže do 15m, konzola UZV nerez</t>
  </si>
  <si>
    <t>Montáž průtokoměru, sondy, seřízení průtokoměru</t>
  </si>
  <si>
    <t>Úřední ověření systému měření průtoku dle platné legislativy</t>
  </si>
  <si>
    <t>Cestovné km/á 11Kč cca 330km</t>
  </si>
  <si>
    <t>Měrná šachta MŠ1 - celkem</t>
  </si>
  <si>
    <t>Měrná šachta MŠ2</t>
  </si>
  <si>
    <t>Měrná šachta MŠ2 - celkem</t>
  </si>
  <si>
    <t>Specifikace dodávky - celkem</t>
  </si>
  <si>
    <t>Dodávky - celkem</t>
  </si>
  <si>
    <t>Paušální položky</t>
  </si>
  <si>
    <t>Pravidelný servis, údržba a přenosy dat GSM na server</t>
  </si>
  <si>
    <t>Servis - kontrola průtokoměru 1x za rok, kalibrační list</t>
  </si>
  <si>
    <t>Úřední ověření systému měření průtoku dle platné legislativy 1x za dva roky</t>
  </si>
  <si>
    <t>Správa dat a přenos dat na server, dobíjení SIM karty 1x za rok - účtováno čtvrtletně/ na objekt</t>
  </si>
  <si>
    <t>Pravidelný servis, údržba a přenosy dat GSM na server - celkem</t>
  </si>
  <si>
    <t>Elektromontáže - celkem</t>
  </si>
  <si>
    <t>Rizika a pojištění 1,00% z mezisoučtu 2</t>
  </si>
  <si>
    <t xml:space="preserve">  Rozváděč RE1</t>
  </si>
  <si>
    <t xml:space="preserve">  Montážní materiál</t>
  </si>
  <si>
    <t xml:space="preserve">  Výkopové práce</t>
  </si>
  <si>
    <t xml:space="preserve">  Služby</t>
  </si>
  <si>
    <t>Rozváděč RE1</t>
  </si>
  <si>
    <t>Elektroměrový rozváděč 3f s jednosazbovým měřením do 40A v plastovém pilíři s hl. jističem 40A, 484x1785x242mm (ŠxVxH), IP 44/20C</t>
  </si>
  <si>
    <t>Rozváděč RE1 - celkem</t>
  </si>
  <si>
    <t>Montážní materiál</t>
  </si>
  <si>
    <t>CYKY-J 5x6 mm2 , pevně</t>
  </si>
  <si>
    <t>TRUBKA TUHÁ PVC 1200N délka 2 m barva tmavě šedá</t>
  </si>
  <si>
    <t>KORUGOVANÁ CHRÁNIČKA DVOUPLÁŠŤOVÁ OHEBNÁ prům. 50mm</t>
  </si>
  <si>
    <t>Zemnící pásek FeZn 30x4mm</t>
  </si>
  <si>
    <t>Výstražná folie 250/33 blesk</t>
  </si>
  <si>
    <t>Zkušební svorka</t>
  </si>
  <si>
    <t>Ukončení vodičů  do 4 mm2</t>
  </si>
  <si>
    <t>Ukončení vodičů 16 mm2</t>
  </si>
  <si>
    <t>Montážní materiá - celkem</t>
  </si>
  <si>
    <t>Výkopové práce</t>
  </si>
  <si>
    <t>Hloubení kabelové rýhy h=800mm, š=300mm</t>
  </si>
  <si>
    <t>Pískové lože h=200mm, š=300mm</t>
  </si>
  <si>
    <t>bm</t>
  </si>
  <si>
    <t>Zpětný zához kabelové rýhy + zhutnění h=600mm, š=300mm</t>
  </si>
  <si>
    <t>Úprava povrchu</t>
  </si>
  <si>
    <t>Výkopové práce - celkem</t>
  </si>
  <si>
    <t>Služby</t>
  </si>
  <si>
    <t>Revize</t>
  </si>
  <si>
    <t>Inženýrská činnost</t>
  </si>
  <si>
    <t>Služby - celkem</t>
  </si>
  <si>
    <t>Podružný materiál</t>
  </si>
  <si>
    <t>Elektroměrový rozváděč 3f s jednosazbovým měřením do 40A v plastovém pilíři s hl. jističem 25A, 484x1785x242mm (ŠxVxH), IP 44/20C</t>
  </si>
  <si>
    <t>DPS 02.2.1 Elektro-technologická část a dálkový přenos</t>
  </si>
  <si>
    <t xml:space="preserve">  Rozváděč RMS-DR1 - silnoproudá část</t>
  </si>
  <si>
    <t xml:space="preserve">  Rozváděč RMS-DR1 - telemetrická část</t>
  </si>
  <si>
    <t xml:space="preserve">  Měření a regulace</t>
  </si>
  <si>
    <t>Rozváděč RMS-DR1 - silnoproudá část</t>
  </si>
  <si>
    <t>Celoplastový rozváděč dvoukřídlý, uzamykatelný 1115x850x320 + pilíř 1115x950x310 + mont. deska včetně výzbroje pro technologii viz. specifikace</t>
  </si>
  <si>
    <t>Rozváděč RMS-DR1 - silnoproudá část - celkem</t>
  </si>
  <si>
    <t>Rozváděč RMS-DR1 - telemetrická část</t>
  </si>
  <si>
    <t>Výzbroj pro SŘTP a přenos na dispečink viz. specifikace</t>
  </si>
  <si>
    <t>Rozváděč RMS-DR1 - telemetrická část - celkem</t>
  </si>
  <si>
    <t>CYKY-J 4x4 mm2 , pevně</t>
  </si>
  <si>
    <t>JYTY-O 2x1 mm , pevně</t>
  </si>
  <si>
    <t>CY 16 , pevně</t>
  </si>
  <si>
    <t>4032 TRUBKA TUHÁ PVC 750N délka 2 m barva tmavě šedá</t>
  </si>
  <si>
    <t>EPS 2 EKVIPOTENCIÁLNÍ SVORKOVNICE</t>
  </si>
  <si>
    <t>D 9025 1,5-2,5 mm2, Cu, 5 pól. svorkovnice</t>
  </si>
  <si>
    <t>Krabice s průchodkami IP44 hranatá 80x80x40</t>
  </si>
  <si>
    <t>ZSA16 zemnicí svorka na potrubí</t>
  </si>
  <si>
    <t>ZS4 zemnicí svorka</t>
  </si>
  <si>
    <t>ZSA10 zemnicí svorka</t>
  </si>
  <si>
    <t>Cu pás.ZS16 Pásek uzemňovací Cu, 10m</t>
  </si>
  <si>
    <t>Měření a regulace</t>
  </si>
  <si>
    <t>Ultrazvuková sonda 0,25-4m, 4-20mA, IP 68, 2-vodič 12-36 VDC</t>
  </si>
  <si>
    <t>A-typ držák sondy, plast</t>
  </si>
  <si>
    <t>Plovákový spínač hladiny, spín. zátěž kontaktu: 250 V AC, 3A, dvojité pouzdro, hermeticky uzavřené, bezrtuťový mikrospínač, IP 68 včetně závaží a řetězu</t>
  </si>
  <si>
    <t>Indukční průtokoměr s oddělenou elektronikou je dodávkou strojní části - naceněno pouze připojení do SŘTP</t>
  </si>
  <si>
    <t>sada</t>
  </si>
  <si>
    <t xml:space="preserve"> Mag. kontakt - dveře</t>
  </si>
  <si>
    <t>PROMI-E Kódová klávesnice</t>
  </si>
  <si>
    <t>Měření a regulace - celkem</t>
  </si>
  <si>
    <t>Instalace, oživení a komplexní zkoušky</t>
  </si>
  <si>
    <t>Software telemetrické stanice</t>
  </si>
  <si>
    <t>Konfigurace komunikačního centra</t>
  </si>
  <si>
    <t>Konfigurace objektu na serveru provozovatele</t>
  </si>
  <si>
    <t>Měření slyšitelnosti</t>
  </si>
  <si>
    <t>Autorský dozor</t>
  </si>
  <si>
    <t>CYKY-J 4x1.5 mm2 , pevně</t>
  </si>
  <si>
    <t>Radim Krumnikl</t>
  </si>
  <si>
    <t>30.11.2017</t>
  </si>
  <si>
    <t>NEOBSAZENO</t>
  </si>
  <si>
    <t>NEOBSAZNEO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</si>
</sst>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0%"/>
    <numFmt numFmtId="165" formatCode="dd\.mm\.yyyy"/>
    <numFmt numFmtId="166" formatCode="#,##0.00000"/>
    <numFmt numFmtId="167" formatCode="#,##0.000"/>
    <numFmt numFmtId="168" formatCode="#"/>
    <numFmt numFmtId="169" formatCode="#,##0\_x0000_"/>
    <numFmt numFmtId="170" formatCode="#,##0.0000"/>
    <numFmt numFmtId="171" formatCode="#,##0.0;\-#,##0.0"/>
    <numFmt numFmtId="172" formatCode="#,##0.0"/>
  </numFmts>
  <fonts count="72">
    <font>
      <sz val="8"/>
      <name val="Trebuchet M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8"/>
      <color theme="10"/>
      <name val="Wingdings 2"/>
      <family val="1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b/>
      <sz val="10"/>
      <name val="Arial CE"/>
      <family val="2"/>
    </font>
    <font>
      <sz val="8"/>
      <name val="MS Sans Serif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12"/>
      <color rgb="FF000000"/>
      <name val="Arial"/>
      <family val="2"/>
    </font>
    <font>
      <sz val="11"/>
      <name val="Arial CE"/>
      <family val="2"/>
    </font>
    <font>
      <b/>
      <i/>
      <sz val="8"/>
      <name val="Arial CE"/>
      <family val="2"/>
    </font>
    <font>
      <i/>
      <sz val="7.5"/>
      <name val="Arial"/>
      <family val="2"/>
    </font>
    <font>
      <b/>
      <u val="single"/>
      <sz val="8"/>
      <color indexed="10"/>
      <name val="Arial CE"/>
      <family val="2"/>
    </font>
    <font>
      <b/>
      <sz val="10"/>
      <color rgb="FFFF000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rgb="FF000000"/>
      <name val="敓潧⁥䥕ᬀ猭Ӡɳ☸5_x0008_"/>
      <family val="2"/>
    </font>
    <font>
      <sz val="9"/>
      <color rgb="FF000000"/>
      <name val="敓潧⁥䥕ᬀ猭Ӡɳ☸5_x0008_"/>
      <family val="2"/>
    </font>
    <font>
      <b/>
      <sz val="10"/>
      <color rgb="FF000000"/>
      <name val="敓潧⁥䥕ᬀ猭Ӡɳ☸5_x0008_"/>
      <family val="2"/>
    </font>
    <font>
      <b/>
      <sz val="9"/>
      <color rgb="FF000000"/>
      <name val="敓潧⁥䥕ᬀ猭Ӡɳ☸5_x0008_"/>
      <family val="2"/>
    </font>
    <font>
      <b/>
      <sz val="12"/>
      <color rgb="FF000000"/>
      <name val="敓潧⁥䥕ᬀ猭Ӡɳ☸5_x0008_"/>
      <family val="2"/>
    </font>
  </fonts>
  <fills count="1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C0C0C0"/>
        <bgColor indexed="64"/>
      </patternFill>
    </fill>
  </fills>
  <borders count="8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 style="thin"/>
    </border>
    <border>
      <left style="hair"/>
      <right/>
      <top/>
      <bottom style="thin"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 style="medium"/>
      <top style="hair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hair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/>
      <bottom style="thin">
        <color rgb="FFC0C0C0"/>
      </bottom>
    </border>
    <border>
      <left/>
      <right/>
      <top/>
      <bottom style="thin">
        <color rgb="FFC0C0C0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 locked="0"/>
    </xf>
    <xf numFmtId="0" fontId="56" fillId="0" borderId="0">
      <alignment/>
      <protection locked="0"/>
    </xf>
    <xf numFmtId="0" fontId="2" fillId="0" borderId="0">
      <alignment/>
      <protection/>
    </xf>
    <xf numFmtId="0" fontId="0" fillId="0" borderId="0">
      <alignment/>
      <protection/>
    </xf>
    <xf numFmtId="0" fontId="56" fillId="0" borderId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732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center"/>
      <protection/>
    </xf>
    <xf numFmtId="0" fontId="7" fillId="2" borderId="0" xfId="0" applyFont="1" applyFill="1" applyAlignment="1" applyProtection="1">
      <alignment vertical="center"/>
      <protection/>
    </xf>
    <xf numFmtId="0" fontId="16" fillId="2" borderId="0" xfId="0" applyFont="1" applyFill="1" applyAlignment="1" applyProtection="1">
      <alignment horizontal="left" vertical="center"/>
      <protection/>
    </xf>
    <xf numFmtId="0" fontId="17" fillId="2" borderId="0" xfId="20" applyFont="1" applyFill="1" applyAlignment="1" applyProtection="1">
      <alignment vertical="center"/>
      <protection/>
    </xf>
    <xf numFmtId="0" fontId="43" fillId="2" borderId="0" xfId="20" applyFill="1"/>
    <xf numFmtId="0" fontId="0" fillId="2" borderId="0" xfId="0" applyFill="1"/>
    <xf numFmtId="0" fontId="15" fillId="2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9" fillId="0" borderId="0" xfId="0" applyFont="1" applyBorder="1" applyAlignment="1">
      <alignment horizontal="left" vertical="center"/>
    </xf>
    <xf numFmtId="0" fontId="0" fillId="0" borderId="5" xfId="0" applyBorder="1"/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center"/>
    </xf>
    <xf numFmtId="0" fontId="4" fillId="3" borderId="0" xfId="0" applyFont="1" applyFill="1" applyBorder="1" applyAlignment="1" applyProtection="1">
      <alignment horizontal="left" vertical="center"/>
      <protection locked="0"/>
    </xf>
    <xf numFmtId="49" fontId="4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3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5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4" fillId="5" borderId="16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5" fillId="0" borderId="21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4" fontId="31" fillId="0" borderId="21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" fontId="33" fillId="0" borderId="21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4" fontId="33" fillId="0" borderId="1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4" fillId="0" borderId="0" xfId="20" applyFont="1" applyAlignment="1">
      <alignment horizontal="center" vertical="center"/>
    </xf>
    <xf numFmtId="4" fontId="33" fillId="0" borderId="22" xfId="0" applyNumberFormat="1" applyFont="1" applyBorder="1" applyAlignment="1">
      <alignment vertical="center"/>
    </xf>
    <xf numFmtId="4" fontId="33" fillId="0" borderId="23" xfId="0" applyNumberFormat="1" applyFont="1" applyBorder="1" applyAlignment="1">
      <alignment vertical="center"/>
    </xf>
    <xf numFmtId="166" fontId="33" fillId="0" borderId="23" xfId="0" applyNumberFormat="1" applyFont="1" applyBorder="1" applyAlignment="1">
      <alignment vertical="center"/>
    </xf>
    <xf numFmtId="4" fontId="33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7" fillId="2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35" fillId="2" borderId="0" xfId="20" applyFont="1" applyFill="1" applyAlignment="1">
      <alignment vertical="center"/>
    </xf>
    <xf numFmtId="0" fontId="7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4" fontId="26" fillId="0" borderId="0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5" fillId="5" borderId="8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right" vertical="center"/>
    </xf>
    <xf numFmtId="0" fontId="5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5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4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4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3" xfId="0" applyFont="1" applyBorder="1" applyAlignment="1">
      <alignment horizontal="left" vertical="center"/>
    </xf>
    <xf numFmtId="0" fontId="9" fillId="0" borderId="23" xfId="0" applyFont="1" applyBorder="1" applyAlignment="1">
      <alignment vertical="center"/>
    </xf>
    <xf numFmtId="0" fontId="9" fillId="0" borderId="23" xfId="0" applyFont="1" applyBorder="1" applyAlignment="1" applyProtection="1">
      <alignment vertical="center"/>
      <protection locked="0"/>
    </xf>
    <xf numFmtId="4" fontId="9" fillId="0" borderId="23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 applyProtection="1">
      <alignment horizontal="center" vertical="center" wrapText="1"/>
      <protection locked="0"/>
    </xf>
    <xf numFmtId="0" fontId="4" fillId="5" borderId="19" xfId="0" applyFont="1" applyFill="1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7" fillId="0" borderId="13" xfId="0" applyNumberFormat="1" applyFont="1" applyBorder="1" applyAlignment="1">
      <alignment/>
    </xf>
    <xf numFmtId="166" fontId="37" fillId="0" borderId="14" xfId="0" applyNumberFormat="1" applyFont="1" applyBorder="1" applyAlignment="1">
      <alignment/>
    </xf>
    <xf numFmtId="4" fontId="38" fillId="0" borderId="0" xfId="0" applyNumberFormat="1" applyFont="1" applyAlignment="1">
      <alignment vertical="center"/>
    </xf>
    <xf numFmtId="0" fontId="10" fillId="0" borderId="4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10" fillId="0" borderId="21" xfId="0" applyFont="1" applyBorder="1" applyAlignment="1">
      <alignment/>
    </xf>
    <xf numFmtId="0" fontId="10" fillId="0" borderId="0" xfId="0" applyFont="1" applyBorder="1" applyAlignment="1">
      <alignment/>
    </xf>
    <xf numFmtId="166" fontId="10" fillId="0" borderId="0" xfId="0" applyNumberFormat="1" applyFont="1" applyBorder="1" applyAlignment="1">
      <alignment/>
    </xf>
    <xf numFmtId="166" fontId="10" fillId="0" borderId="15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3" fillId="3" borderId="27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vertical="center"/>
    </xf>
    <xf numFmtId="166" fontId="3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41" fillId="0" borderId="0" xfId="0" applyFont="1" applyAlignment="1">
      <alignment vertical="center" wrapText="1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2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167" fontId="14" fillId="0" borderId="0" xfId="0" applyNumberFormat="1" applyFont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14" fillId="0" borderId="2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42" fillId="0" borderId="27" xfId="0" applyFont="1" applyBorder="1" applyAlignment="1" applyProtection="1">
      <alignment horizontal="center" vertical="center"/>
      <protection locked="0"/>
    </xf>
    <xf numFmtId="49" fontId="42" fillId="0" borderId="27" xfId="0" applyNumberFormat="1" applyFont="1" applyBorder="1" applyAlignment="1" applyProtection="1">
      <alignment horizontal="left" vertical="center" wrapText="1"/>
      <protection locked="0"/>
    </xf>
    <xf numFmtId="0" fontId="42" fillId="0" borderId="27" xfId="0" applyFont="1" applyBorder="1" applyAlignment="1" applyProtection="1">
      <alignment horizontal="left" vertical="center" wrapText="1"/>
      <protection locked="0"/>
    </xf>
    <xf numFmtId="0" fontId="42" fillId="0" borderId="27" xfId="0" applyFont="1" applyBorder="1" applyAlignment="1" applyProtection="1">
      <alignment horizontal="center" vertical="center" wrapText="1"/>
      <protection locked="0"/>
    </xf>
    <xf numFmtId="167" fontId="42" fillId="0" borderId="27" xfId="0" applyNumberFormat="1" applyFont="1" applyBorder="1" applyAlignment="1" applyProtection="1">
      <alignment vertical="center"/>
      <protection locked="0"/>
    </xf>
    <xf numFmtId="4" fontId="42" fillId="3" borderId="27" xfId="0" applyNumberFormat="1" applyFont="1" applyFill="1" applyBorder="1" applyAlignment="1" applyProtection="1">
      <alignment vertical="center"/>
      <protection locked="0"/>
    </xf>
    <xf numFmtId="4" fontId="42" fillId="0" borderId="27" xfId="0" applyNumberFormat="1" applyFont="1" applyBorder="1" applyAlignment="1" applyProtection="1">
      <alignment vertical="center"/>
      <protection locked="0"/>
    </xf>
    <xf numFmtId="0" fontId="42" fillId="0" borderId="4" xfId="0" applyFont="1" applyBorder="1" applyAlignment="1">
      <alignment vertical="center"/>
    </xf>
    <xf numFmtId="0" fontId="42" fillId="3" borderId="27" xfId="0" applyFont="1" applyFill="1" applyBorder="1" applyAlignment="1" applyProtection="1">
      <alignment horizontal="left" vertical="center"/>
      <protection locked="0"/>
    </xf>
    <xf numFmtId="0" fontId="42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7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6" fillId="0" borderId="32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6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" fillId="0" borderId="28" xfId="21" applyNumberFormat="1" applyFont="1" applyFill="1" applyBorder="1" applyAlignment="1" applyProtection="1">
      <alignment/>
      <protection/>
    </xf>
    <xf numFmtId="0" fontId="1" fillId="0" borderId="29" xfId="21" applyNumberFormat="1" applyFont="1" applyFill="1" applyBorder="1" applyAlignment="1" applyProtection="1">
      <alignment/>
      <protection/>
    </xf>
    <xf numFmtId="0" fontId="1" fillId="0" borderId="30" xfId="21" applyNumberFormat="1" applyFont="1" applyFill="1" applyBorder="1" applyAlignment="1" applyProtection="1">
      <alignment/>
      <protection/>
    </xf>
    <xf numFmtId="0" fontId="1" fillId="0" borderId="0" xfId="21" applyFont="1" applyProtection="1">
      <alignment/>
      <protection locked="0"/>
    </xf>
    <xf numFmtId="0" fontId="45" fillId="0" borderId="29" xfId="21" applyNumberFormat="1" applyFont="1" applyFill="1" applyBorder="1" applyAlignment="1" applyProtection="1">
      <alignment/>
      <protection/>
    </xf>
    <xf numFmtId="0" fontId="1" fillId="0" borderId="33" xfId="21" applyNumberFormat="1" applyFont="1" applyFill="1" applyBorder="1" applyAlignment="1" applyProtection="1">
      <alignment/>
      <protection/>
    </xf>
    <xf numFmtId="0" fontId="1" fillId="0" borderId="34" xfId="21" applyNumberFormat="1" applyFont="1" applyFill="1" applyBorder="1" applyAlignment="1" applyProtection="1">
      <alignment/>
      <protection/>
    </xf>
    <xf numFmtId="0" fontId="1" fillId="0" borderId="35" xfId="21" applyNumberFormat="1" applyFont="1" applyFill="1" applyBorder="1" applyAlignment="1" applyProtection="1">
      <alignment/>
      <protection/>
    </xf>
    <xf numFmtId="0" fontId="46" fillId="0" borderId="28" xfId="21" applyNumberFormat="1" applyFont="1" applyFill="1" applyBorder="1" applyAlignment="1" applyProtection="1">
      <alignment vertical="center"/>
      <protection/>
    </xf>
    <xf numFmtId="0" fontId="46" fillId="0" borderId="29" xfId="21" applyNumberFormat="1" applyFont="1" applyFill="1" applyBorder="1" applyAlignment="1" applyProtection="1">
      <alignment vertical="center"/>
      <protection/>
    </xf>
    <xf numFmtId="0" fontId="46" fillId="0" borderId="30" xfId="21" applyNumberFormat="1" applyFont="1" applyFill="1" applyBorder="1" applyAlignment="1" applyProtection="1">
      <alignment vertical="center"/>
      <protection/>
    </xf>
    <xf numFmtId="0" fontId="46" fillId="0" borderId="31" xfId="21" applyNumberFormat="1" applyFont="1" applyFill="1" applyBorder="1" applyAlignment="1" applyProtection="1">
      <alignment vertical="center"/>
      <protection/>
    </xf>
    <xf numFmtId="0" fontId="46" fillId="0" borderId="0" xfId="21" applyNumberFormat="1" applyFont="1" applyFill="1" applyAlignment="1" applyProtection="1">
      <alignment vertical="center"/>
      <protection/>
    </xf>
    <xf numFmtId="168" fontId="47" fillId="0" borderId="36" xfId="21" applyNumberFormat="1" applyFont="1" applyFill="1" applyBorder="1" applyAlignment="1" applyProtection="1">
      <alignment vertical="center"/>
      <protection/>
    </xf>
    <xf numFmtId="168" fontId="47" fillId="0" borderId="37" xfId="21" applyNumberFormat="1" applyFont="1" applyFill="1" applyBorder="1" applyAlignment="1" applyProtection="1">
      <alignment vertical="center"/>
      <protection/>
    </xf>
    <xf numFmtId="0" fontId="46" fillId="0" borderId="38" xfId="21" applyNumberFormat="1" applyFont="1" applyFill="1" applyBorder="1" applyAlignment="1" applyProtection="1">
      <alignment vertical="center"/>
      <protection/>
    </xf>
    <xf numFmtId="0" fontId="46" fillId="0" borderId="32" xfId="21" applyNumberFormat="1" applyFont="1" applyFill="1" applyBorder="1" applyAlignment="1" applyProtection="1">
      <alignment vertical="center"/>
      <protection/>
    </xf>
    <xf numFmtId="168" fontId="47" fillId="0" borderId="39" xfId="21" applyNumberFormat="1" applyFont="1" applyFill="1" applyBorder="1" applyAlignment="1" applyProtection="1">
      <alignment vertical="center"/>
      <protection/>
    </xf>
    <xf numFmtId="0" fontId="46" fillId="0" borderId="0" xfId="21" applyNumberFormat="1" applyFont="1" applyFill="1" applyBorder="1" applyAlignment="1" applyProtection="1">
      <alignment vertical="center"/>
      <protection/>
    </xf>
    <xf numFmtId="0" fontId="46" fillId="0" borderId="40" xfId="21" applyNumberFormat="1" applyFont="1" applyFill="1" applyBorder="1" applyAlignment="1" applyProtection="1">
      <alignment vertical="center"/>
      <protection/>
    </xf>
    <xf numFmtId="168" fontId="47" fillId="0" borderId="0" xfId="21" applyNumberFormat="1" applyFont="1" applyFill="1" applyBorder="1" applyAlignment="1" applyProtection="1">
      <alignment vertical="center"/>
      <protection/>
    </xf>
    <xf numFmtId="0" fontId="47" fillId="0" borderId="0" xfId="21" applyNumberFormat="1" applyFont="1" applyFill="1" applyBorder="1" applyAlignment="1" applyProtection="1">
      <alignment vertical="center"/>
      <protection/>
    </xf>
    <xf numFmtId="0" fontId="46" fillId="0" borderId="37" xfId="21" applyNumberFormat="1" applyFont="1" applyFill="1" applyBorder="1" applyAlignment="1" applyProtection="1">
      <alignment vertical="center"/>
      <protection/>
    </xf>
    <xf numFmtId="168" fontId="47" fillId="0" borderId="41" xfId="21" applyNumberFormat="1" applyFont="1" applyFill="1" applyBorder="1" applyAlignment="1" applyProtection="1">
      <alignment vertical="center"/>
      <protection/>
    </xf>
    <xf numFmtId="168" fontId="47" fillId="0" borderId="42" xfId="21" applyNumberFormat="1" applyFont="1" applyFill="1" applyBorder="1" applyAlignment="1" applyProtection="1">
      <alignment vertical="center"/>
      <protection/>
    </xf>
    <xf numFmtId="168" fontId="47" fillId="0" borderId="43" xfId="21" applyNumberFormat="1" applyFont="1" applyFill="1" applyBorder="1" applyAlignment="1" applyProtection="1">
      <alignment vertical="center"/>
      <protection/>
    </xf>
    <xf numFmtId="0" fontId="46" fillId="0" borderId="44" xfId="21" applyNumberFormat="1" applyFont="1" applyFill="1" applyBorder="1" applyAlignment="1" applyProtection="1">
      <alignment vertical="center"/>
      <protection/>
    </xf>
    <xf numFmtId="168" fontId="47" fillId="0" borderId="45" xfId="21" applyNumberFormat="1" applyFont="1" applyFill="1" applyBorder="1" applyAlignment="1" applyProtection="1">
      <alignment vertical="center"/>
      <protection/>
    </xf>
    <xf numFmtId="0" fontId="46" fillId="0" borderId="46" xfId="21" applyNumberFormat="1" applyFont="1" applyFill="1" applyBorder="1" applyAlignment="1" applyProtection="1">
      <alignment vertical="center"/>
      <protection/>
    </xf>
    <xf numFmtId="0" fontId="46" fillId="0" borderId="47" xfId="21" applyNumberFormat="1" applyFont="1" applyFill="1" applyBorder="1" applyAlignment="1" applyProtection="1">
      <alignment vertical="center"/>
      <protection/>
    </xf>
    <xf numFmtId="168" fontId="47" fillId="0" borderId="0" xfId="21" applyNumberFormat="1" applyFont="1" applyFill="1" applyAlignment="1" applyProtection="1">
      <alignment vertical="center"/>
      <protection/>
    </xf>
    <xf numFmtId="0" fontId="48" fillId="0" borderId="0" xfId="21" applyNumberFormat="1" applyFont="1" applyFill="1" applyAlignment="1" applyProtection="1">
      <alignment vertical="center"/>
      <protection/>
    </xf>
    <xf numFmtId="0" fontId="46" fillId="0" borderId="43" xfId="21" applyNumberFormat="1" applyFont="1" applyFill="1" applyBorder="1" applyAlignment="1" applyProtection="1">
      <alignment vertical="center"/>
      <protection/>
    </xf>
    <xf numFmtId="168" fontId="47" fillId="0" borderId="44" xfId="21" applyNumberFormat="1" applyFont="1" applyFill="1" applyBorder="1" applyAlignment="1" applyProtection="1">
      <alignment vertical="center"/>
      <protection/>
    </xf>
    <xf numFmtId="49" fontId="47" fillId="0" borderId="41" xfId="21" applyNumberFormat="1" applyFont="1" applyFill="1" applyBorder="1" applyAlignment="1" applyProtection="1">
      <alignment vertical="center"/>
      <protection/>
    </xf>
    <xf numFmtId="0" fontId="49" fillId="0" borderId="0" xfId="21" applyNumberFormat="1" applyFont="1" applyFill="1" applyAlignment="1" applyProtection="1">
      <alignment vertical="center"/>
      <protection/>
    </xf>
    <xf numFmtId="0" fontId="46" fillId="0" borderId="33" xfId="21" applyNumberFormat="1" applyFont="1" applyFill="1" applyBorder="1" applyAlignment="1" applyProtection="1">
      <alignment vertical="center"/>
      <protection/>
    </xf>
    <xf numFmtId="0" fontId="46" fillId="0" borderId="34" xfId="21" applyNumberFormat="1" applyFont="1" applyFill="1" applyBorder="1" applyAlignment="1" applyProtection="1">
      <alignment vertical="center"/>
      <protection/>
    </xf>
    <xf numFmtId="0" fontId="46" fillId="0" borderId="35" xfId="21" applyNumberFormat="1" applyFont="1" applyFill="1" applyBorder="1" applyAlignment="1" applyProtection="1">
      <alignment vertical="center"/>
      <protection/>
    </xf>
    <xf numFmtId="0" fontId="46" fillId="0" borderId="48" xfId="21" applyNumberFormat="1" applyFont="1" applyFill="1" applyBorder="1" applyAlignment="1" applyProtection="1">
      <alignment vertical="center"/>
      <protection/>
    </xf>
    <xf numFmtId="0" fontId="46" fillId="0" borderId="49" xfId="21" applyNumberFormat="1" applyFont="1" applyFill="1" applyBorder="1" applyAlignment="1" applyProtection="1">
      <alignment vertical="center"/>
      <protection/>
    </xf>
    <xf numFmtId="0" fontId="50" fillId="0" borderId="49" xfId="21" applyNumberFormat="1" applyFont="1" applyFill="1" applyBorder="1" applyAlignment="1" applyProtection="1">
      <alignment vertical="center"/>
      <protection/>
    </xf>
    <xf numFmtId="0" fontId="46" fillId="0" borderId="50" xfId="21" applyNumberFormat="1" applyFont="1" applyFill="1" applyBorder="1" applyAlignment="1" applyProtection="1">
      <alignment vertical="center"/>
      <protection/>
    </xf>
    <xf numFmtId="0" fontId="46" fillId="0" borderId="51" xfId="21" applyNumberFormat="1" applyFont="1" applyFill="1" applyBorder="1" applyAlignment="1" applyProtection="1">
      <alignment vertical="center"/>
      <protection/>
    </xf>
    <xf numFmtId="0" fontId="46" fillId="0" borderId="52" xfId="21" applyNumberFormat="1" applyFont="1" applyFill="1" applyBorder="1" applyAlignment="1" applyProtection="1">
      <alignment vertical="center"/>
      <protection/>
    </xf>
    <xf numFmtId="0" fontId="46" fillId="0" borderId="53" xfId="21" applyNumberFormat="1" applyFont="1" applyFill="1" applyBorder="1" applyAlignment="1" applyProtection="1">
      <alignment vertical="center"/>
      <protection/>
    </xf>
    <xf numFmtId="0" fontId="46" fillId="0" borderId="54" xfId="21" applyNumberFormat="1" applyFont="1" applyFill="1" applyBorder="1" applyAlignment="1" applyProtection="1">
      <alignment vertical="center"/>
      <protection/>
    </xf>
    <xf numFmtId="0" fontId="46" fillId="0" borderId="55" xfId="21" applyNumberFormat="1" applyFont="1" applyFill="1" applyBorder="1" applyAlignment="1" applyProtection="1">
      <alignment vertical="center"/>
      <protection/>
    </xf>
    <xf numFmtId="3" fontId="1" fillId="0" borderId="56" xfId="21" applyNumberFormat="1" applyFont="1" applyFill="1" applyBorder="1" applyAlignment="1" applyProtection="1">
      <alignment vertical="center"/>
      <protection/>
    </xf>
    <xf numFmtId="3" fontId="1" fillId="0" borderId="57" xfId="21" applyNumberFormat="1" applyFont="1" applyFill="1" applyBorder="1" applyAlignment="1" applyProtection="1">
      <alignment vertical="center"/>
      <protection/>
    </xf>
    <xf numFmtId="169" fontId="51" fillId="0" borderId="58" xfId="21" applyNumberFormat="1" applyFont="1" applyFill="1" applyBorder="1" applyAlignment="1" applyProtection="1">
      <alignment horizontal="right" vertical="center" wrapText="1"/>
      <protection/>
    </xf>
    <xf numFmtId="4" fontId="51" fillId="0" borderId="59" xfId="21" applyNumberFormat="1" applyFont="1" applyFill="1" applyBorder="1" applyAlignment="1" applyProtection="1">
      <alignment horizontal="right" vertical="center" wrapText="1"/>
      <protection/>
    </xf>
    <xf numFmtId="3" fontId="1" fillId="0" borderId="58" xfId="21" applyNumberFormat="1" applyFont="1" applyFill="1" applyBorder="1" applyAlignment="1" applyProtection="1">
      <alignment vertical="center"/>
      <protection/>
    </xf>
    <xf numFmtId="3" fontId="1" fillId="0" borderId="59" xfId="21" applyNumberFormat="1" applyFont="1" applyFill="1" applyBorder="1" applyAlignment="1" applyProtection="1">
      <alignment vertical="center"/>
      <protection/>
    </xf>
    <xf numFmtId="3" fontId="51" fillId="0" borderId="57" xfId="21" applyNumberFormat="1" applyFont="1" applyFill="1" applyBorder="1" applyAlignment="1" applyProtection="1">
      <alignment vertical="center" wrapText="1"/>
      <protection/>
    </xf>
    <xf numFmtId="4" fontId="51" fillId="0" borderId="57" xfId="21" applyNumberFormat="1" applyFont="1" applyFill="1" applyBorder="1" applyAlignment="1" applyProtection="1">
      <alignment horizontal="right" vertical="center" wrapText="1"/>
      <protection/>
    </xf>
    <xf numFmtId="3" fontId="1" fillId="0" borderId="60" xfId="21" applyNumberFormat="1" applyFont="1" applyFill="1" applyBorder="1" applyAlignment="1" applyProtection="1">
      <alignment vertical="center"/>
      <protection/>
    </xf>
    <xf numFmtId="168" fontId="50" fillId="0" borderId="49" xfId="21" applyNumberFormat="1" applyFont="1" applyFill="1" applyBorder="1" applyAlignment="1" applyProtection="1">
      <alignment vertical="center" wrapText="1"/>
      <protection/>
    </xf>
    <xf numFmtId="0" fontId="52" fillId="0" borderId="51" xfId="21" applyNumberFormat="1" applyFont="1" applyFill="1" applyBorder="1" applyAlignment="1" applyProtection="1">
      <alignment vertical="center"/>
      <protection/>
    </xf>
    <xf numFmtId="0" fontId="52" fillId="0" borderId="53" xfId="21" applyNumberFormat="1" applyFont="1" applyFill="1" applyBorder="1" applyAlignment="1" applyProtection="1">
      <alignment vertical="center"/>
      <protection/>
    </xf>
    <xf numFmtId="0" fontId="50" fillId="0" borderId="54" xfId="21" applyNumberFormat="1" applyFont="1" applyFill="1" applyBorder="1" applyAlignment="1" applyProtection="1">
      <alignment vertical="center"/>
      <protection/>
    </xf>
    <xf numFmtId="0" fontId="50" fillId="0" borderId="52" xfId="21" applyNumberFormat="1" applyFont="1" applyFill="1" applyBorder="1" applyAlignment="1" applyProtection="1">
      <alignment vertical="center"/>
      <protection/>
    </xf>
    <xf numFmtId="0" fontId="50" fillId="0" borderId="55" xfId="21" applyNumberFormat="1" applyFont="1" applyFill="1" applyBorder="1" applyAlignment="1" applyProtection="1">
      <alignment vertical="center"/>
      <protection/>
    </xf>
    <xf numFmtId="0" fontId="50" fillId="0" borderId="53" xfId="21" applyNumberFormat="1" applyFont="1" applyFill="1" applyBorder="1" applyAlignment="1" applyProtection="1">
      <alignment vertical="center"/>
      <protection/>
    </xf>
    <xf numFmtId="1" fontId="46" fillId="0" borderId="61" xfId="21" applyNumberFormat="1" applyFont="1" applyFill="1" applyBorder="1" applyAlignment="1" applyProtection="1">
      <alignment horizontal="center" vertical="center"/>
      <protection/>
    </xf>
    <xf numFmtId="0" fontId="53" fillId="0" borderId="36" xfId="21" applyNumberFormat="1" applyFont="1" applyFill="1" applyBorder="1" applyAlignment="1" applyProtection="1">
      <alignment vertical="center"/>
      <protection/>
    </xf>
    <xf numFmtId="0" fontId="46" fillId="0" borderId="41" xfId="21" applyNumberFormat="1" applyFont="1" applyFill="1" applyBorder="1" applyAlignment="1" applyProtection="1">
      <alignment vertical="center"/>
      <protection/>
    </xf>
    <xf numFmtId="4" fontId="51" fillId="0" borderId="42" xfId="21" applyNumberFormat="1" applyFont="1" applyFill="1" applyBorder="1" applyAlignment="1" applyProtection="1">
      <alignment horizontal="right" vertical="center" wrapText="1"/>
      <protection/>
    </xf>
    <xf numFmtId="49" fontId="46" fillId="0" borderId="62" xfId="21" applyNumberFormat="1" applyFont="1" applyFill="1" applyBorder="1" applyAlignment="1" applyProtection="1">
      <alignment vertical="center"/>
      <protection/>
    </xf>
    <xf numFmtId="0" fontId="46" fillId="0" borderId="42" xfId="21" applyNumberFormat="1" applyFont="1" applyFill="1" applyBorder="1" applyAlignment="1" applyProtection="1">
      <alignment vertical="center"/>
      <protection/>
    </xf>
    <xf numFmtId="4" fontId="1" fillId="0" borderId="42" xfId="21" applyNumberFormat="1" applyFont="1" applyFill="1" applyBorder="1" applyAlignment="1" applyProtection="1">
      <alignment horizontal="right" vertical="center"/>
      <protection/>
    </xf>
    <xf numFmtId="3" fontId="1" fillId="0" borderId="43" xfId="21" applyNumberFormat="1" applyFont="1" applyFill="1" applyBorder="1" applyAlignment="1" applyProtection="1">
      <alignment vertical="center"/>
      <protection/>
    </xf>
    <xf numFmtId="0" fontId="54" fillId="0" borderId="43" xfId="21" applyNumberFormat="1" applyFont="1" applyFill="1" applyBorder="1" applyAlignment="1" applyProtection="1">
      <alignment horizontal="right" vertical="center"/>
      <protection/>
    </xf>
    <xf numFmtId="0" fontId="54" fillId="0" borderId="44" xfId="21" applyNumberFormat="1" applyFont="1" applyFill="1" applyBorder="1" applyAlignment="1" applyProtection="1">
      <alignment horizontal="left" vertical="center"/>
      <protection/>
    </xf>
    <xf numFmtId="0" fontId="46" fillId="0" borderId="62" xfId="21" applyNumberFormat="1" applyFont="1" applyFill="1" applyBorder="1" applyAlignment="1" applyProtection="1">
      <alignment vertical="center"/>
      <protection/>
    </xf>
    <xf numFmtId="0" fontId="46" fillId="0" borderId="45" xfId="21" applyNumberFormat="1" applyFont="1" applyFill="1" applyBorder="1" applyAlignment="1" applyProtection="1">
      <alignment vertical="center"/>
      <protection/>
    </xf>
    <xf numFmtId="1" fontId="46" fillId="0" borderId="63" xfId="21" applyNumberFormat="1" applyFont="1" applyFill="1" applyBorder="1" applyAlignment="1" applyProtection="1">
      <alignment horizontal="center" vertical="center"/>
      <protection/>
    </xf>
    <xf numFmtId="3" fontId="1" fillId="0" borderId="42" xfId="21" applyNumberFormat="1" applyFont="1" applyFill="1" applyBorder="1" applyAlignment="1" applyProtection="1">
      <alignment vertical="center"/>
      <protection/>
    </xf>
    <xf numFmtId="0" fontId="53" fillId="0" borderId="42" xfId="21" applyNumberFormat="1" applyFont="1" applyFill="1" applyBorder="1" applyAlignment="1" applyProtection="1">
      <alignment vertical="center"/>
      <protection/>
    </xf>
    <xf numFmtId="4" fontId="51" fillId="0" borderId="48" xfId="21" applyNumberFormat="1" applyFont="1" applyFill="1" applyBorder="1" applyAlignment="1" applyProtection="1">
      <alignment horizontal="right" vertical="center" wrapText="1"/>
      <protection/>
    </xf>
    <xf numFmtId="49" fontId="46" fillId="0" borderId="50" xfId="21" applyNumberFormat="1" applyFont="1" applyFill="1" applyBorder="1" applyAlignment="1" applyProtection="1">
      <alignment vertical="center"/>
      <protection/>
    </xf>
    <xf numFmtId="4" fontId="1" fillId="0" borderId="48" xfId="21" applyNumberFormat="1" applyFont="1" applyFill="1" applyBorder="1" applyAlignment="1" applyProtection="1">
      <alignment horizontal="right" vertical="center"/>
      <protection/>
    </xf>
    <xf numFmtId="3" fontId="1" fillId="0" borderId="50" xfId="21" applyNumberFormat="1" applyFont="1" applyFill="1" applyBorder="1" applyAlignment="1" applyProtection="1">
      <alignment vertical="center"/>
      <protection/>
    </xf>
    <xf numFmtId="0" fontId="46" fillId="0" borderId="64" xfId="21" applyNumberFormat="1" applyFont="1" applyFill="1" applyBorder="1" applyAlignment="1" applyProtection="1">
      <alignment vertical="center"/>
      <protection/>
    </xf>
    <xf numFmtId="1" fontId="46" fillId="0" borderId="65" xfId="21" applyNumberFormat="1" applyFont="1" applyFill="1" applyBorder="1" applyAlignment="1" applyProtection="1">
      <alignment horizontal="center" vertical="center"/>
      <protection/>
    </xf>
    <xf numFmtId="0" fontId="46" fillId="0" borderId="59" xfId="21" applyNumberFormat="1" applyFont="1" applyFill="1" applyBorder="1" applyAlignment="1" applyProtection="1">
      <alignment vertical="center"/>
      <protection/>
    </xf>
    <xf numFmtId="0" fontId="46" fillId="0" borderId="57" xfId="21" applyNumberFormat="1" applyFont="1" applyFill="1" applyBorder="1" applyAlignment="1" applyProtection="1">
      <alignment vertical="center"/>
      <protection/>
    </xf>
    <xf numFmtId="0" fontId="46" fillId="0" borderId="58" xfId="21" applyNumberFormat="1" applyFont="1" applyFill="1" applyBorder="1" applyAlignment="1" applyProtection="1">
      <alignment vertical="center"/>
      <protection/>
    </xf>
    <xf numFmtId="4" fontId="51" fillId="0" borderId="66" xfId="21" applyNumberFormat="1" applyFont="1" applyFill="1" applyBorder="1" applyAlignment="1" applyProtection="1">
      <alignment horizontal="right" vertical="center" wrapText="1"/>
      <protection/>
    </xf>
    <xf numFmtId="49" fontId="46" fillId="0" borderId="35" xfId="21" applyNumberFormat="1" applyFont="1" applyFill="1" applyBorder="1" applyAlignment="1" applyProtection="1">
      <alignment vertical="center"/>
      <protection/>
    </xf>
    <xf numFmtId="4" fontId="51" fillId="0" borderId="49" xfId="21" applyNumberFormat="1" applyFont="1" applyFill="1" applyBorder="1" applyAlignment="1" applyProtection="1">
      <alignment horizontal="right" vertical="center" wrapText="1"/>
      <protection/>
    </xf>
    <xf numFmtId="3" fontId="51" fillId="0" borderId="34" xfId="21" applyNumberFormat="1" applyFont="1" applyFill="1" applyBorder="1" applyAlignment="1" applyProtection="1">
      <alignment vertical="center" wrapText="1"/>
      <protection/>
    </xf>
    <xf numFmtId="0" fontId="50" fillId="0" borderId="28" xfId="21" applyNumberFormat="1" applyFont="1" applyFill="1" applyBorder="1" applyAlignment="1" applyProtection="1">
      <alignment vertical="top"/>
      <protection/>
    </xf>
    <xf numFmtId="0" fontId="46" fillId="0" borderId="67" xfId="21" applyNumberFormat="1" applyFont="1" applyFill="1" applyBorder="1" applyAlignment="1" applyProtection="1">
      <alignment vertical="center"/>
      <protection/>
    </xf>
    <xf numFmtId="0" fontId="46" fillId="0" borderId="68" xfId="21" applyNumberFormat="1" applyFont="1" applyFill="1" applyBorder="1" applyAlignment="1" applyProtection="1">
      <alignment vertical="center"/>
      <protection/>
    </xf>
    <xf numFmtId="1" fontId="52" fillId="0" borderId="51" xfId="21" applyNumberFormat="1" applyFont="1" applyFill="1" applyBorder="1" applyAlignment="1" applyProtection="1">
      <alignment vertical="center"/>
      <protection/>
    </xf>
    <xf numFmtId="0" fontId="46" fillId="0" borderId="39" xfId="21" applyNumberFormat="1" applyFont="1" applyFill="1" applyBorder="1" applyAlignment="1" applyProtection="1">
      <alignment vertical="center"/>
      <protection/>
    </xf>
    <xf numFmtId="170" fontId="46" fillId="0" borderId="50" xfId="21" applyNumberFormat="1" applyFont="1" applyFill="1" applyBorder="1" applyAlignment="1" applyProtection="1">
      <alignment horizontal="right" vertical="center"/>
      <protection/>
    </xf>
    <xf numFmtId="0" fontId="46" fillId="0" borderId="69" xfId="21" applyNumberFormat="1" applyFont="1" applyFill="1" applyBorder="1" applyAlignment="1" applyProtection="1">
      <alignment/>
      <protection/>
    </xf>
    <xf numFmtId="0" fontId="46" fillId="0" borderId="45" xfId="21" applyNumberFormat="1" applyFont="1" applyFill="1" applyBorder="1" applyAlignment="1" applyProtection="1">
      <alignment/>
      <protection/>
    </xf>
    <xf numFmtId="3" fontId="47" fillId="0" borderId="45" xfId="21" applyNumberFormat="1" applyFont="1" applyFill="1" applyBorder="1" applyAlignment="1" applyProtection="1">
      <alignment horizontal="right" vertical="center" wrapText="1"/>
      <protection/>
    </xf>
    <xf numFmtId="4" fontId="47" fillId="0" borderId="42" xfId="21" applyNumberFormat="1" applyFont="1" applyFill="1" applyBorder="1" applyAlignment="1" applyProtection="1">
      <alignment horizontal="right" vertical="center" wrapText="1"/>
      <protection/>
    </xf>
    <xf numFmtId="4" fontId="51" fillId="0" borderId="45" xfId="21" applyNumberFormat="1" applyFont="1" applyFill="1" applyBorder="1" applyAlignment="1" applyProtection="1">
      <alignment horizontal="right" vertical="center" wrapText="1"/>
      <protection/>
    </xf>
    <xf numFmtId="170" fontId="46" fillId="0" borderId="70" xfId="21" applyNumberFormat="1" applyFont="1" applyFill="1" applyBorder="1" applyAlignment="1" applyProtection="1">
      <alignment horizontal="right" vertical="center"/>
      <protection/>
    </xf>
    <xf numFmtId="0" fontId="50" fillId="0" borderId="71" xfId="21" applyNumberFormat="1" applyFont="1" applyFill="1" applyBorder="1" applyAlignment="1" applyProtection="1">
      <alignment vertical="top"/>
      <protection/>
    </xf>
    <xf numFmtId="0" fontId="46" fillId="0" borderId="36" xfId="21" applyNumberFormat="1" applyFont="1" applyFill="1" applyBorder="1" applyAlignment="1" applyProtection="1">
      <alignment vertical="center"/>
      <protection/>
    </xf>
    <xf numFmtId="3" fontId="47" fillId="0" borderId="42" xfId="21" applyNumberFormat="1" applyFont="1" applyFill="1" applyBorder="1" applyAlignment="1" applyProtection="1">
      <alignment horizontal="right" vertical="center" wrapText="1"/>
      <protection/>
    </xf>
    <xf numFmtId="170" fontId="46" fillId="0" borderId="62" xfId="21" applyNumberFormat="1" applyFont="1" applyFill="1" applyBorder="1" applyAlignment="1" applyProtection="1">
      <alignment horizontal="right" vertical="center"/>
      <protection/>
    </xf>
    <xf numFmtId="0" fontId="50" fillId="0" borderId="59" xfId="21" applyNumberFormat="1" applyFont="1" applyFill="1" applyBorder="1" applyAlignment="1" applyProtection="1">
      <alignment vertical="center"/>
      <protection/>
    </xf>
    <xf numFmtId="0" fontId="46" fillId="0" borderId="72" xfId="21" applyNumberFormat="1" applyFont="1" applyFill="1" applyBorder="1" applyAlignment="1" applyProtection="1">
      <alignment vertical="center"/>
      <protection/>
    </xf>
    <xf numFmtId="4" fontId="55" fillId="0" borderId="73" xfId="21" applyNumberFormat="1" applyFont="1" applyFill="1" applyBorder="1" applyAlignment="1" applyProtection="1">
      <alignment horizontal="right" vertical="center" wrapText="1"/>
      <protection/>
    </xf>
    <xf numFmtId="0" fontId="46" fillId="0" borderId="74" xfId="21" applyNumberFormat="1" applyFont="1" applyFill="1" applyBorder="1" applyAlignment="1" applyProtection="1">
      <alignment vertical="center"/>
      <protection/>
    </xf>
    <xf numFmtId="0" fontId="1" fillId="0" borderId="52" xfId="21" applyNumberFormat="1" applyFont="1" applyFill="1" applyBorder="1" applyAlignment="1" applyProtection="1">
      <alignment vertical="center"/>
      <protection/>
    </xf>
    <xf numFmtId="0" fontId="46" fillId="0" borderId="33" xfId="21" applyNumberFormat="1" applyFont="1" applyFill="1" applyBorder="1" applyAlignment="1" applyProtection="1">
      <alignment/>
      <protection/>
    </xf>
    <xf numFmtId="0" fontId="46" fillId="0" borderId="75" xfId="21" applyNumberFormat="1" applyFont="1" applyFill="1" applyBorder="1" applyAlignment="1" applyProtection="1">
      <alignment vertical="center"/>
      <protection/>
    </xf>
    <xf numFmtId="0" fontId="46" fillId="0" borderId="66" xfId="21" applyNumberFormat="1" applyFont="1" applyFill="1" applyBorder="1" applyAlignment="1" applyProtection="1">
      <alignment/>
      <protection/>
    </xf>
    <xf numFmtId="0" fontId="46" fillId="0" borderId="60" xfId="21" applyNumberFormat="1" applyFont="1" applyFill="1" applyBorder="1" applyAlignment="1" applyProtection="1">
      <alignment vertical="center"/>
      <protection/>
    </xf>
    <xf numFmtId="0" fontId="57" fillId="6" borderId="0" xfId="25" applyFont="1" applyFill="1" applyAlignment="1" applyProtection="1">
      <alignment horizontal="left" vertical="center"/>
      <protection/>
    </xf>
    <xf numFmtId="0" fontId="47" fillId="6" borderId="0" xfId="25" applyFont="1" applyFill="1" applyAlignment="1" applyProtection="1">
      <alignment horizontal="left"/>
      <protection/>
    </xf>
    <xf numFmtId="0" fontId="47" fillId="6" borderId="0" xfId="25" applyFont="1" applyFill="1" applyAlignment="1" applyProtection="1">
      <alignment horizontal="left" vertical="center"/>
      <protection/>
    </xf>
    <xf numFmtId="0" fontId="0" fillId="0" borderId="0" xfId="25" applyAlignment="1" applyProtection="1">
      <alignment horizontal="left" vertical="top"/>
      <protection/>
    </xf>
    <xf numFmtId="0" fontId="1" fillId="7" borderId="0" xfId="44" applyFont="1" applyFill="1" applyAlignment="1" applyProtection="1">
      <alignment/>
      <protection/>
    </xf>
    <xf numFmtId="0" fontId="58" fillId="6" borderId="0" xfId="25" applyFont="1" applyFill="1" applyAlignment="1" applyProtection="1">
      <alignment horizontal="left" vertical="center"/>
      <protection/>
    </xf>
    <xf numFmtId="0" fontId="59" fillId="0" borderId="0" xfId="30" applyFont="1">
      <alignment/>
      <protection/>
    </xf>
    <xf numFmtId="0" fontId="60" fillId="6" borderId="0" xfId="25" applyFont="1" applyFill="1" applyAlignment="1" applyProtection="1">
      <alignment horizontal="left" vertical="center"/>
      <protection/>
    </xf>
    <xf numFmtId="49" fontId="47" fillId="6" borderId="0" xfId="25" applyNumberFormat="1" applyFont="1" applyFill="1" applyAlignment="1" applyProtection="1">
      <alignment horizontal="left" vertical="center"/>
      <protection/>
    </xf>
    <xf numFmtId="0" fontId="47" fillId="8" borderId="76" xfId="44" applyNumberFormat="1" applyFont="1" applyFill="1" applyBorder="1" applyAlignment="1" applyProtection="1">
      <alignment horizontal="center" vertical="center" wrapText="1"/>
      <protection/>
    </xf>
    <xf numFmtId="0" fontId="47" fillId="8" borderId="76" xfId="46" applyNumberFormat="1" applyFont="1" applyFill="1" applyBorder="1" applyAlignment="1" applyProtection="1">
      <alignment horizontal="center" vertical="center" wrapText="1"/>
      <protection/>
    </xf>
    <xf numFmtId="0" fontId="47" fillId="0" borderId="0" xfId="44" applyNumberFormat="1" applyFont="1" applyFill="1" applyBorder="1" applyAlignment="1" applyProtection="1">
      <alignment horizontal="center" vertical="center" wrapText="1"/>
      <protection/>
    </xf>
    <xf numFmtId="0" fontId="47" fillId="0" borderId="0" xfId="46" applyNumberFormat="1" applyFont="1" applyFill="1" applyBorder="1" applyAlignment="1" applyProtection="1">
      <alignment horizontal="center" vertical="center" wrapText="1"/>
      <protection/>
    </xf>
    <xf numFmtId="0" fontId="1" fillId="0" borderId="0" xfId="44" applyFill="1" applyBorder="1" applyAlignment="1" applyProtection="1">
      <alignment/>
      <protection/>
    </xf>
    <xf numFmtId="0" fontId="47" fillId="8" borderId="77" xfId="44" applyNumberFormat="1" applyFont="1" applyFill="1" applyBorder="1" applyAlignment="1" applyProtection="1">
      <alignment horizontal="center" vertical="center" wrapText="1"/>
      <protection/>
    </xf>
    <xf numFmtId="0" fontId="47" fillId="8" borderId="77" xfId="46" applyNumberFormat="1" applyFont="1" applyFill="1" applyBorder="1" applyAlignment="1" applyProtection="1">
      <alignment horizontal="center" vertical="center" wrapText="1"/>
      <protection/>
    </xf>
    <xf numFmtId="0" fontId="1" fillId="0" borderId="0" xfId="44" applyFill="1" applyAlignment="1" applyProtection="1">
      <alignment/>
      <protection/>
    </xf>
    <xf numFmtId="3" fontId="58" fillId="7" borderId="77" xfId="44" applyNumberFormat="1" applyFont="1" applyFill="1" applyBorder="1" applyAlignment="1" applyProtection="1">
      <alignment horizontal="center" vertical="center" wrapText="1"/>
      <protection/>
    </xf>
    <xf numFmtId="0" fontId="47" fillId="7" borderId="77" xfId="40" applyNumberFormat="1" applyFont="1" applyFill="1" applyBorder="1" applyAlignment="1" applyProtection="1">
      <alignment horizontal="center" vertical="center"/>
      <protection/>
    </xf>
    <xf numFmtId="0" fontId="61" fillId="7" borderId="77" xfId="40" applyNumberFormat="1" applyFont="1" applyFill="1" applyBorder="1" applyAlignment="1" applyProtection="1">
      <alignment horizontal="right" vertical="center"/>
      <protection/>
    </xf>
    <xf numFmtId="0" fontId="61" fillId="7" borderId="77" xfId="40" applyNumberFormat="1" applyFont="1" applyFill="1" applyBorder="1" applyAlignment="1" applyProtection="1">
      <alignment vertical="center" wrapText="1"/>
      <protection/>
    </xf>
    <xf numFmtId="0" fontId="61" fillId="7" borderId="77" xfId="41" applyNumberFormat="1" applyFont="1" applyFill="1" applyBorder="1" applyAlignment="1" applyProtection="1">
      <alignment vertical="center" wrapText="1"/>
      <protection/>
    </xf>
    <xf numFmtId="0" fontId="47" fillId="7" borderId="77" xfId="40" applyNumberFormat="1" applyFont="1" applyFill="1" applyBorder="1" applyAlignment="1" applyProtection="1">
      <alignment vertical="center"/>
      <protection/>
    </xf>
    <xf numFmtId="4" fontId="58" fillId="7" borderId="77" xfId="44" applyNumberFormat="1" applyFont="1" applyFill="1" applyBorder="1" applyAlignment="1" applyProtection="1">
      <alignment vertical="center" wrapText="1"/>
      <protection/>
    </xf>
    <xf numFmtId="3" fontId="58" fillId="7" borderId="77" xfId="44" applyNumberFormat="1" applyFont="1" applyFill="1" applyBorder="1" applyAlignment="1" applyProtection="1">
      <alignment wrapText="1"/>
      <protection/>
    </xf>
    <xf numFmtId="168" fontId="58" fillId="7" borderId="77" xfId="44" applyNumberFormat="1" applyFont="1" applyFill="1" applyBorder="1" applyAlignment="1" applyProtection="1">
      <alignment vertical="center" wrapText="1"/>
      <protection/>
    </xf>
    <xf numFmtId="167" fontId="58" fillId="7" borderId="0" xfId="44" applyNumberFormat="1" applyFont="1" applyFill="1" applyBorder="1" applyAlignment="1" applyProtection="1">
      <alignment vertical="center" wrapText="1"/>
      <protection/>
    </xf>
    <xf numFmtId="4" fontId="58" fillId="7" borderId="0" xfId="44" applyNumberFormat="1" applyFont="1" applyFill="1" applyBorder="1" applyAlignment="1" applyProtection="1">
      <alignment vertical="center" wrapText="1"/>
      <protection/>
    </xf>
    <xf numFmtId="3" fontId="58" fillId="7" borderId="0" xfId="44" applyNumberFormat="1" applyFont="1" applyFill="1" applyBorder="1" applyAlignment="1" applyProtection="1">
      <alignment vertical="center" wrapText="1"/>
      <protection/>
    </xf>
    <xf numFmtId="0" fontId="1" fillId="7" borderId="0" xfId="44" applyFont="1" applyFill="1" applyBorder="1" applyAlignment="1" applyProtection="1">
      <alignment/>
      <protection/>
    </xf>
    <xf numFmtId="49" fontId="58" fillId="7" borderId="77" xfId="40" applyNumberFormat="1" applyFont="1" applyFill="1" applyBorder="1" applyAlignment="1" applyProtection="1">
      <alignment horizontal="right" vertical="center"/>
      <protection/>
    </xf>
    <xf numFmtId="3" fontId="58" fillId="7" borderId="77" xfId="44" applyNumberFormat="1" applyFont="1" applyFill="1" applyBorder="1" applyAlignment="1" applyProtection="1">
      <alignment vertical="center" wrapText="1"/>
      <protection/>
    </xf>
    <xf numFmtId="49" fontId="47" fillId="7" borderId="77" xfId="40" applyNumberFormat="1" applyFont="1" applyFill="1" applyBorder="1" applyAlignment="1" applyProtection="1">
      <alignment horizontal="center" vertical="center"/>
      <protection/>
    </xf>
    <xf numFmtId="49" fontId="58" fillId="7" borderId="77" xfId="40" applyNumberFormat="1" applyFont="1" applyFill="1" applyBorder="1" applyAlignment="1" applyProtection="1">
      <alignment vertical="center" wrapText="1"/>
      <protection/>
    </xf>
    <xf numFmtId="49" fontId="58" fillId="7" borderId="77" xfId="41" applyNumberFormat="1" applyFont="1" applyFill="1" applyBorder="1" applyAlignment="1" applyProtection="1">
      <alignment vertical="center" wrapText="1"/>
      <protection/>
    </xf>
    <xf numFmtId="3" fontId="47" fillId="7" borderId="77" xfId="40" applyNumberFormat="1" applyFont="1" applyFill="1" applyBorder="1" applyAlignment="1" applyProtection="1">
      <alignment horizontal="right" vertical="center"/>
      <protection/>
    </xf>
    <xf numFmtId="3" fontId="47" fillId="7" borderId="77" xfId="44" applyNumberFormat="1" applyFont="1" applyFill="1" applyBorder="1" applyAlignment="1" applyProtection="1">
      <alignment horizontal="right" vertical="center" wrapText="1"/>
      <protection/>
    </xf>
    <xf numFmtId="4" fontId="47" fillId="7" borderId="77" xfId="44" applyNumberFormat="1" applyFont="1" applyFill="1" applyBorder="1" applyAlignment="1" applyProtection="1">
      <alignment horizontal="right" vertical="center" wrapText="1"/>
      <protection/>
    </xf>
    <xf numFmtId="3" fontId="58" fillId="7" borderId="77" xfId="44" applyNumberFormat="1" applyFont="1" applyFill="1" applyBorder="1" applyAlignment="1" applyProtection="1">
      <alignment horizontal="right" vertical="center" wrapText="1"/>
      <protection/>
    </xf>
    <xf numFmtId="0" fontId="47" fillId="7" borderId="0" xfId="40" applyNumberFormat="1" applyFont="1" applyFill="1" applyBorder="1" applyAlignment="1" applyProtection="1">
      <alignment vertical="center"/>
      <protection/>
    </xf>
    <xf numFmtId="49" fontId="47" fillId="0" borderId="77" xfId="40" applyNumberFormat="1" applyFont="1" applyFill="1" applyBorder="1" applyAlignment="1" applyProtection="1">
      <alignment horizontal="center" vertical="center" wrapText="1"/>
      <protection/>
    </xf>
    <xf numFmtId="3" fontId="47" fillId="0" borderId="77" xfId="40" applyNumberFormat="1" applyFont="1" applyFill="1" applyBorder="1" applyAlignment="1" applyProtection="1">
      <alignment horizontal="right" vertical="center" wrapText="1"/>
      <protection/>
    </xf>
    <xf numFmtId="0" fontId="46" fillId="7" borderId="77" xfId="40" applyFont="1" applyFill="1" applyBorder="1" applyAlignment="1" applyProtection="1">
      <alignment vertical="center" wrapText="1"/>
      <protection/>
    </xf>
    <xf numFmtId="0" fontId="53" fillId="7" borderId="77" xfId="41" applyFont="1" applyFill="1" applyBorder="1" applyAlignment="1" applyProtection="1">
      <alignment vertical="center"/>
      <protection/>
    </xf>
    <xf numFmtId="3" fontId="47" fillId="7" borderId="77" xfId="44" applyNumberFormat="1" applyFont="1" applyFill="1" applyBorder="1" applyAlignment="1" applyProtection="1">
      <alignment horizontal="right" vertical="center" wrapText="1"/>
      <protection locked="0"/>
    </xf>
    <xf numFmtId="171" fontId="46" fillId="0" borderId="77" xfId="25" applyNumberFormat="1" applyFont="1" applyBorder="1" applyAlignment="1" applyProtection="1">
      <alignment horizontal="right" vertical="center"/>
      <protection/>
    </xf>
    <xf numFmtId="3" fontId="47" fillId="7" borderId="0" xfId="40" applyNumberFormat="1" applyFont="1" applyFill="1" applyBorder="1" applyAlignment="1" applyProtection="1">
      <alignment horizontal="right" vertical="center"/>
      <protection/>
    </xf>
    <xf numFmtId="3" fontId="47" fillId="7" borderId="0" xfId="44" applyNumberFormat="1" applyFont="1" applyFill="1" applyBorder="1" applyAlignment="1" applyProtection="1">
      <alignment horizontal="right" vertical="center" wrapText="1"/>
      <protection/>
    </xf>
    <xf numFmtId="4" fontId="47" fillId="7" borderId="0" xfId="44" applyNumberFormat="1" applyFont="1" applyFill="1" applyBorder="1" applyAlignment="1" applyProtection="1">
      <alignment horizontal="right" vertical="center" wrapText="1"/>
      <protection/>
    </xf>
    <xf numFmtId="0" fontId="51" fillId="0" borderId="0" xfId="40" applyBorder="1" applyAlignment="1" applyProtection="1">
      <alignment vertical="center"/>
      <protection/>
    </xf>
    <xf numFmtId="0" fontId="46" fillId="0" borderId="77" xfId="41" applyFont="1" applyFill="1" applyBorder="1" applyAlignment="1" applyProtection="1">
      <alignment vertical="center" wrapText="1"/>
      <protection/>
    </xf>
    <xf numFmtId="0" fontId="53" fillId="7" borderId="50" xfId="41" applyFont="1" applyFill="1" applyBorder="1" applyAlignment="1" applyProtection="1">
      <alignment vertical="center"/>
      <protection/>
    </xf>
    <xf numFmtId="0" fontId="53" fillId="0" borderId="77" xfId="40" applyFont="1" applyFill="1" applyBorder="1" applyAlignment="1" applyProtection="1">
      <alignment vertical="center" wrapText="1"/>
      <protection/>
    </xf>
    <xf numFmtId="0" fontId="46" fillId="0" borderId="77" xfId="40" applyFont="1" applyFill="1" applyBorder="1" applyAlignment="1" applyProtection="1">
      <alignment vertical="center" wrapText="1"/>
      <protection/>
    </xf>
    <xf numFmtId="49" fontId="47" fillId="0" borderId="77" xfId="40" applyNumberFormat="1" applyFont="1" applyFill="1" applyBorder="1" applyAlignment="1" applyProtection="1">
      <alignment vertical="center" wrapText="1"/>
      <protection/>
    </xf>
    <xf numFmtId="3" fontId="47" fillId="0" borderId="77" xfId="40" applyNumberFormat="1" applyFont="1" applyFill="1" applyBorder="1" applyAlignment="1" applyProtection="1">
      <alignment horizontal="right" vertical="center"/>
      <protection/>
    </xf>
    <xf numFmtId="3" fontId="47" fillId="7" borderId="0" xfId="40" applyNumberFormat="1" applyFont="1" applyFill="1" applyBorder="1" applyAlignment="1" applyProtection="1">
      <alignment horizontal="left" vertical="center"/>
      <protection/>
    </xf>
    <xf numFmtId="0" fontId="53" fillId="7" borderId="77" xfId="40" applyFont="1" applyFill="1" applyBorder="1" applyAlignment="1" applyProtection="1">
      <alignment vertical="center" wrapText="1"/>
      <protection/>
    </xf>
    <xf numFmtId="49" fontId="47" fillId="7" borderId="77" xfId="40" applyNumberFormat="1" applyFont="1" applyFill="1" applyBorder="1" applyAlignment="1" applyProtection="1">
      <alignment vertical="center"/>
      <protection/>
    </xf>
    <xf numFmtId="172" fontId="47" fillId="7" borderId="77" xfId="40" applyNumberFormat="1" applyFont="1" applyFill="1" applyBorder="1" applyAlignment="1" applyProtection="1">
      <alignment horizontal="right" vertical="center"/>
      <protection/>
    </xf>
    <xf numFmtId="172" fontId="47" fillId="7" borderId="0" xfId="40" applyNumberFormat="1" applyFont="1" applyFill="1" applyBorder="1" applyAlignment="1" applyProtection="1">
      <alignment horizontal="right" vertical="center"/>
      <protection/>
    </xf>
    <xf numFmtId="3" fontId="47" fillId="7" borderId="77" xfId="44" applyNumberFormat="1" applyFont="1" applyFill="1" applyBorder="1" applyAlignment="1" applyProtection="1">
      <alignment horizontal="center" vertical="center" wrapText="1"/>
      <protection/>
    </xf>
    <xf numFmtId="0" fontId="46" fillId="0" borderId="77" xfId="26" applyFont="1" applyBorder="1" applyAlignment="1" applyProtection="1">
      <alignment vertical="center" wrapText="1"/>
      <protection/>
    </xf>
    <xf numFmtId="4" fontId="58" fillId="7" borderId="0" xfId="44" applyNumberFormat="1" applyFont="1" applyFill="1" applyBorder="1" applyAlignment="1" applyProtection="1">
      <alignment horizontal="right" vertical="center" wrapText="1"/>
      <protection/>
    </xf>
    <xf numFmtId="3" fontId="47" fillId="0" borderId="77" xfId="40" applyNumberFormat="1" applyFont="1" applyFill="1" applyBorder="1" applyAlignment="1" applyProtection="1">
      <alignment horizontal="center" vertical="center" wrapText="1"/>
      <protection/>
    </xf>
    <xf numFmtId="0" fontId="46" fillId="0" borderId="77" xfId="40" applyFont="1" applyFill="1" applyBorder="1" applyAlignment="1" applyProtection="1">
      <alignment vertical="center" wrapText="1"/>
      <protection/>
    </xf>
    <xf numFmtId="0" fontId="46" fillId="0" borderId="77" xfId="29" applyFont="1" applyFill="1" applyBorder="1" applyAlignment="1" applyProtection="1">
      <alignment vertical="center" wrapText="1"/>
      <protection/>
    </xf>
    <xf numFmtId="49" fontId="58" fillId="7" borderId="77" xfId="41" applyNumberFormat="1" applyFont="1" applyFill="1" applyBorder="1" applyAlignment="1" applyProtection="1">
      <alignment vertical="center"/>
      <protection/>
    </xf>
    <xf numFmtId="3" fontId="58" fillId="7" borderId="77" xfId="44" applyNumberFormat="1" applyFont="1" applyFill="1" applyBorder="1" applyAlignment="1" applyProtection="1">
      <alignment horizontal="right" vertical="center" wrapText="1"/>
      <protection locked="0"/>
    </xf>
    <xf numFmtId="3" fontId="58" fillId="7" borderId="0" xfId="44" applyNumberFormat="1" applyFont="1" applyFill="1" applyBorder="1" applyAlignment="1" applyProtection="1">
      <alignment horizontal="right" vertical="center" wrapText="1"/>
      <protection/>
    </xf>
    <xf numFmtId="49" fontId="47" fillId="7" borderId="77" xfId="40" applyNumberFormat="1" applyFont="1" applyFill="1" applyBorder="1" applyAlignment="1" applyProtection="1">
      <alignment horizontal="right" vertical="center"/>
      <protection/>
    </xf>
    <xf numFmtId="49" fontId="47" fillId="7" borderId="77" xfId="40" applyNumberFormat="1" applyFont="1" applyFill="1" applyBorder="1" applyAlignment="1" applyProtection="1">
      <alignment vertical="center" wrapText="1"/>
      <protection/>
    </xf>
    <xf numFmtId="49" fontId="47" fillId="0" borderId="77" xfId="41" applyNumberFormat="1" applyFont="1" applyFill="1" applyBorder="1" applyAlignment="1" applyProtection="1">
      <alignment vertical="center" wrapText="1"/>
      <protection/>
    </xf>
    <xf numFmtId="3" fontId="46" fillId="7" borderId="0" xfId="44" applyNumberFormat="1" applyFont="1" applyFill="1" applyBorder="1" applyAlignment="1" applyProtection="1">
      <alignment vertical="center"/>
      <protection/>
    </xf>
    <xf numFmtId="3" fontId="46" fillId="0" borderId="0" xfId="44" applyNumberFormat="1" applyFont="1" applyBorder="1" applyAlignment="1" applyProtection="1">
      <alignment vertical="center"/>
      <protection/>
    </xf>
    <xf numFmtId="49" fontId="58" fillId="7" borderId="77" xfId="40" applyNumberFormat="1" applyFont="1" applyFill="1" applyBorder="1" applyAlignment="1" applyProtection="1">
      <alignment horizontal="left" vertical="center" wrapText="1"/>
      <protection/>
    </xf>
    <xf numFmtId="49" fontId="58" fillId="7" borderId="77" xfId="41" applyNumberFormat="1" applyFont="1" applyFill="1" applyBorder="1" applyAlignment="1" applyProtection="1">
      <alignment horizontal="left" vertical="center"/>
      <protection/>
    </xf>
    <xf numFmtId="0" fontId="46" fillId="7" borderId="77" xfId="40" applyFont="1" applyFill="1" applyBorder="1" applyAlignment="1" applyProtection="1">
      <alignment vertical="center" wrapText="1"/>
      <protection/>
    </xf>
    <xf numFmtId="0" fontId="46" fillId="0" borderId="77" xfId="41" applyFont="1" applyBorder="1" applyAlignment="1" applyProtection="1">
      <alignment vertical="center"/>
      <protection/>
    </xf>
    <xf numFmtId="3" fontId="58" fillId="0" borderId="0" xfId="44" applyNumberFormat="1" applyFont="1" applyFill="1" applyBorder="1" applyAlignment="1" applyProtection="1">
      <alignment horizontal="right" vertical="center" wrapText="1"/>
      <protection/>
    </xf>
    <xf numFmtId="0" fontId="46" fillId="0" borderId="77" xfId="41" applyFont="1" applyBorder="1" applyAlignment="1" applyProtection="1">
      <alignment vertical="center" wrapText="1"/>
      <protection/>
    </xf>
    <xf numFmtId="49" fontId="47" fillId="0" borderId="77" xfId="26" applyNumberFormat="1" applyFont="1" applyFill="1" applyBorder="1" applyAlignment="1" applyProtection="1">
      <alignment vertical="center" wrapText="1"/>
      <protection/>
    </xf>
    <xf numFmtId="0" fontId="46" fillId="7" borderId="77" xfId="41" applyFont="1" applyFill="1" applyBorder="1" applyAlignment="1" applyProtection="1">
      <alignment vertical="center" wrapText="1"/>
      <protection/>
    </xf>
    <xf numFmtId="3" fontId="47" fillId="7" borderId="77" xfId="40" applyNumberFormat="1" applyFont="1" applyFill="1" applyBorder="1" applyAlignment="1" applyProtection="1">
      <alignment horizontal="right" vertical="center" wrapText="1"/>
      <protection/>
    </xf>
    <xf numFmtId="49" fontId="47" fillId="0" borderId="77" xfId="40" applyNumberFormat="1" applyFont="1" applyFill="1" applyBorder="1" applyAlignment="1" applyProtection="1">
      <alignment horizontal="center" vertical="center"/>
      <protection/>
    </xf>
    <xf numFmtId="49" fontId="47" fillId="0" borderId="77" xfId="40" applyNumberFormat="1" applyFont="1" applyFill="1" applyBorder="1" applyAlignment="1" applyProtection="1">
      <alignment horizontal="center"/>
      <protection/>
    </xf>
    <xf numFmtId="49" fontId="58" fillId="0" borderId="77" xfId="40" applyNumberFormat="1" applyFont="1" applyFill="1" applyBorder="1" applyAlignment="1" applyProtection="1">
      <alignment horizontal="right"/>
      <protection/>
    </xf>
    <xf numFmtId="49" fontId="58" fillId="0" borderId="77" xfId="40" applyNumberFormat="1" applyFont="1" applyFill="1" applyBorder="1" applyAlignment="1" applyProtection="1">
      <alignment vertical="center"/>
      <protection/>
    </xf>
    <xf numFmtId="49" fontId="58" fillId="0" borderId="77" xfId="41" applyNumberFormat="1" applyFont="1" applyFill="1" applyBorder="1" applyAlignment="1" applyProtection="1">
      <alignment vertical="center"/>
      <protection/>
    </xf>
    <xf numFmtId="49" fontId="47" fillId="0" borderId="77" xfId="40" applyNumberFormat="1" applyFont="1" applyFill="1" applyBorder="1" applyAlignment="1" applyProtection="1">
      <alignment/>
      <protection/>
    </xf>
    <xf numFmtId="3" fontId="47" fillId="0" borderId="77" xfId="40" applyNumberFormat="1" applyFont="1" applyFill="1" applyBorder="1" applyAlignment="1" applyProtection="1">
      <alignment horizontal="right"/>
      <protection/>
    </xf>
    <xf numFmtId="3" fontId="47" fillId="0" borderId="77" xfId="40" applyNumberFormat="1" applyFont="1" applyFill="1" applyBorder="1" applyAlignment="1" applyProtection="1">
      <alignment horizontal="right"/>
      <protection locked="0"/>
    </xf>
    <xf numFmtId="3" fontId="47" fillId="0" borderId="77" xfId="45" applyNumberFormat="1" applyFont="1" applyFill="1" applyBorder="1" applyAlignment="1" applyProtection="1">
      <alignment horizontal="right" wrapText="1"/>
      <protection/>
    </xf>
    <xf numFmtId="3" fontId="58" fillId="0" borderId="77" xfId="45" applyNumberFormat="1" applyFont="1" applyFill="1" applyBorder="1" applyAlignment="1" applyProtection="1">
      <alignment horizontal="right" wrapText="1"/>
      <protection/>
    </xf>
    <xf numFmtId="0" fontId="1" fillId="7" borderId="0" xfId="45" applyFont="1" applyFill="1" applyAlignment="1">
      <alignment/>
      <protection/>
    </xf>
    <xf numFmtId="0" fontId="1" fillId="7" borderId="0" xfId="44" applyFill="1" applyAlignment="1">
      <alignment/>
      <protection/>
    </xf>
    <xf numFmtId="3" fontId="47" fillId="0" borderId="77" xfId="45" applyNumberFormat="1" applyFont="1" applyFill="1" applyBorder="1" applyAlignment="1" applyProtection="1">
      <alignment horizontal="center" wrapText="1"/>
      <protection/>
    </xf>
    <xf numFmtId="49" fontId="47" fillId="0" borderId="77" xfId="40" applyNumberFormat="1" applyFont="1" applyFill="1" applyBorder="1" applyAlignment="1" applyProtection="1">
      <alignment horizontal="center" wrapText="1"/>
      <protection/>
    </xf>
    <xf numFmtId="3" fontId="47" fillId="0" borderId="77" xfId="40" applyNumberFormat="1" applyFont="1" applyFill="1" applyBorder="1" applyAlignment="1" applyProtection="1">
      <alignment horizontal="left" wrapText="1"/>
      <protection/>
    </xf>
    <xf numFmtId="49" fontId="47" fillId="0" borderId="77" xfId="40" applyNumberFormat="1" applyFont="1" applyFill="1" applyBorder="1" applyAlignment="1" applyProtection="1">
      <alignment vertical="center"/>
      <protection/>
    </xf>
    <xf numFmtId="0" fontId="46" fillId="0" borderId="77" xfId="26" applyFont="1" applyFill="1" applyBorder="1" applyAlignment="1" applyProtection="1">
      <alignment wrapText="1"/>
      <protection locked="0"/>
    </xf>
    <xf numFmtId="0" fontId="62" fillId="0" borderId="77" xfId="29" applyFont="1" applyFill="1" applyBorder="1" applyAlignment="1" applyProtection="1">
      <alignment vertical="center" wrapText="1"/>
      <protection locked="0"/>
    </xf>
    <xf numFmtId="171" fontId="46" fillId="0" borderId="77" xfId="47" applyNumberFormat="1" applyFont="1" applyFill="1" applyBorder="1" applyAlignment="1" applyProtection="1">
      <alignment horizontal="right" vertical="center"/>
      <protection/>
    </xf>
    <xf numFmtId="3" fontId="46" fillId="0" borderId="0" xfId="45" applyNumberFormat="1" applyFont="1" applyBorder="1" applyAlignment="1">
      <alignment/>
      <protection/>
    </xf>
    <xf numFmtId="49" fontId="47" fillId="7" borderId="77" xfId="41" applyNumberFormat="1" applyFont="1" applyFill="1" applyBorder="1" applyAlignment="1" applyProtection="1">
      <alignment vertical="center"/>
      <protection/>
    </xf>
    <xf numFmtId="0" fontId="46" fillId="0" borderId="77" xfId="26" applyFont="1" applyFill="1" applyBorder="1" applyAlignment="1" applyProtection="1">
      <alignment vertical="center" wrapText="1"/>
      <protection/>
    </xf>
    <xf numFmtId="49" fontId="58" fillId="7" borderId="77" xfId="40" applyNumberFormat="1" applyFont="1" applyFill="1" applyBorder="1" applyAlignment="1" applyProtection="1">
      <alignment vertical="center"/>
      <protection/>
    </xf>
    <xf numFmtId="0" fontId="46" fillId="0" borderId="77" xfId="43" applyNumberFormat="1" applyFont="1" applyBorder="1" applyAlignment="1" applyProtection="1">
      <alignment vertical="center" wrapText="1"/>
      <protection/>
    </xf>
    <xf numFmtId="3" fontId="47" fillId="0" borderId="0" xfId="44" applyNumberFormat="1" applyFont="1" applyFill="1" applyBorder="1" applyAlignment="1" applyProtection="1">
      <alignment horizontal="right" vertical="center" wrapText="1"/>
      <protection/>
    </xf>
    <xf numFmtId="3" fontId="47" fillId="0" borderId="77" xfId="44" applyNumberFormat="1" applyFont="1" applyFill="1" applyBorder="1" applyAlignment="1" applyProtection="1">
      <alignment horizontal="center" vertical="center" wrapText="1"/>
      <protection/>
    </xf>
    <xf numFmtId="0" fontId="46" fillId="0" borderId="77" xfId="43" applyNumberFormat="1" applyFont="1" applyFill="1" applyBorder="1" applyAlignment="1" applyProtection="1">
      <alignment vertical="center" wrapText="1"/>
      <protection/>
    </xf>
    <xf numFmtId="3" fontId="47" fillId="0" borderId="77" xfId="44" applyNumberFormat="1" applyFont="1" applyFill="1" applyBorder="1" applyAlignment="1" applyProtection="1">
      <alignment horizontal="right" vertical="center" wrapText="1"/>
      <protection locked="0"/>
    </xf>
    <xf numFmtId="3" fontId="47" fillId="0" borderId="77" xfId="44" applyNumberFormat="1" applyFont="1" applyFill="1" applyBorder="1" applyAlignment="1" applyProtection="1">
      <alignment horizontal="right" vertical="center" wrapText="1"/>
      <protection/>
    </xf>
    <xf numFmtId="171" fontId="46" fillId="0" borderId="77" xfId="25" applyNumberFormat="1" applyFont="1" applyFill="1" applyBorder="1" applyAlignment="1" applyProtection="1">
      <alignment horizontal="right" vertical="center"/>
      <protection/>
    </xf>
    <xf numFmtId="0" fontId="46" fillId="0" borderId="77" xfId="26" applyFont="1" applyFill="1" applyBorder="1" applyAlignment="1" applyProtection="1">
      <alignment horizontal="left" vertical="center" wrapText="1"/>
      <protection/>
    </xf>
    <xf numFmtId="0" fontId="46" fillId="0" borderId="77" xfId="26" applyFont="1" applyBorder="1" applyAlignment="1" applyProtection="1">
      <alignment horizontal="left" vertical="center" wrapText="1"/>
      <protection/>
    </xf>
    <xf numFmtId="49" fontId="58" fillId="0" borderId="77" xfId="40" applyNumberFormat="1" applyFont="1" applyFill="1" applyBorder="1" applyAlignment="1" applyProtection="1">
      <alignment horizontal="center" vertical="center" wrapText="1"/>
      <protection/>
    </xf>
    <xf numFmtId="3" fontId="58" fillId="0" borderId="77" xfId="40" applyNumberFormat="1" applyFont="1" applyFill="1" applyBorder="1" applyAlignment="1" applyProtection="1">
      <alignment horizontal="right" vertical="center" wrapText="1"/>
      <protection/>
    </xf>
    <xf numFmtId="0" fontId="53" fillId="0" borderId="77" xfId="26" applyFont="1" applyBorder="1" applyAlignment="1" applyProtection="1">
      <alignment vertical="center" wrapText="1"/>
      <protection/>
    </xf>
    <xf numFmtId="3" fontId="58" fillId="7" borderId="77" xfId="40" applyNumberFormat="1" applyFont="1" applyFill="1" applyBorder="1" applyAlignment="1" applyProtection="1">
      <alignment horizontal="right" vertical="center"/>
      <protection/>
    </xf>
    <xf numFmtId="171" fontId="53" fillId="0" borderId="77" xfId="25" applyNumberFormat="1" applyFont="1" applyBorder="1" applyAlignment="1" applyProtection="1">
      <alignment horizontal="right" vertical="center"/>
      <protection/>
    </xf>
    <xf numFmtId="3" fontId="46" fillId="7" borderId="77" xfId="44" applyNumberFormat="1" applyFont="1" applyFill="1" applyBorder="1" applyAlignment="1" applyProtection="1">
      <alignment vertical="center"/>
      <protection/>
    </xf>
    <xf numFmtId="49" fontId="58" fillId="0" borderId="77" xfId="40" applyNumberFormat="1" applyFont="1" applyFill="1" applyBorder="1" applyAlignment="1" applyProtection="1">
      <alignment horizontal="right" vertical="center"/>
      <protection/>
    </xf>
    <xf numFmtId="0" fontId="53" fillId="0" borderId="77" xfId="40" applyFont="1" applyFill="1" applyBorder="1" applyAlignment="1">
      <alignment vertical="center" wrapText="1"/>
      <protection/>
    </xf>
    <xf numFmtId="49" fontId="47" fillId="7" borderId="0" xfId="40" applyNumberFormat="1" applyFont="1" applyFill="1" applyBorder="1" applyAlignment="1" applyProtection="1">
      <alignment horizontal="center" vertical="center"/>
      <protection/>
    </xf>
    <xf numFmtId="0" fontId="61" fillId="7" borderId="0" xfId="40" applyNumberFormat="1" applyFont="1" applyFill="1" applyBorder="1" applyAlignment="1" applyProtection="1">
      <alignment horizontal="right" vertical="center"/>
      <protection/>
    </xf>
    <xf numFmtId="0" fontId="61" fillId="7" borderId="0" xfId="40" applyNumberFormat="1" applyFont="1" applyFill="1" applyBorder="1" applyAlignment="1" applyProtection="1">
      <alignment vertical="center" wrapText="1"/>
      <protection/>
    </xf>
    <xf numFmtId="49" fontId="47" fillId="7" borderId="0" xfId="41" applyNumberFormat="1" applyFont="1" applyFill="1" applyBorder="1" applyAlignment="1" applyProtection="1">
      <alignment vertical="center"/>
      <protection/>
    </xf>
    <xf numFmtId="49" fontId="47" fillId="7" borderId="0" xfId="40" applyNumberFormat="1" applyFont="1" applyFill="1" applyBorder="1" applyAlignment="1" applyProtection="1">
      <alignment vertical="center"/>
      <protection/>
    </xf>
    <xf numFmtId="3" fontId="47" fillId="7" borderId="0" xfId="40" applyNumberFormat="1" applyFont="1" applyFill="1" applyBorder="1" applyAlignment="1" applyProtection="1">
      <alignment horizontal="right" vertical="center"/>
      <protection locked="0"/>
    </xf>
    <xf numFmtId="3" fontId="61" fillId="7" borderId="0" xfId="44" applyNumberFormat="1" applyFont="1" applyFill="1" applyBorder="1" applyAlignment="1" applyProtection="1">
      <alignment horizontal="right" vertical="center" wrapText="1"/>
      <protection/>
    </xf>
    <xf numFmtId="0" fontId="1" fillId="7" borderId="0" xfId="44" applyFill="1" applyBorder="1" applyAlignment="1">
      <alignment/>
      <protection/>
    </xf>
    <xf numFmtId="3" fontId="47" fillId="0" borderId="77" xfId="40" applyNumberFormat="1" applyFont="1" applyFill="1" applyBorder="1" applyAlignment="1" applyProtection="1">
      <alignment horizontal="left" vertical="center" wrapText="1"/>
      <protection/>
    </xf>
    <xf numFmtId="0" fontId="46" fillId="0" borderId="77" xfId="40" applyFont="1" applyFill="1" applyBorder="1" applyAlignment="1">
      <alignment vertical="center" wrapText="1"/>
      <protection/>
    </xf>
    <xf numFmtId="49" fontId="58" fillId="7" borderId="0" xfId="40" applyNumberFormat="1" applyFont="1" applyFill="1" applyBorder="1" applyAlignment="1" applyProtection="1">
      <alignment horizontal="right" vertical="center"/>
      <protection/>
    </xf>
    <xf numFmtId="0" fontId="53" fillId="7" borderId="0" xfId="40" applyFont="1" applyFill="1" applyBorder="1" applyAlignment="1">
      <alignment vertical="center"/>
      <protection/>
    </xf>
    <xf numFmtId="0" fontId="53" fillId="7" borderId="0" xfId="41" applyFont="1" applyFill="1" applyBorder="1" applyAlignment="1">
      <alignment vertical="center"/>
      <protection/>
    </xf>
    <xf numFmtId="0" fontId="62" fillId="0" borderId="77" xfId="26" applyFont="1" applyFill="1" applyBorder="1" applyAlignment="1" applyProtection="1">
      <alignment vertical="center" wrapText="1"/>
      <protection locked="0"/>
    </xf>
    <xf numFmtId="3" fontId="46" fillId="0" borderId="77" xfId="44" applyNumberFormat="1" applyFont="1" applyFill="1" applyBorder="1" applyAlignment="1">
      <alignment vertical="center"/>
      <protection/>
    </xf>
    <xf numFmtId="0" fontId="53" fillId="0" borderId="77" xfId="40" applyFont="1" applyFill="1" applyBorder="1" applyAlignment="1">
      <alignment horizontal="right" vertical="center"/>
      <protection/>
    </xf>
    <xf numFmtId="0" fontId="53" fillId="7" borderId="0" xfId="40" applyFont="1" applyFill="1" applyBorder="1" applyAlignment="1">
      <alignment horizontal="right" vertical="center"/>
      <protection/>
    </xf>
    <xf numFmtId="16" fontId="61" fillId="7" borderId="77" xfId="40" applyNumberFormat="1" applyFont="1" applyFill="1" applyBorder="1" applyAlignment="1" applyProtection="1">
      <alignment horizontal="right" vertical="center"/>
      <protection/>
    </xf>
    <xf numFmtId="49" fontId="58" fillId="7" borderId="77" xfId="42" applyNumberFormat="1" applyFont="1" applyFill="1" applyBorder="1" applyAlignment="1" applyProtection="1">
      <alignment vertical="center" wrapText="1"/>
      <protection/>
    </xf>
    <xf numFmtId="49" fontId="47" fillId="7" borderId="77" xfId="42" applyNumberFormat="1" applyFont="1" applyFill="1" applyBorder="1" applyAlignment="1" applyProtection="1">
      <alignment horizontal="center"/>
      <protection/>
    </xf>
    <xf numFmtId="3" fontId="47" fillId="7" borderId="77" xfId="42" applyNumberFormat="1" applyFont="1" applyFill="1" applyBorder="1" applyAlignment="1" applyProtection="1">
      <alignment horizontal="right"/>
      <protection/>
    </xf>
    <xf numFmtId="3" fontId="47" fillId="7" borderId="77" xfId="42" applyNumberFormat="1" applyFont="1" applyFill="1" applyBorder="1" applyAlignment="1" applyProtection="1">
      <alignment horizontal="right"/>
      <protection locked="0"/>
    </xf>
    <xf numFmtId="0" fontId="46" fillId="7" borderId="77" xfId="42" applyFont="1" applyFill="1" applyBorder="1" applyAlignment="1">
      <alignment vertical="center" wrapText="1"/>
      <protection/>
    </xf>
    <xf numFmtId="0" fontId="46" fillId="7" borderId="77" xfId="42" applyFont="1" applyFill="1" applyBorder="1" applyAlignment="1">
      <alignment horizontal="left" vertical="center" wrapText="1"/>
      <protection/>
    </xf>
    <xf numFmtId="0" fontId="61" fillId="0" borderId="77" xfId="40" applyNumberFormat="1" applyFont="1" applyFill="1" applyBorder="1" applyAlignment="1" applyProtection="1">
      <alignment horizontal="right" vertical="center"/>
      <protection/>
    </xf>
    <xf numFmtId="0" fontId="61" fillId="0" borderId="77" xfId="40" applyNumberFormat="1" applyFont="1" applyFill="1" applyBorder="1" applyAlignment="1" applyProtection="1">
      <alignment vertical="center" wrapText="1"/>
      <protection/>
    </xf>
    <xf numFmtId="3" fontId="47" fillId="0" borderId="77" xfId="40" applyNumberFormat="1" applyFont="1" applyFill="1" applyBorder="1" applyAlignment="1" applyProtection="1">
      <alignment horizontal="right" vertical="center"/>
      <protection locked="0"/>
    </xf>
    <xf numFmtId="3" fontId="61" fillId="0" borderId="77" xfId="44" applyNumberFormat="1" applyFont="1" applyFill="1" applyBorder="1" applyAlignment="1" applyProtection="1">
      <alignment horizontal="right" vertical="center" wrapText="1"/>
      <protection/>
    </xf>
    <xf numFmtId="0" fontId="1" fillId="7" borderId="77" xfId="44" applyFill="1" applyBorder="1" applyAlignment="1">
      <alignment vertical="center"/>
      <protection/>
    </xf>
    <xf numFmtId="49" fontId="47" fillId="7" borderId="0" xfId="40" applyNumberFormat="1" applyFont="1" applyFill="1" applyBorder="1" applyAlignment="1" applyProtection="1">
      <alignment vertical="center" wrapText="1"/>
      <protection/>
    </xf>
    <xf numFmtId="49" fontId="47" fillId="7" borderId="0" xfId="41" applyNumberFormat="1" applyFont="1" applyFill="1" applyBorder="1" applyAlignment="1" applyProtection="1">
      <alignment vertical="center" wrapText="1"/>
      <protection/>
    </xf>
    <xf numFmtId="49" fontId="58" fillId="0" borderId="77" xfId="40" applyNumberFormat="1" applyFont="1" applyFill="1" applyBorder="1" applyAlignment="1" applyProtection="1">
      <alignment horizontal="right" vertical="center" wrapText="1"/>
      <protection/>
    </xf>
    <xf numFmtId="49" fontId="58" fillId="0" borderId="77" xfId="40" applyNumberFormat="1" applyFont="1" applyFill="1" applyBorder="1" applyAlignment="1" applyProtection="1">
      <alignment vertical="center" wrapText="1"/>
      <protection/>
    </xf>
    <xf numFmtId="49" fontId="58" fillId="0" borderId="0" xfId="40" applyNumberFormat="1" applyFont="1" applyFill="1" applyBorder="1" applyAlignment="1" applyProtection="1">
      <alignment horizontal="right" vertical="center" wrapText="1"/>
      <protection/>
    </xf>
    <xf numFmtId="49" fontId="58" fillId="0" borderId="0" xfId="40" applyNumberFormat="1" applyFont="1" applyFill="1" applyBorder="1" applyAlignment="1" applyProtection="1">
      <alignment vertical="center" wrapText="1"/>
      <protection/>
    </xf>
    <xf numFmtId="49" fontId="58" fillId="0" borderId="0" xfId="41" applyNumberFormat="1" applyFont="1" applyFill="1" applyBorder="1" applyAlignment="1" applyProtection="1">
      <alignment vertical="center" wrapText="1"/>
      <protection/>
    </xf>
    <xf numFmtId="3" fontId="46" fillId="7" borderId="0" xfId="44" applyNumberFormat="1" applyFont="1" applyFill="1" applyBorder="1" applyAlignment="1">
      <alignment vertical="center"/>
      <protection/>
    </xf>
    <xf numFmtId="0" fontId="62" fillId="0" borderId="77" xfId="41" applyFont="1" applyFill="1" applyBorder="1" applyAlignment="1">
      <alignment vertical="center" wrapText="1"/>
      <protection/>
    </xf>
    <xf numFmtId="49" fontId="47" fillId="9" borderId="0" xfId="40" applyNumberFormat="1" applyFont="1" applyFill="1" applyBorder="1" applyAlignment="1" applyProtection="1">
      <alignment horizontal="center" vertical="center"/>
      <protection/>
    </xf>
    <xf numFmtId="49" fontId="58" fillId="9" borderId="0" xfId="40" applyNumberFormat="1" applyFont="1" applyFill="1" applyBorder="1" applyAlignment="1" applyProtection="1">
      <alignment horizontal="right" vertical="center" wrapText="1"/>
      <protection/>
    </xf>
    <xf numFmtId="49" fontId="58" fillId="9" borderId="0" xfId="40" applyNumberFormat="1" applyFont="1" applyFill="1" applyBorder="1" applyAlignment="1" applyProtection="1">
      <alignment vertical="center" wrapText="1"/>
      <protection/>
    </xf>
    <xf numFmtId="49" fontId="58" fillId="9" borderId="0" xfId="41" applyNumberFormat="1" applyFont="1" applyFill="1" applyBorder="1" applyAlignment="1" applyProtection="1">
      <alignment vertical="center" wrapText="1"/>
      <protection/>
    </xf>
    <xf numFmtId="49" fontId="47" fillId="9" borderId="0" xfId="40" applyNumberFormat="1" applyFont="1" applyFill="1" applyBorder="1" applyAlignment="1" applyProtection="1">
      <alignment vertical="center"/>
      <protection/>
    </xf>
    <xf numFmtId="3" fontId="47" fillId="9" borderId="0" xfId="40" applyNumberFormat="1" applyFont="1" applyFill="1" applyBorder="1" applyAlignment="1" applyProtection="1">
      <alignment horizontal="right" vertical="center"/>
      <protection/>
    </xf>
    <xf numFmtId="3" fontId="47" fillId="9" borderId="0" xfId="40" applyNumberFormat="1" applyFont="1" applyFill="1" applyBorder="1" applyAlignment="1" applyProtection="1">
      <alignment horizontal="right" vertical="center"/>
      <protection locked="0"/>
    </xf>
    <xf numFmtId="3" fontId="47" fillId="9" borderId="0" xfId="44" applyNumberFormat="1" applyFont="1" applyFill="1" applyBorder="1" applyAlignment="1" applyProtection="1">
      <alignment horizontal="right" vertical="center" wrapText="1"/>
      <protection/>
    </xf>
    <xf numFmtId="3" fontId="46" fillId="9" borderId="0" xfId="44" applyNumberFormat="1" applyFont="1" applyFill="1" applyBorder="1" applyAlignment="1">
      <alignment vertical="center"/>
      <protection/>
    </xf>
    <xf numFmtId="0" fontId="1" fillId="9" borderId="0" xfId="44" applyFill="1" applyBorder="1" applyAlignment="1">
      <alignment/>
      <protection/>
    </xf>
    <xf numFmtId="0" fontId="1" fillId="9" borderId="0" xfId="44" applyFill="1" applyAlignment="1">
      <alignment/>
      <protection/>
    </xf>
    <xf numFmtId="0" fontId="62" fillId="0" borderId="77" xfId="41" applyFont="1" applyFill="1" applyBorder="1" applyAlignment="1" applyProtection="1">
      <alignment vertical="center" wrapText="1"/>
      <protection/>
    </xf>
    <xf numFmtId="49" fontId="47" fillId="7" borderId="77" xfId="42" applyNumberFormat="1" applyFont="1" applyFill="1" applyBorder="1" applyAlignment="1" applyProtection="1">
      <alignment horizontal="left" vertical="center"/>
      <protection/>
    </xf>
    <xf numFmtId="49" fontId="47" fillId="7" borderId="77" xfId="42" applyNumberFormat="1" applyFont="1" applyFill="1" applyBorder="1" applyAlignment="1" applyProtection="1">
      <alignment horizontal="center" vertical="center"/>
      <protection/>
    </xf>
    <xf numFmtId="168" fontId="63" fillId="7" borderId="77" xfId="44" applyNumberFormat="1" applyFont="1" applyFill="1" applyBorder="1" applyAlignment="1" applyProtection="1">
      <alignment horizontal="center" wrapText="1"/>
      <protection/>
    </xf>
    <xf numFmtId="168" fontId="63" fillId="7" borderId="77" xfId="44" applyNumberFormat="1" applyFont="1" applyFill="1" applyBorder="1" applyAlignment="1" applyProtection="1">
      <alignment wrapText="1"/>
      <protection/>
    </xf>
    <xf numFmtId="168" fontId="63" fillId="7" borderId="77" xfId="44" applyNumberFormat="1" applyFont="1" applyFill="1" applyBorder="1" applyAlignment="1" applyProtection="1">
      <alignment vertical="center" wrapText="1"/>
      <protection/>
    </xf>
    <xf numFmtId="3" fontId="63" fillId="7" borderId="77" xfId="44" applyNumberFormat="1" applyFont="1" applyFill="1" applyBorder="1" applyAlignment="1" applyProtection="1">
      <alignment horizontal="right" wrapText="1"/>
      <protection/>
    </xf>
    <xf numFmtId="3" fontId="63" fillId="7" borderId="77" xfId="44" applyNumberFormat="1" applyFont="1" applyFill="1" applyBorder="1" applyAlignment="1" applyProtection="1">
      <alignment wrapText="1"/>
      <protection/>
    </xf>
    <xf numFmtId="49" fontId="47" fillId="7" borderId="77" xfId="40" applyNumberFormat="1" applyFont="1" applyFill="1" applyBorder="1" applyAlignment="1" applyProtection="1">
      <alignment/>
      <protection/>
    </xf>
    <xf numFmtId="3" fontId="47" fillId="7" borderId="0" xfId="40" applyNumberFormat="1" applyFont="1" applyFill="1" applyBorder="1" applyAlignment="1" applyProtection="1">
      <alignment horizontal="right"/>
      <protection/>
    </xf>
    <xf numFmtId="3" fontId="47" fillId="7" borderId="0" xfId="44" applyNumberFormat="1" applyFont="1" applyFill="1" applyBorder="1" applyAlignment="1" applyProtection="1">
      <alignment horizontal="right" wrapText="1"/>
      <protection/>
    </xf>
    <xf numFmtId="0" fontId="1" fillId="7" borderId="0" xfId="44" applyFont="1" applyFill="1" applyAlignment="1" applyProtection="1">
      <alignment vertical="center"/>
      <protection/>
    </xf>
    <xf numFmtId="0" fontId="1" fillId="7" borderId="0" xfId="44" applyFont="1" applyFill="1" applyAlignment="1" applyProtection="1">
      <alignment vertical="center" wrapText="1"/>
      <protection/>
    </xf>
    <xf numFmtId="0" fontId="1" fillId="7" borderId="0" xfId="46" applyFont="1" applyFill="1" applyAlignment="1" applyProtection="1">
      <alignment/>
      <protection/>
    </xf>
    <xf numFmtId="0" fontId="64" fillId="7" borderId="0" xfId="44" applyFont="1" applyFill="1" applyAlignment="1" applyProtection="1">
      <alignment vertical="center"/>
      <protection/>
    </xf>
    <xf numFmtId="0" fontId="64" fillId="7" borderId="0" xfId="44" applyFont="1" applyFill="1" applyAlignment="1" applyProtection="1">
      <alignment/>
      <protection/>
    </xf>
    <xf numFmtId="0" fontId="64" fillId="0" borderId="0" xfId="25" applyFont="1" applyAlignment="1" applyProtection="1">
      <alignment vertical="center"/>
      <protection/>
    </xf>
    <xf numFmtId="0" fontId="64" fillId="7" borderId="0" xfId="46" applyFont="1" applyFill="1" applyAlignment="1" applyProtection="1">
      <alignment/>
      <protection/>
    </xf>
    <xf numFmtId="0" fontId="64" fillId="7" borderId="0" xfId="44" applyFont="1" applyFill="1" applyAlignment="1" applyProtection="1">
      <alignment vertical="center" wrapText="1"/>
      <protection/>
    </xf>
    <xf numFmtId="49" fontId="67" fillId="10" borderId="78" xfId="24" applyNumberFormat="1" applyFont="1" applyFill="1" applyBorder="1" applyAlignment="1">
      <alignment horizontal="left"/>
      <protection/>
    </xf>
    <xf numFmtId="4" fontId="2" fillId="10" borderId="0" xfId="24" applyNumberFormat="1" applyFill="1">
      <alignment/>
      <protection/>
    </xf>
    <xf numFmtId="0" fontId="2" fillId="0" borderId="0" xfId="24">
      <alignment/>
      <protection/>
    </xf>
    <xf numFmtId="49" fontId="68" fillId="11" borderId="78" xfId="24" applyNumberFormat="1" applyFont="1" applyFill="1" applyBorder="1" applyAlignment="1">
      <alignment horizontal="left"/>
      <protection/>
    </xf>
    <xf numFmtId="4" fontId="68" fillId="11" borderId="78" xfId="24" applyNumberFormat="1" applyFont="1" applyFill="1" applyBorder="1" applyAlignment="1">
      <alignment horizontal="left"/>
      <protection/>
    </xf>
    <xf numFmtId="0" fontId="2" fillId="0" borderId="78" xfId="24" applyBorder="1">
      <alignment/>
      <protection/>
    </xf>
    <xf numFmtId="49" fontId="69" fillId="12" borderId="78" xfId="24" applyNumberFormat="1" applyFont="1" applyFill="1" applyBorder="1" applyAlignment="1">
      <alignment horizontal="left"/>
      <protection/>
    </xf>
    <xf numFmtId="4" fontId="69" fillId="12" borderId="78" xfId="24" applyNumberFormat="1" applyFont="1" applyFill="1" applyBorder="1" applyAlignment="1">
      <alignment horizontal="right"/>
      <protection/>
    </xf>
    <xf numFmtId="49" fontId="68" fillId="13" borderId="78" xfId="24" applyNumberFormat="1" applyFont="1" applyFill="1" applyBorder="1" applyAlignment="1">
      <alignment horizontal="left"/>
      <protection/>
    </xf>
    <xf numFmtId="4" fontId="68" fillId="13" borderId="78" xfId="24" applyNumberFormat="1" applyFont="1" applyFill="1" applyBorder="1" applyAlignment="1">
      <alignment horizontal="right"/>
      <protection/>
    </xf>
    <xf numFmtId="49" fontId="70" fillId="14" borderId="78" xfId="24" applyNumberFormat="1" applyFont="1" applyFill="1" applyBorder="1" applyAlignment="1">
      <alignment horizontal="left"/>
      <protection/>
    </xf>
    <xf numFmtId="4" fontId="70" fillId="14" borderId="78" xfId="24" applyNumberFormat="1" applyFont="1" applyFill="1" applyBorder="1" applyAlignment="1">
      <alignment horizontal="right"/>
      <protection/>
    </xf>
    <xf numFmtId="49" fontId="67" fillId="15" borderId="78" xfId="24" applyNumberFormat="1" applyFont="1" applyFill="1" applyBorder="1" applyAlignment="1">
      <alignment horizontal="left"/>
      <protection/>
    </xf>
    <xf numFmtId="4" fontId="67" fillId="15" borderId="78" xfId="24" applyNumberFormat="1" applyFont="1" applyFill="1" applyBorder="1" applyAlignment="1">
      <alignment horizontal="right"/>
      <protection/>
    </xf>
    <xf numFmtId="49" fontId="69" fillId="12" borderId="78" xfId="24" applyNumberFormat="1" applyFont="1" applyFill="1" applyBorder="1" applyAlignment="1">
      <alignment horizontal="center"/>
      <protection/>
    </xf>
    <xf numFmtId="49" fontId="2" fillId="0" borderId="0" xfId="24" applyNumberFormat="1">
      <alignment/>
      <protection/>
    </xf>
    <xf numFmtId="4" fontId="2" fillId="0" borderId="0" xfId="24" applyNumberFormat="1">
      <alignment/>
      <protection/>
    </xf>
    <xf numFmtId="0" fontId="2" fillId="0" borderId="0" xfId="24" applyProtection="1">
      <alignment/>
      <protection/>
    </xf>
    <xf numFmtId="49" fontId="2" fillId="10" borderId="0" xfId="24" applyNumberFormat="1" applyFill="1">
      <alignment/>
      <protection/>
    </xf>
    <xf numFmtId="49" fontId="68" fillId="13" borderId="78" xfId="24" applyNumberFormat="1" applyFont="1" applyFill="1" applyBorder="1" applyAlignment="1">
      <alignment horizontal="left" vertical="top" wrapText="1"/>
      <protection/>
    </xf>
    <xf numFmtId="49" fontId="68" fillId="13" borderId="78" xfId="24" applyNumberFormat="1" applyFont="1" applyFill="1" applyBorder="1" applyAlignment="1">
      <alignment horizontal="left" vertical="top"/>
      <protection/>
    </xf>
    <xf numFmtId="4" fontId="68" fillId="13" borderId="78" xfId="24" applyNumberFormat="1" applyFont="1" applyFill="1" applyBorder="1" applyAlignment="1">
      <alignment horizontal="right" vertical="top"/>
      <protection/>
    </xf>
    <xf numFmtId="0" fontId="2" fillId="0" borderId="78" xfId="24" applyBorder="1" applyAlignment="1">
      <alignment vertical="top"/>
      <protection/>
    </xf>
    <xf numFmtId="0" fontId="2" fillId="0" borderId="0" xfId="24" applyAlignment="1">
      <alignment vertical="top"/>
      <protection/>
    </xf>
    <xf numFmtId="49" fontId="71" fillId="13" borderId="78" xfId="24" applyNumberFormat="1" applyFont="1" applyFill="1" applyBorder="1" applyAlignment="1">
      <alignment horizontal="left"/>
      <protection/>
    </xf>
    <xf numFmtId="4" fontId="71" fillId="13" borderId="78" xfId="24" applyNumberFormat="1" applyFont="1" applyFill="1" applyBorder="1" applyAlignment="1">
      <alignment horizontal="right"/>
      <protection/>
    </xf>
    <xf numFmtId="4" fontId="68" fillId="13" borderId="78" xfId="24" applyNumberFormat="1" applyFont="1" applyFill="1" applyBorder="1" applyAlignment="1">
      <alignment horizontal="right" vertical="top" wrapText="1"/>
      <protection/>
    </xf>
    <xf numFmtId="0" fontId="2" fillId="0" borderId="0" xfId="24" applyAlignment="1" applyProtection="1">
      <alignment vertical="top" wrapText="1"/>
      <protection/>
    </xf>
    <xf numFmtId="0" fontId="2" fillId="0" borderId="0" xfId="24" applyAlignment="1">
      <alignment vertical="top" wrapText="1"/>
      <protection/>
    </xf>
    <xf numFmtId="0" fontId="2" fillId="10" borderId="0" xfId="24" applyFill="1" applyProtection="1">
      <alignment/>
      <protection/>
    </xf>
    <xf numFmtId="0" fontId="2" fillId="0" borderId="78" xfId="24" applyBorder="1" applyAlignment="1">
      <alignment vertical="top" wrapText="1"/>
      <protection/>
    </xf>
    <xf numFmtId="168" fontId="47" fillId="0" borderId="36" xfId="21" applyNumberFormat="1" applyFont="1" applyFill="1" applyBorder="1" applyAlignment="1" applyProtection="1">
      <alignment horizontal="left" vertical="center" wrapText="1"/>
      <protection/>
    </xf>
    <xf numFmtId="168" fontId="47" fillId="0" borderId="37" xfId="21" applyNumberFormat="1" applyFont="1" applyFill="1" applyBorder="1" applyAlignment="1" applyProtection="1">
      <alignment horizontal="left" vertical="center" wrapText="1"/>
      <protection/>
    </xf>
    <xf numFmtId="168" fontId="47" fillId="0" borderId="38" xfId="21" applyNumberFormat="1" applyFont="1" applyFill="1" applyBorder="1" applyAlignment="1" applyProtection="1">
      <alignment horizontal="left" vertical="center" wrapText="1"/>
      <protection/>
    </xf>
    <xf numFmtId="168" fontId="47" fillId="0" borderId="39" xfId="21" applyNumberFormat="1" applyFont="1" applyFill="1" applyBorder="1" applyAlignment="1" applyProtection="1">
      <alignment horizontal="left" vertical="center" wrapText="1"/>
      <protection/>
    </xf>
    <xf numFmtId="168" fontId="47" fillId="0" borderId="0" xfId="21" applyNumberFormat="1" applyFont="1" applyFill="1" applyBorder="1" applyAlignment="1" applyProtection="1">
      <alignment horizontal="left" vertical="center" wrapText="1"/>
      <protection/>
    </xf>
    <xf numFmtId="168" fontId="47" fillId="0" borderId="40" xfId="21" applyNumberFormat="1" applyFont="1" applyFill="1" applyBorder="1" applyAlignment="1" applyProtection="1">
      <alignment horizontal="left" vertical="center" wrapText="1"/>
      <protection/>
    </xf>
    <xf numFmtId="168" fontId="47" fillId="0" borderId="45" xfId="21" applyNumberFormat="1" applyFont="1" applyFill="1" applyBorder="1" applyAlignment="1" applyProtection="1">
      <alignment horizontal="left" vertical="center" wrapText="1"/>
      <protection/>
    </xf>
    <xf numFmtId="168" fontId="47" fillId="0" borderId="46" xfId="21" applyNumberFormat="1" applyFont="1" applyFill="1" applyBorder="1" applyAlignment="1" applyProtection="1">
      <alignment horizontal="left" vertical="center" wrapText="1"/>
      <protection/>
    </xf>
    <xf numFmtId="168" fontId="47" fillId="0" borderId="47" xfId="21" applyNumberFormat="1" applyFont="1" applyFill="1" applyBorder="1" applyAlignment="1" applyProtection="1">
      <alignment horizontal="left" vertical="center" wrapText="1"/>
      <protection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/>
    <xf numFmtId="0" fontId="5" fillId="0" borderId="0" xfId="0" applyFont="1" applyBorder="1" applyAlignment="1">
      <alignment horizontal="left" vertical="top" wrapText="1"/>
    </xf>
    <xf numFmtId="49" fontId="4" fillId="3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" fontId="23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0" fontId="5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5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25" fillId="0" borderId="20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horizontal="right" vertical="center"/>
    </xf>
    <xf numFmtId="0" fontId="32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18" fillId="16" borderId="0" xfId="0" applyFont="1" applyFill="1" applyAlignment="1">
      <alignment horizontal="center" vertical="center"/>
    </xf>
    <xf numFmtId="0" fontId="0" fillId="0" borderId="0" xfId="0"/>
    <xf numFmtId="0" fontId="35" fillId="2" borderId="0" xfId="20" applyFont="1" applyFill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49" fontId="67" fillId="10" borderId="79" xfId="24" applyNumberFormat="1" applyFont="1" applyFill="1" applyBorder="1" applyAlignment="1">
      <alignment horizontal="left"/>
      <protection/>
    </xf>
    <xf numFmtId="49" fontId="67" fillId="10" borderId="80" xfId="24" applyNumberFormat="1" applyFont="1" applyFill="1" applyBorder="1" applyAlignment="1">
      <alignment horizontal="left"/>
      <protection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30" fillId="0" borderId="34" xfId="0" applyFont="1" applyBorder="1" applyAlignment="1" applyProtection="1">
      <alignment horizontal="left" wrapText="1"/>
      <protection locked="0"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1" xfId="21"/>
    <cellStyle name="Hypertextový odkaz 2" xfId="22"/>
    <cellStyle name="Normální 10" xfId="23"/>
    <cellStyle name="Normální 2" xfId="24"/>
    <cellStyle name="Normální 2 2" xfId="25"/>
    <cellStyle name="normální 2 2 2" xfId="26"/>
    <cellStyle name="Normální 2 3" xfId="27"/>
    <cellStyle name="Normální 3" xfId="28"/>
    <cellStyle name="Normální 3 2" xfId="29"/>
    <cellStyle name="Normální 3 3" xfId="30"/>
    <cellStyle name="Normální 4" xfId="31"/>
    <cellStyle name="normální 4 2" xfId="32"/>
    <cellStyle name="Normální 5" xfId="33"/>
    <cellStyle name="Normální 6" xfId="34"/>
    <cellStyle name="Normální 7" xfId="35"/>
    <cellStyle name="Normální 8" xfId="36"/>
    <cellStyle name="Normální 8 2" xfId="37"/>
    <cellStyle name="Normální 8 3" xfId="38"/>
    <cellStyle name="Normální 9" xfId="39"/>
    <cellStyle name="normální_A_Ostrava_ZS_Michálkovice" xfId="40"/>
    <cellStyle name="normální_A_Ostrava_ZS_souvis_polozky_dilci_stavba_vzor_02-2" xfId="41"/>
    <cellStyle name="normální_A_Ostrava_ZS_souvis_polozky_rozpočet" xfId="42"/>
    <cellStyle name="normální_SO_101_Nova_odlehcovaci_komora_OK1C 2" xfId="43"/>
    <cellStyle name="normální_SO_101_Nova_odlehcovaci_komora_OK1C_A_Ostrava_ZS_Michálkovice" xfId="44"/>
    <cellStyle name="normální_SO_101_Nova_odlehcovaci_komora_OK1C_A_Ostrava_ZS_Michálkovice 2 2" xfId="45"/>
    <cellStyle name="normální_SO_101_Nova_odlehcovaci_komora_OK1C_A_Ostrava_ZS_souvis_polozky_dilci_stavba_vzor_02-2" xfId="46"/>
    <cellStyle name="Normální 12" xfId="47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KTY\ZAKAZKY\zakazky_Brno_2017\217052_Frydek-Mistek\c_dokumentace\B_Kanalizacni_pripojky\A_Chlebovice\Podklady_pro_fond_Ch\Finalni_verze\Propocet_nakladu_Chlebovice_fin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JEKTY\ZAKAZKY\zakazky_Brno_2017\217052_Frydek-Mistek\c_dokumentace\Provozni_soubory\Chlebovice\elektro\sn&#237;&#382;en&#237;%200,6591%20index\Kalkulace_nakladu_Chlebovice_MS1_MS2_SO-01_ocene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JEKTY\ZAKAZKY\zakazky_Brno_2017\217052_Frydek-Mistek\c_dokumentace\Provozni_soubory\Chlebovice\elektro\sn&#237;&#382;en&#237;%200,6591%20index\Kalkulace_nakladu_Chlebovice_CS1_SO-07_ocene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OJEKTY\ZAKAZKY\zakazky_Brno_2017\217052_Frydek-Mistek\c_dokumentace\Provozni_soubory\Chlebovice\elektro\sn&#237;&#382;en&#237;%200,6591%20index\Kalkulace_nakladu_Chlebovice_CS2_SO-08_ocenen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ROJEKTY\ZAKAZKY\zakazky_Brno_2017\217052_Frydek-Mistek\c_dokumentace\Provozni_soubory\Chlebovice\elektro\sn&#237;&#382;en&#237;%200,6591%20index\Kalkulace_nakladu_Chlebovice_CS1_PS-01_ocenen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ROJEKTY\ZAKAZKY\zakazky_Brno_2017\217052_Frydek-Mistek\c_dokumentace\Provozni_soubory\Chlebovice\elektro\sn&#237;&#382;en&#237;%200,6591%20index\Kalkulace_nakladu_Chlebovice_CS2_PS-02_ocen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čet"/>
    </sheetNames>
    <sheetDataSet>
      <sheetData sheetId="0"/>
      <sheetData sheetId="1"/>
      <sheetData sheetId="2">
        <row r="1">
          <cell r="B1" t="str">
            <v>Odkanalizování oblasti povodí Olešné, Kanalizace obce Chlebovice Frýdek - Místek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0,00</v>
          </cell>
        </row>
        <row r="22">
          <cell r="B22" t="str">
            <v>0,00</v>
          </cell>
        </row>
        <row r="23">
          <cell r="B23" t="str">
            <v>8,40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1,00</v>
          </cell>
        </row>
        <row r="22">
          <cell r="B22" t="str">
            <v>0,00</v>
          </cell>
        </row>
        <row r="23">
          <cell r="B23" t="str">
            <v>8,40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  <row r="31">
          <cell r="B31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1,00</v>
          </cell>
        </row>
        <row r="22">
          <cell r="B22" t="str">
            <v>0,00</v>
          </cell>
        </row>
        <row r="23">
          <cell r="B23" t="str">
            <v>8,40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  <row r="31">
          <cell r="B31">
            <v>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0,00</v>
          </cell>
        </row>
        <row r="22">
          <cell r="B22" t="str">
            <v>0,00</v>
          </cell>
        </row>
        <row r="23">
          <cell r="B23" t="str">
            <v>8,40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  <row r="31">
          <cell r="B31">
            <v>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0,00</v>
          </cell>
        </row>
        <row r="22">
          <cell r="B22" t="str">
            <v>0,00</v>
          </cell>
        </row>
        <row r="23">
          <cell r="B23" t="str">
            <v>8,40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  <row r="31">
          <cell r="B31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showGridLines="0" tabSelected="1" view="pageBreakPreview" zoomScaleSheetLayoutView="100" workbookViewId="0" topLeftCell="A2">
      <selection activeCell="AA39" sqref="AA39"/>
    </sheetView>
  </sheetViews>
  <sheetFormatPr defaultColWidth="9.33203125" defaultRowHeight="13.5"/>
  <cols>
    <col min="1" max="1" width="4" style="324" customWidth="1"/>
    <col min="2" max="2" width="2.16015625" style="324" customWidth="1"/>
    <col min="3" max="3" width="3.16015625" style="324" customWidth="1"/>
    <col min="4" max="4" width="8" style="324" customWidth="1"/>
    <col min="5" max="5" width="18.16015625" style="324" customWidth="1"/>
    <col min="6" max="6" width="0.65625" style="324" customWidth="1"/>
    <col min="7" max="7" width="3" style="324" customWidth="1"/>
    <col min="8" max="8" width="3.16015625" style="324" customWidth="1"/>
    <col min="9" max="9" width="12.83203125" style="324" customWidth="1"/>
    <col min="10" max="10" width="15.83203125" style="324" customWidth="1"/>
    <col min="11" max="11" width="0.82421875" style="324" customWidth="1"/>
    <col min="12" max="12" width="3.5" style="324" customWidth="1"/>
    <col min="13" max="13" width="3.33203125" style="324" customWidth="1"/>
    <col min="14" max="14" width="2.33203125" style="324" customWidth="1"/>
    <col min="15" max="15" width="14.83203125" style="324" customWidth="1"/>
    <col min="16" max="16" width="3.33203125" style="324" customWidth="1"/>
    <col min="17" max="17" width="2.33203125" style="324" customWidth="1"/>
    <col min="18" max="18" width="19.5" style="324" customWidth="1"/>
    <col min="19" max="19" width="0.65625" style="324" customWidth="1"/>
    <col min="20" max="256" width="9.33203125" style="324" customWidth="1"/>
    <col min="257" max="257" width="2.83203125" style="324" customWidth="1"/>
    <col min="258" max="258" width="2.16015625" style="324" customWidth="1"/>
    <col min="259" max="259" width="3.16015625" style="324" customWidth="1"/>
    <col min="260" max="260" width="8" style="324" customWidth="1"/>
    <col min="261" max="261" width="15.83203125" style="324" customWidth="1"/>
    <col min="262" max="262" width="0.65625" style="324" customWidth="1"/>
    <col min="263" max="263" width="3" style="324" customWidth="1"/>
    <col min="264" max="264" width="3.16015625" style="324" customWidth="1"/>
    <col min="265" max="265" width="11.33203125" style="324" customWidth="1"/>
    <col min="266" max="266" width="15.83203125" style="324" customWidth="1"/>
    <col min="267" max="267" width="0.82421875" style="324" customWidth="1"/>
    <col min="268" max="268" width="2.83203125" style="324" customWidth="1"/>
    <col min="269" max="269" width="3.33203125" style="324" customWidth="1"/>
    <col min="270" max="270" width="2.33203125" style="324" customWidth="1"/>
    <col min="271" max="271" width="14.83203125" style="324" customWidth="1"/>
    <col min="272" max="272" width="3.33203125" style="324" customWidth="1"/>
    <col min="273" max="273" width="2.33203125" style="324" customWidth="1"/>
    <col min="274" max="274" width="15.83203125" style="324" customWidth="1"/>
    <col min="275" max="275" width="0.65625" style="324" customWidth="1"/>
    <col min="276" max="512" width="9.33203125" style="324" customWidth="1"/>
    <col min="513" max="513" width="2.83203125" style="324" customWidth="1"/>
    <col min="514" max="514" width="2.16015625" style="324" customWidth="1"/>
    <col min="515" max="515" width="3.16015625" style="324" customWidth="1"/>
    <col min="516" max="516" width="8" style="324" customWidth="1"/>
    <col min="517" max="517" width="15.83203125" style="324" customWidth="1"/>
    <col min="518" max="518" width="0.65625" style="324" customWidth="1"/>
    <col min="519" max="519" width="3" style="324" customWidth="1"/>
    <col min="520" max="520" width="3.16015625" style="324" customWidth="1"/>
    <col min="521" max="521" width="11.33203125" style="324" customWidth="1"/>
    <col min="522" max="522" width="15.83203125" style="324" customWidth="1"/>
    <col min="523" max="523" width="0.82421875" style="324" customWidth="1"/>
    <col min="524" max="524" width="2.83203125" style="324" customWidth="1"/>
    <col min="525" max="525" width="3.33203125" style="324" customWidth="1"/>
    <col min="526" max="526" width="2.33203125" style="324" customWidth="1"/>
    <col min="527" max="527" width="14.83203125" style="324" customWidth="1"/>
    <col min="528" max="528" width="3.33203125" style="324" customWidth="1"/>
    <col min="529" max="529" width="2.33203125" style="324" customWidth="1"/>
    <col min="530" max="530" width="15.83203125" style="324" customWidth="1"/>
    <col min="531" max="531" width="0.65625" style="324" customWidth="1"/>
    <col min="532" max="768" width="9.33203125" style="324" customWidth="1"/>
    <col min="769" max="769" width="2.83203125" style="324" customWidth="1"/>
    <col min="770" max="770" width="2.16015625" style="324" customWidth="1"/>
    <col min="771" max="771" width="3.16015625" style="324" customWidth="1"/>
    <col min="772" max="772" width="8" style="324" customWidth="1"/>
    <col min="773" max="773" width="15.83203125" style="324" customWidth="1"/>
    <col min="774" max="774" width="0.65625" style="324" customWidth="1"/>
    <col min="775" max="775" width="3" style="324" customWidth="1"/>
    <col min="776" max="776" width="3.16015625" style="324" customWidth="1"/>
    <col min="777" max="777" width="11.33203125" style="324" customWidth="1"/>
    <col min="778" max="778" width="15.83203125" style="324" customWidth="1"/>
    <col min="779" max="779" width="0.82421875" style="324" customWidth="1"/>
    <col min="780" max="780" width="2.83203125" style="324" customWidth="1"/>
    <col min="781" max="781" width="3.33203125" style="324" customWidth="1"/>
    <col min="782" max="782" width="2.33203125" style="324" customWidth="1"/>
    <col min="783" max="783" width="14.83203125" style="324" customWidth="1"/>
    <col min="784" max="784" width="3.33203125" style="324" customWidth="1"/>
    <col min="785" max="785" width="2.33203125" style="324" customWidth="1"/>
    <col min="786" max="786" width="15.83203125" style="324" customWidth="1"/>
    <col min="787" max="787" width="0.65625" style="324" customWidth="1"/>
    <col min="788" max="1024" width="9.33203125" style="324" customWidth="1"/>
    <col min="1025" max="1025" width="2.83203125" style="324" customWidth="1"/>
    <col min="1026" max="1026" width="2.16015625" style="324" customWidth="1"/>
    <col min="1027" max="1027" width="3.16015625" style="324" customWidth="1"/>
    <col min="1028" max="1028" width="8" style="324" customWidth="1"/>
    <col min="1029" max="1029" width="15.83203125" style="324" customWidth="1"/>
    <col min="1030" max="1030" width="0.65625" style="324" customWidth="1"/>
    <col min="1031" max="1031" width="3" style="324" customWidth="1"/>
    <col min="1032" max="1032" width="3.16015625" style="324" customWidth="1"/>
    <col min="1033" max="1033" width="11.33203125" style="324" customWidth="1"/>
    <col min="1034" max="1034" width="15.83203125" style="324" customWidth="1"/>
    <col min="1035" max="1035" width="0.82421875" style="324" customWidth="1"/>
    <col min="1036" max="1036" width="2.83203125" style="324" customWidth="1"/>
    <col min="1037" max="1037" width="3.33203125" style="324" customWidth="1"/>
    <col min="1038" max="1038" width="2.33203125" style="324" customWidth="1"/>
    <col min="1039" max="1039" width="14.83203125" style="324" customWidth="1"/>
    <col min="1040" max="1040" width="3.33203125" style="324" customWidth="1"/>
    <col min="1041" max="1041" width="2.33203125" style="324" customWidth="1"/>
    <col min="1042" max="1042" width="15.83203125" style="324" customWidth="1"/>
    <col min="1043" max="1043" width="0.65625" style="324" customWidth="1"/>
    <col min="1044" max="1280" width="9.33203125" style="324" customWidth="1"/>
    <col min="1281" max="1281" width="2.83203125" style="324" customWidth="1"/>
    <col min="1282" max="1282" width="2.16015625" style="324" customWidth="1"/>
    <col min="1283" max="1283" width="3.16015625" style="324" customWidth="1"/>
    <col min="1284" max="1284" width="8" style="324" customWidth="1"/>
    <col min="1285" max="1285" width="15.83203125" style="324" customWidth="1"/>
    <col min="1286" max="1286" width="0.65625" style="324" customWidth="1"/>
    <col min="1287" max="1287" width="3" style="324" customWidth="1"/>
    <col min="1288" max="1288" width="3.16015625" style="324" customWidth="1"/>
    <col min="1289" max="1289" width="11.33203125" style="324" customWidth="1"/>
    <col min="1290" max="1290" width="15.83203125" style="324" customWidth="1"/>
    <col min="1291" max="1291" width="0.82421875" style="324" customWidth="1"/>
    <col min="1292" max="1292" width="2.83203125" style="324" customWidth="1"/>
    <col min="1293" max="1293" width="3.33203125" style="324" customWidth="1"/>
    <col min="1294" max="1294" width="2.33203125" style="324" customWidth="1"/>
    <col min="1295" max="1295" width="14.83203125" style="324" customWidth="1"/>
    <col min="1296" max="1296" width="3.33203125" style="324" customWidth="1"/>
    <col min="1297" max="1297" width="2.33203125" style="324" customWidth="1"/>
    <col min="1298" max="1298" width="15.83203125" style="324" customWidth="1"/>
    <col min="1299" max="1299" width="0.65625" style="324" customWidth="1"/>
    <col min="1300" max="1536" width="9.33203125" style="324" customWidth="1"/>
    <col min="1537" max="1537" width="2.83203125" style="324" customWidth="1"/>
    <col min="1538" max="1538" width="2.16015625" style="324" customWidth="1"/>
    <col min="1539" max="1539" width="3.16015625" style="324" customWidth="1"/>
    <col min="1540" max="1540" width="8" style="324" customWidth="1"/>
    <col min="1541" max="1541" width="15.83203125" style="324" customWidth="1"/>
    <col min="1542" max="1542" width="0.65625" style="324" customWidth="1"/>
    <col min="1543" max="1543" width="3" style="324" customWidth="1"/>
    <col min="1544" max="1544" width="3.16015625" style="324" customWidth="1"/>
    <col min="1545" max="1545" width="11.33203125" style="324" customWidth="1"/>
    <col min="1546" max="1546" width="15.83203125" style="324" customWidth="1"/>
    <col min="1547" max="1547" width="0.82421875" style="324" customWidth="1"/>
    <col min="1548" max="1548" width="2.83203125" style="324" customWidth="1"/>
    <col min="1549" max="1549" width="3.33203125" style="324" customWidth="1"/>
    <col min="1550" max="1550" width="2.33203125" style="324" customWidth="1"/>
    <col min="1551" max="1551" width="14.83203125" style="324" customWidth="1"/>
    <col min="1552" max="1552" width="3.33203125" style="324" customWidth="1"/>
    <col min="1553" max="1553" width="2.33203125" style="324" customWidth="1"/>
    <col min="1554" max="1554" width="15.83203125" style="324" customWidth="1"/>
    <col min="1555" max="1555" width="0.65625" style="324" customWidth="1"/>
    <col min="1556" max="1792" width="9.33203125" style="324" customWidth="1"/>
    <col min="1793" max="1793" width="2.83203125" style="324" customWidth="1"/>
    <col min="1794" max="1794" width="2.16015625" style="324" customWidth="1"/>
    <col min="1795" max="1795" width="3.16015625" style="324" customWidth="1"/>
    <col min="1796" max="1796" width="8" style="324" customWidth="1"/>
    <col min="1797" max="1797" width="15.83203125" style="324" customWidth="1"/>
    <col min="1798" max="1798" width="0.65625" style="324" customWidth="1"/>
    <col min="1799" max="1799" width="3" style="324" customWidth="1"/>
    <col min="1800" max="1800" width="3.16015625" style="324" customWidth="1"/>
    <col min="1801" max="1801" width="11.33203125" style="324" customWidth="1"/>
    <col min="1802" max="1802" width="15.83203125" style="324" customWidth="1"/>
    <col min="1803" max="1803" width="0.82421875" style="324" customWidth="1"/>
    <col min="1804" max="1804" width="2.83203125" style="324" customWidth="1"/>
    <col min="1805" max="1805" width="3.33203125" style="324" customWidth="1"/>
    <col min="1806" max="1806" width="2.33203125" style="324" customWidth="1"/>
    <col min="1807" max="1807" width="14.83203125" style="324" customWidth="1"/>
    <col min="1808" max="1808" width="3.33203125" style="324" customWidth="1"/>
    <col min="1809" max="1809" width="2.33203125" style="324" customWidth="1"/>
    <col min="1810" max="1810" width="15.83203125" style="324" customWidth="1"/>
    <col min="1811" max="1811" width="0.65625" style="324" customWidth="1"/>
    <col min="1812" max="2048" width="9.33203125" style="324" customWidth="1"/>
    <col min="2049" max="2049" width="2.83203125" style="324" customWidth="1"/>
    <col min="2050" max="2050" width="2.16015625" style="324" customWidth="1"/>
    <col min="2051" max="2051" width="3.16015625" style="324" customWidth="1"/>
    <col min="2052" max="2052" width="8" style="324" customWidth="1"/>
    <col min="2053" max="2053" width="15.83203125" style="324" customWidth="1"/>
    <col min="2054" max="2054" width="0.65625" style="324" customWidth="1"/>
    <col min="2055" max="2055" width="3" style="324" customWidth="1"/>
    <col min="2056" max="2056" width="3.16015625" style="324" customWidth="1"/>
    <col min="2057" max="2057" width="11.33203125" style="324" customWidth="1"/>
    <col min="2058" max="2058" width="15.83203125" style="324" customWidth="1"/>
    <col min="2059" max="2059" width="0.82421875" style="324" customWidth="1"/>
    <col min="2060" max="2060" width="2.83203125" style="324" customWidth="1"/>
    <col min="2061" max="2061" width="3.33203125" style="324" customWidth="1"/>
    <col min="2062" max="2062" width="2.33203125" style="324" customWidth="1"/>
    <col min="2063" max="2063" width="14.83203125" style="324" customWidth="1"/>
    <col min="2064" max="2064" width="3.33203125" style="324" customWidth="1"/>
    <col min="2065" max="2065" width="2.33203125" style="324" customWidth="1"/>
    <col min="2066" max="2066" width="15.83203125" style="324" customWidth="1"/>
    <col min="2067" max="2067" width="0.65625" style="324" customWidth="1"/>
    <col min="2068" max="2304" width="9.33203125" style="324" customWidth="1"/>
    <col min="2305" max="2305" width="2.83203125" style="324" customWidth="1"/>
    <col min="2306" max="2306" width="2.16015625" style="324" customWidth="1"/>
    <col min="2307" max="2307" width="3.16015625" style="324" customWidth="1"/>
    <col min="2308" max="2308" width="8" style="324" customWidth="1"/>
    <col min="2309" max="2309" width="15.83203125" style="324" customWidth="1"/>
    <col min="2310" max="2310" width="0.65625" style="324" customWidth="1"/>
    <col min="2311" max="2311" width="3" style="324" customWidth="1"/>
    <col min="2312" max="2312" width="3.16015625" style="324" customWidth="1"/>
    <col min="2313" max="2313" width="11.33203125" style="324" customWidth="1"/>
    <col min="2314" max="2314" width="15.83203125" style="324" customWidth="1"/>
    <col min="2315" max="2315" width="0.82421875" style="324" customWidth="1"/>
    <col min="2316" max="2316" width="2.83203125" style="324" customWidth="1"/>
    <col min="2317" max="2317" width="3.33203125" style="324" customWidth="1"/>
    <col min="2318" max="2318" width="2.33203125" style="324" customWidth="1"/>
    <col min="2319" max="2319" width="14.83203125" style="324" customWidth="1"/>
    <col min="2320" max="2320" width="3.33203125" style="324" customWidth="1"/>
    <col min="2321" max="2321" width="2.33203125" style="324" customWidth="1"/>
    <col min="2322" max="2322" width="15.83203125" style="324" customWidth="1"/>
    <col min="2323" max="2323" width="0.65625" style="324" customWidth="1"/>
    <col min="2324" max="2560" width="9.33203125" style="324" customWidth="1"/>
    <col min="2561" max="2561" width="2.83203125" style="324" customWidth="1"/>
    <col min="2562" max="2562" width="2.16015625" style="324" customWidth="1"/>
    <col min="2563" max="2563" width="3.16015625" style="324" customWidth="1"/>
    <col min="2564" max="2564" width="8" style="324" customWidth="1"/>
    <col min="2565" max="2565" width="15.83203125" style="324" customWidth="1"/>
    <col min="2566" max="2566" width="0.65625" style="324" customWidth="1"/>
    <col min="2567" max="2567" width="3" style="324" customWidth="1"/>
    <col min="2568" max="2568" width="3.16015625" style="324" customWidth="1"/>
    <col min="2569" max="2569" width="11.33203125" style="324" customWidth="1"/>
    <col min="2570" max="2570" width="15.83203125" style="324" customWidth="1"/>
    <col min="2571" max="2571" width="0.82421875" style="324" customWidth="1"/>
    <col min="2572" max="2572" width="2.83203125" style="324" customWidth="1"/>
    <col min="2573" max="2573" width="3.33203125" style="324" customWidth="1"/>
    <col min="2574" max="2574" width="2.33203125" style="324" customWidth="1"/>
    <col min="2575" max="2575" width="14.83203125" style="324" customWidth="1"/>
    <col min="2576" max="2576" width="3.33203125" style="324" customWidth="1"/>
    <col min="2577" max="2577" width="2.33203125" style="324" customWidth="1"/>
    <col min="2578" max="2578" width="15.83203125" style="324" customWidth="1"/>
    <col min="2579" max="2579" width="0.65625" style="324" customWidth="1"/>
    <col min="2580" max="2816" width="9.33203125" style="324" customWidth="1"/>
    <col min="2817" max="2817" width="2.83203125" style="324" customWidth="1"/>
    <col min="2818" max="2818" width="2.16015625" style="324" customWidth="1"/>
    <col min="2819" max="2819" width="3.16015625" style="324" customWidth="1"/>
    <col min="2820" max="2820" width="8" style="324" customWidth="1"/>
    <col min="2821" max="2821" width="15.83203125" style="324" customWidth="1"/>
    <col min="2822" max="2822" width="0.65625" style="324" customWidth="1"/>
    <col min="2823" max="2823" width="3" style="324" customWidth="1"/>
    <col min="2824" max="2824" width="3.16015625" style="324" customWidth="1"/>
    <col min="2825" max="2825" width="11.33203125" style="324" customWidth="1"/>
    <col min="2826" max="2826" width="15.83203125" style="324" customWidth="1"/>
    <col min="2827" max="2827" width="0.82421875" style="324" customWidth="1"/>
    <col min="2828" max="2828" width="2.83203125" style="324" customWidth="1"/>
    <col min="2829" max="2829" width="3.33203125" style="324" customWidth="1"/>
    <col min="2830" max="2830" width="2.33203125" style="324" customWidth="1"/>
    <col min="2831" max="2831" width="14.83203125" style="324" customWidth="1"/>
    <col min="2832" max="2832" width="3.33203125" style="324" customWidth="1"/>
    <col min="2833" max="2833" width="2.33203125" style="324" customWidth="1"/>
    <col min="2834" max="2834" width="15.83203125" style="324" customWidth="1"/>
    <col min="2835" max="2835" width="0.65625" style="324" customWidth="1"/>
    <col min="2836" max="3072" width="9.33203125" style="324" customWidth="1"/>
    <col min="3073" max="3073" width="2.83203125" style="324" customWidth="1"/>
    <col min="3074" max="3074" width="2.16015625" style="324" customWidth="1"/>
    <col min="3075" max="3075" width="3.16015625" style="324" customWidth="1"/>
    <col min="3076" max="3076" width="8" style="324" customWidth="1"/>
    <col min="3077" max="3077" width="15.83203125" style="324" customWidth="1"/>
    <col min="3078" max="3078" width="0.65625" style="324" customWidth="1"/>
    <col min="3079" max="3079" width="3" style="324" customWidth="1"/>
    <col min="3080" max="3080" width="3.16015625" style="324" customWidth="1"/>
    <col min="3081" max="3081" width="11.33203125" style="324" customWidth="1"/>
    <col min="3082" max="3082" width="15.83203125" style="324" customWidth="1"/>
    <col min="3083" max="3083" width="0.82421875" style="324" customWidth="1"/>
    <col min="3084" max="3084" width="2.83203125" style="324" customWidth="1"/>
    <col min="3085" max="3085" width="3.33203125" style="324" customWidth="1"/>
    <col min="3086" max="3086" width="2.33203125" style="324" customWidth="1"/>
    <col min="3087" max="3087" width="14.83203125" style="324" customWidth="1"/>
    <col min="3088" max="3088" width="3.33203125" style="324" customWidth="1"/>
    <col min="3089" max="3089" width="2.33203125" style="324" customWidth="1"/>
    <col min="3090" max="3090" width="15.83203125" style="324" customWidth="1"/>
    <col min="3091" max="3091" width="0.65625" style="324" customWidth="1"/>
    <col min="3092" max="3328" width="9.33203125" style="324" customWidth="1"/>
    <col min="3329" max="3329" width="2.83203125" style="324" customWidth="1"/>
    <col min="3330" max="3330" width="2.16015625" style="324" customWidth="1"/>
    <col min="3331" max="3331" width="3.16015625" style="324" customWidth="1"/>
    <col min="3332" max="3332" width="8" style="324" customWidth="1"/>
    <col min="3333" max="3333" width="15.83203125" style="324" customWidth="1"/>
    <col min="3334" max="3334" width="0.65625" style="324" customWidth="1"/>
    <col min="3335" max="3335" width="3" style="324" customWidth="1"/>
    <col min="3336" max="3336" width="3.16015625" style="324" customWidth="1"/>
    <col min="3337" max="3337" width="11.33203125" style="324" customWidth="1"/>
    <col min="3338" max="3338" width="15.83203125" style="324" customWidth="1"/>
    <col min="3339" max="3339" width="0.82421875" style="324" customWidth="1"/>
    <col min="3340" max="3340" width="2.83203125" style="324" customWidth="1"/>
    <col min="3341" max="3341" width="3.33203125" style="324" customWidth="1"/>
    <col min="3342" max="3342" width="2.33203125" style="324" customWidth="1"/>
    <col min="3343" max="3343" width="14.83203125" style="324" customWidth="1"/>
    <col min="3344" max="3344" width="3.33203125" style="324" customWidth="1"/>
    <col min="3345" max="3345" width="2.33203125" style="324" customWidth="1"/>
    <col min="3346" max="3346" width="15.83203125" style="324" customWidth="1"/>
    <col min="3347" max="3347" width="0.65625" style="324" customWidth="1"/>
    <col min="3348" max="3584" width="9.33203125" style="324" customWidth="1"/>
    <col min="3585" max="3585" width="2.83203125" style="324" customWidth="1"/>
    <col min="3586" max="3586" width="2.16015625" style="324" customWidth="1"/>
    <col min="3587" max="3587" width="3.16015625" style="324" customWidth="1"/>
    <col min="3588" max="3588" width="8" style="324" customWidth="1"/>
    <col min="3589" max="3589" width="15.83203125" style="324" customWidth="1"/>
    <col min="3590" max="3590" width="0.65625" style="324" customWidth="1"/>
    <col min="3591" max="3591" width="3" style="324" customWidth="1"/>
    <col min="3592" max="3592" width="3.16015625" style="324" customWidth="1"/>
    <col min="3593" max="3593" width="11.33203125" style="324" customWidth="1"/>
    <col min="3594" max="3594" width="15.83203125" style="324" customWidth="1"/>
    <col min="3595" max="3595" width="0.82421875" style="324" customWidth="1"/>
    <col min="3596" max="3596" width="2.83203125" style="324" customWidth="1"/>
    <col min="3597" max="3597" width="3.33203125" style="324" customWidth="1"/>
    <col min="3598" max="3598" width="2.33203125" style="324" customWidth="1"/>
    <col min="3599" max="3599" width="14.83203125" style="324" customWidth="1"/>
    <col min="3600" max="3600" width="3.33203125" style="324" customWidth="1"/>
    <col min="3601" max="3601" width="2.33203125" style="324" customWidth="1"/>
    <col min="3602" max="3602" width="15.83203125" style="324" customWidth="1"/>
    <col min="3603" max="3603" width="0.65625" style="324" customWidth="1"/>
    <col min="3604" max="3840" width="9.33203125" style="324" customWidth="1"/>
    <col min="3841" max="3841" width="2.83203125" style="324" customWidth="1"/>
    <col min="3842" max="3842" width="2.16015625" style="324" customWidth="1"/>
    <col min="3843" max="3843" width="3.16015625" style="324" customWidth="1"/>
    <col min="3844" max="3844" width="8" style="324" customWidth="1"/>
    <col min="3845" max="3845" width="15.83203125" style="324" customWidth="1"/>
    <col min="3846" max="3846" width="0.65625" style="324" customWidth="1"/>
    <col min="3847" max="3847" width="3" style="324" customWidth="1"/>
    <col min="3848" max="3848" width="3.16015625" style="324" customWidth="1"/>
    <col min="3849" max="3849" width="11.33203125" style="324" customWidth="1"/>
    <col min="3850" max="3850" width="15.83203125" style="324" customWidth="1"/>
    <col min="3851" max="3851" width="0.82421875" style="324" customWidth="1"/>
    <col min="3852" max="3852" width="2.83203125" style="324" customWidth="1"/>
    <col min="3853" max="3853" width="3.33203125" style="324" customWidth="1"/>
    <col min="3854" max="3854" width="2.33203125" style="324" customWidth="1"/>
    <col min="3855" max="3855" width="14.83203125" style="324" customWidth="1"/>
    <col min="3856" max="3856" width="3.33203125" style="324" customWidth="1"/>
    <col min="3857" max="3857" width="2.33203125" style="324" customWidth="1"/>
    <col min="3858" max="3858" width="15.83203125" style="324" customWidth="1"/>
    <col min="3859" max="3859" width="0.65625" style="324" customWidth="1"/>
    <col min="3860" max="4096" width="9.33203125" style="324" customWidth="1"/>
    <col min="4097" max="4097" width="2.83203125" style="324" customWidth="1"/>
    <col min="4098" max="4098" width="2.16015625" style="324" customWidth="1"/>
    <col min="4099" max="4099" width="3.16015625" style="324" customWidth="1"/>
    <col min="4100" max="4100" width="8" style="324" customWidth="1"/>
    <col min="4101" max="4101" width="15.83203125" style="324" customWidth="1"/>
    <col min="4102" max="4102" width="0.65625" style="324" customWidth="1"/>
    <col min="4103" max="4103" width="3" style="324" customWidth="1"/>
    <col min="4104" max="4104" width="3.16015625" style="324" customWidth="1"/>
    <col min="4105" max="4105" width="11.33203125" style="324" customWidth="1"/>
    <col min="4106" max="4106" width="15.83203125" style="324" customWidth="1"/>
    <col min="4107" max="4107" width="0.82421875" style="324" customWidth="1"/>
    <col min="4108" max="4108" width="2.83203125" style="324" customWidth="1"/>
    <col min="4109" max="4109" width="3.33203125" style="324" customWidth="1"/>
    <col min="4110" max="4110" width="2.33203125" style="324" customWidth="1"/>
    <col min="4111" max="4111" width="14.83203125" style="324" customWidth="1"/>
    <col min="4112" max="4112" width="3.33203125" style="324" customWidth="1"/>
    <col min="4113" max="4113" width="2.33203125" style="324" customWidth="1"/>
    <col min="4114" max="4114" width="15.83203125" style="324" customWidth="1"/>
    <col min="4115" max="4115" width="0.65625" style="324" customWidth="1"/>
    <col min="4116" max="4352" width="9.33203125" style="324" customWidth="1"/>
    <col min="4353" max="4353" width="2.83203125" style="324" customWidth="1"/>
    <col min="4354" max="4354" width="2.16015625" style="324" customWidth="1"/>
    <col min="4355" max="4355" width="3.16015625" style="324" customWidth="1"/>
    <col min="4356" max="4356" width="8" style="324" customWidth="1"/>
    <col min="4357" max="4357" width="15.83203125" style="324" customWidth="1"/>
    <col min="4358" max="4358" width="0.65625" style="324" customWidth="1"/>
    <col min="4359" max="4359" width="3" style="324" customWidth="1"/>
    <col min="4360" max="4360" width="3.16015625" style="324" customWidth="1"/>
    <col min="4361" max="4361" width="11.33203125" style="324" customWidth="1"/>
    <col min="4362" max="4362" width="15.83203125" style="324" customWidth="1"/>
    <col min="4363" max="4363" width="0.82421875" style="324" customWidth="1"/>
    <col min="4364" max="4364" width="2.83203125" style="324" customWidth="1"/>
    <col min="4365" max="4365" width="3.33203125" style="324" customWidth="1"/>
    <col min="4366" max="4366" width="2.33203125" style="324" customWidth="1"/>
    <col min="4367" max="4367" width="14.83203125" style="324" customWidth="1"/>
    <col min="4368" max="4368" width="3.33203125" style="324" customWidth="1"/>
    <col min="4369" max="4369" width="2.33203125" style="324" customWidth="1"/>
    <col min="4370" max="4370" width="15.83203125" style="324" customWidth="1"/>
    <col min="4371" max="4371" width="0.65625" style="324" customWidth="1"/>
    <col min="4372" max="4608" width="9.33203125" style="324" customWidth="1"/>
    <col min="4609" max="4609" width="2.83203125" style="324" customWidth="1"/>
    <col min="4610" max="4610" width="2.16015625" style="324" customWidth="1"/>
    <col min="4611" max="4611" width="3.16015625" style="324" customWidth="1"/>
    <col min="4612" max="4612" width="8" style="324" customWidth="1"/>
    <col min="4613" max="4613" width="15.83203125" style="324" customWidth="1"/>
    <col min="4614" max="4614" width="0.65625" style="324" customWidth="1"/>
    <col min="4615" max="4615" width="3" style="324" customWidth="1"/>
    <col min="4616" max="4616" width="3.16015625" style="324" customWidth="1"/>
    <col min="4617" max="4617" width="11.33203125" style="324" customWidth="1"/>
    <col min="4618" max="4618" width="15.83203125" style="324" customWidth="1"/>
    <col min="4619" max="4619" width="0.82421875" style="324" customWidth="1"/>
    <col min="4620" max="4620" width="2.83203125" style="324" customWidth="1"/>
    <col min="4621" max="4621" width="3.33203125" style="324" customWidth="1"/>
    <col min="4622" max="4622" width="2.33203125" style="324" customWidth="1"/>
    <col min="4623" max="4623" width="14.83203125" style="324" customWidth="1"/>
    <col min="4624" max="4624" width="3.33203125" style="324" customWidth="1"/>
    <col min="4625" max="4625" width="2.33203125" style="324" customWidth="1"/>
    <col min="4626" max="4626" width="15.83203125" style="324" customWidth="1"/>
    <col min="4627" max="4627" width="0.65625" style="324" customWidth="1"/>
    <col min="4628" max="4864" width="9.33203125" style="324" customWidth="1"/>
    <col min="4865" max="4865" width="2.83203125" style="324" customWidth="1"/>
    <col min="4866" max="4866" width="2.16015625" style="324" customWidth="1"/>
    <col min="4867" max="4867" width="3.16015625" style="324" customWidth="1"/>
    <col min="4868" max="4868" width="8" style="324" customWidth="1"/>
    <col min="4869" max="4869" width="15.83203125" style="324" customWidth="1"/>
    <col min="4870" max="4870" width="0.65625" style="324" customWidth="1"/>
    <col min="4871" max="4871" width="3" style="324" customWidth="1"/>
    <col min="4872" max="4872" width="3.16015625" style="324" customWidth="1"/>
    <col min="4873" max="4873" width="11.33203125" style="324" customWidth="1"/>
    <col min="4874" max="4874" width="15.83203125" style="324" customWidth="1"/>
    <col min="4875" max="4875" width="0.82421875" style="324" customWidth="1"/>
    <col min="4876" max="4876" width="2.83203125" style="324" customWidth="1"/>
    <col min="4877" max="4877" width="3.33203125" style="324" customWidth="1"/>
    <col min="4878" max="4878" width="2.33203125" style="324" customWidth="1"/>
    <col min="4879" max="4879" width="14.83203125" style="324" customWidth="1"/>
    <col min="4880" max="4880" width="3.33203125" style="324" customWidth="1"/>
    <col min="4881" max="4881" width="2.33203125" style="324" customWidth="1"/>
    <col min="4882" max="4882" width="15.83203125" style="324" customWidth="1"/>
    <col min="4883" max="4883" width="0.65625" style="324" customWidth="1"/>
    <col min="4884" max="5120" width="9.33203125" style="324" customWidth="1"/>
    <col min="5121" max="5121" width="2.83203125" style="324" customWidth="1"/>
    <col min="5122" max="5122" width="2.16015625" style="324" customWidth="1"/>
    <col min="5123" max="5123" width="3.16015625" style="324" customWidth="1"/>
    <col min="5124" max="5124" width="8" style="324" customWidth="1"/>
    <col min="5125" max="5125" width="15.83203125" style="324" customWidth="1"/>
    <col min="5126" max="5126" width="0.65625" style="324" customWidth="1"/>
    <col min="5127" max="5127" width="3" style="324" customWidth="1"/>
    <col min="5128" max="5128" width="3.16015625" style="324" customWidth="1"/>
    <col min="5129" max="5129" width="11.33203125" style="324" customWidth="1"/>
    <col min="5130" max="5130" width="15.83203125" style="324" customWidth="1"/>
    <col min="5131" max="5131" width="0.82421875" style="324" customWidth="1"/>
    <col min="5132" max="5132" width="2.83203125" style="324" customWidth="1"/>
    <col min="5133" max="5133" width="3.33203125" style="324" customWidth="1"/>
    <col min="5134" max="5134" width="2.33203125" style="324" customWidth="1"/>
    <col min="5135" max="5135" width="14.83203125" style="324" customWidth="1"/>
    <col min="5136" max="5136" width="3.33203125" style="324" customWidth="1"/>
    <col min="5137" max="5137" width="2.33203125" style="324" customWidth="1"/>
    <col min="5138" max="5138" width="15.83203125" style="324" customWidth="1"/>
    <col min="5139" max="5139" width="0.65625" style="324" customWidth="1"/>
    <col min="5140" max="5376" width="9.33203125" style="324" customWidth="1"/>
    <col min="5377" max="5377" width="2.83203125" style="324" customWidth="1"/>
    <col min="5378" max="5378" width="2.16015625" style="324" customWidth="1"/>
    <col min="5379" max="5379" width="3.16015625" style="324" customWidth="1"/>
    <col min="5380" max="5380" width="8" style="324" customWidth="1"/>
    <col min="5381" max="5381" width="15.83203125" style="324" customWidth="1"/>
    <col min="5382" max="5382" width="0.65625" style="324" customWidth="1"/>
    <col min="5383" max="5383" width="3" style="324" customWidth="1"/>
    <col min="5384" max="5384" width="3.16015625" style="324" customWidth="1"/>
    <col min="5385" max="5385" width="11.33203125" style="324" customWidth="1"/>
    <col min="5386" max="5386" width="15.83203125" style="324" customWidth="1"/>
    <col min="5387" max="5387" width="0.82421875" style="324" customWidth="1"/>
    <col min="5388" max="5388" width="2.83203125" style="324" customWidth="1"/>
    <col min="5389" max="5389" width="3.33203125" style="324" customWidth="1"/>
    <col min="5390" max="5390" width="2.33203125" style="324" customWidth="1"/>
    <col min="5391" max="5391" width="14.83203125" style="324" customWidth="1"/>
    <col min="5392" max="5392" width="3.33203125" style="324" customWidth="1"/>
    <col min="5393" max="5393" width="2.33203125" style="324" customWidth="1"/>
    <col min="5394" max="5394" width="15.83203125" style="324" customWidth="1"/>
    <col min="5395" max="5395" width="0.65625" style="324" customWidth="1"/>
    <col min="5396" max="5632" width="9.33203125" style="324" customWidth="1"/>
    <col min="5633" max="5633" width="2.83203125" style="324" customWidth="1"/>
    <col min="5634" max="5634" width="2.16015625" style="324" customWidth="1"/>
    <col min="5635" max="5635" width="3.16015625" style="324" customWidth="1"/>
    <col min="5636" max="5636" width="8" style="324" customWidth="1"/>
    <col min="5637" max="5637" width="15.83203125" style="324" customWidth="1"/>
    <col min="5638" max="5638" width="0.65625" style="324" customWidth="1"/>
    <col min="5639" max="5639" width="3" style="324" customWidth="1"/>
    <col min="5640" max="5640" width="3.16015625" style="324" customWidth="1"/>
    <col min="5641" max="5641" width="11.33203125" style="324" customWidth="1"/>
    <col min="5642" max="5642" width="15.83203125" style="324" customWidth="1"/>
    <col min="5643" max="5643" width="0.82421875" style="324" customWidth="1"/>
    <col min="5644" max="5644" width="2.83203125" style="324" customWidth="1"/>
    <col min="5645" max="5645" width="3.33203125" style="324" customWidth="1"/>
    <col min="5646" max="5646" width="2.33203125" style="324" customWidth="1"/>
    <col min="5647" max="5647" width="14.83203125" style="324" customWidth="1"/>
    <col min="5648" max="5648" width="3.33203125" style="324" customWidth="1"/>
    <col min="5649" max="5649" width="2.33203125" style="324" customWidth="1"/>
    <col min="5650" max="5650" width="15.83203125" style="324" customWidth="1"/>
    <col min="5651" max="5651" width="0.65625" style="324" customWidth="1"/>
    <col min="5652" max="5888" width="9.33203125" style="324" customWidth="1"/>
    <col min="5889" max="5889" width="2.83203125" style="324" customWidth="1"/>
    <col min="5890" max="5890" width="2.16015625" style="324" customWidth="1"/>
    <col min="5891" max="5891" width="3.16015625" style="324" customWidth="1"/>
    <col min="5892" max="5892" width="8" style="324" customWidth="1"/>
    <col min="5893" max="5893" width="15.83203125" style="324" customWidth="1"/>
    <col min="5894" max="5894" width="0.65625" style="324" customWidth="1"/>
    <col min="5895" max="5895" width="3" style="324" customWidth="1"/>
    <col min="5896" max="5896" width="3.16015625" style="324" customWidth="1"/>
    <col min="5897" max="5897" width="11.33203125" style="324" customWidth="1"/>
    <col min="5898" max="5898" width="15.83203125" style="324" customWidth="1"/>
    <col min="5899" max="5899" width="0.82421875" style="324" customWidth="1"/>
    <col min="5900" max="5900" width="2.83203125" style="324" customWidth="1"/>
    <col min="5901" max="5901" width="3.33203125" style="324" customWidth="1"/>
    <col min="5902" max="5902" width="2.33203125" style="324" customWidth="1"/>
    <col min="5903" max="5903" width="14.83203125" style="324" customWidth="1"/>
    <col min="5904" max="5904" width="3.33203125" style="324" customWidth="1"/>
    <col min="5905" max="5905" width="2.33203125" style="324" customWidth="1"/>
    <col min="5906" max="5906" width="15.83203125" style="324" customWidth="1"/>
    <col min="5907" max="5907" width="0.65625" style="324" customWidth="1"/>
    <col min="5908" max="6144" width="9.33203125" style="324" customWidth="1"/>
    <col min="6145" max="6145" width="2.83203125" style="324" customWidth="1"/>
    <col min="6146" max="6146" width="2.16015625" style="324" customWidth="1"/>
    <col min="6147" max="6147" width="3.16015625" style="324" customWidth="1"/>
    <col min="6148" max="6148" width="8" style="324" customWidth="1"/>
    <col min="6149" max="6149" width="15.83203125" style="324" customWidth="1"/>
    <col min="6150" max="6150" width="0.65625" style="324" customWidth="1"/>
    <col min="6151" max="6151" width="3" style="324" customWidth="1"/>
    <col min="6152" max="6152" width="3.16015625" style="324" customWidth="1"/>
    <col min="6153" max="6153" width="11.33203125" style="324" customWidth="1"/>
    <col min="6154" max="6154" width="15.83203125" style="324" customWidth="1"/>
    <col min="6155" max="6155" width="0.82421875" style="324" customWidth="1"/>
    <col min="6156" max="6156" width="2.83203125" style="324" customWidth="1"/>
    <col min="6157" max="6157" width="3.33203125" style="324" customWidth="1"/>
    <col min="6158" max="6158" width="2.33203125" style="324" customWidth="1"/>
    <col min="6159" max="6159" width="14.83203125" style="324" customWidth="1"/>
    <col min="6160" max="6160" width="3.33203125" style="324" customWidth="1"/>
    <col min="6161" max="6161" width="2.33203125" style="324" customWidth="1"/>
    <col min="6162" max="6162" width="15.83203125" style="324" customWidth="1"/>
    <col min="6163" max="6163" width="0.65625" style="324" customWidth="1"/>
    <col min="6164" max="6400" width="9.33203125" style="324" customWidth="1"/>
    <col min="6401" max="6401" width="2.83203125" style="324" customWidth="1"/>
    <col min="6402" max="6402" width="2.16015625" style="324" customWidth="1"/>
    <col min="6403" max="6403" width="3.16015625" style="324" customWidth="1"/>
    <col min="6404" max="6404" width="8" style="324" customWidth="1"/>
    <col min="6405" max="6405" width="15.83203125" style="324" customWidth="1"/>
    <col min="6406" max="6406" width="0.65625" style="324" customWidth="1"/>
    <col min="6407" max="6407" width="3" style="324" customWidth="1"/>
    <col min="6408" max="6408" width="3.16015625" style="324" customWidth="1"/>
    <col min="6409" max="6409" width="11.33203125" style="324" customWidth="1"/>
    <col min="6410" max="6410" width="15.83203125" style="324" customWidth="1"/>
    <col min="6411" max="6411" width="0.82421875" style="324" customWidth="1"/>
    <col min="6412" max="6412" width="2.83203125" style="324" customWidth="1"/>
    <col min="6413" max="6413" width="3.33203125" style="324" customWidth="1"/>
    <col min="6414" max="6414" width="2.33203125" style="324" customWidth="1"/>
    <col min="6415" max="6415" width="14.83203125" style="324" customWidth="1"/>
    <col min="6416" max="6416" width="3.33203125" style="324" customWidth="1"/>
    <col min="6417" max="6417" width="2.33203125" style="324" customWidth="1"/>
    <col min="6418" max="6418" width="15.83203125" style="324" customWidth="1"/>
    <col min="6419" max="6419" width="0.65625" style="324" customWidth="1"/>
    <col min="6420" max="6656" width="9.33203125" style="324" customWidth="1"/>
    <col min="6657" max="6657" width="2.83203125" style="324" customWidth="1"/>
    <col min="6658" max="6658" width="2.16015625" style="324" customWidth="1"/>
    <col min="6659" max="6659" width="3.16015625" style="324" customWidth="1"/>
    <col min="6660" max="6660" width="8" style="324" customWidth="1"/>
    <col min="6661" max="6661" width="15.83203125" style="324" customWidth="1"/>
    <col min="6662" max="6662" width="0.65625" style="324" customWidth="1"/>
    <col min="6663" max="6663" width="3" style="324" customWidth="1"/>
    <col min="6664" max="6664" width="3.16015625" style="324" customWidth="1"/>
    <col min="6665" max="6665" width="11.33203125" style="324" customWidth="1"/>
    <col min="6666" max="6666" width="15.83203125" style="324" customWidth="1"/>
    <col min="6667" max="6667" width="0.82421875" style="324" customWidth="1"/>
    <col min="6668" max="6668" width="2.83203125" style="324" customWidth="1"/>
    <col min="6669" max="6669" width="3.33203125" style="324" customWidth="1"/>
    <col min="6670" max="6670" width="2.33203125" style="324" customWidth="1"/>
    <col min="6671" max="6671" width="14.83203125" style="324" customWidth="1"/>
    <col min="6672" max="6672" width="3.33203125" style="324" customWidth="1"/>
    <col min="6673" max="6673" width="2.33203125" style="324" customWidth="1"/>
    <col min="6674" max="6674" width="15.83203125" style="324" customWidth="1"/>
    <col min="6675" max="6675" width="0.65625" style="324" customWidth="1"/>
    <col min="6676" max="6912" width="9.33203125" style="324" customWidth="1"/>
    <col min="6913" max="6913" width="2.83203125" style="324" customWidth="1"/>
    <col min="6914" max="6914" width="2.16015625" style="324" customWidth="1"/>
    <col min="6915" max="6915" width="3.16015625" style="324" customWidth="1"/>
    <col min="6916" max="6916" width="8" style="324" customWidth="1"/>
    <col min="6917" max="6917" width="15.83203125" style="324" customWidth="1"/>
    <col min="6918" max="6918" width="0.65625" style="324" customWidth="1"/>
    <col min="6919" max="6919" width="3" style="324" customWidth="1"/>
    <col min="6920" max="6920" width="3.16015625" style="324" customWidth="1"/>
    <col min="6921" max="6921" width="11.33203125" style="324" customWidth="1"/>
    <col min="6922" max="6922" width="15.83203125" style="324" customWidth="1"/>
    <col min="6923" max="6923" width="0.82421875" style="324" customWidth="1"/>
    <col min="6924" max="6924" width="2.83203125" style="324" customWidth="1"/>
    <col min="6925" max="6925" width="3.33203125" style="324" customWidth="1"/>
    <col min="6926" max="6926" width="2.33203125" style="324" customWidth="1"/>
    <col min="6927" max="6927" width="14.83203125" style="324" customWidth="1"/>
    <col min="6928" max="6928" width="3.33203125" style="324" customWidth="1"/>
    <col min="6929" max="6929" width="2.33203125" style="324" customWidth="1"/>
    <col min="6930" max="6930" width="15.83203125" style="324" customWidth="1"/>
    <col min="6931" max="6931" width="0.65625" style="324" customWidth="1"/>
    <col min="6932" max="7168" width="9.33203125" style="324" customWidth="1"/>
    <col min="7169" max="7169" width="2.83203125" style="324" customWidth="1"/>
    <col min="7170" max="7170" width="2.16015625" style="324" customWidth="1"/>
    <col min="7171" max="7171" width="3.16015625" style="324" customWidth="1"/>
    <col min="7172" max="7172" width="8" style="324" customWidth="1"/>
    <col min="7173" max="7173" width="15.83203125" style="324" customWidth="1"/>
    <col min="7174" max="7174" width="0.65625" style="324" customWidth="1"/>
    <col min="7175" max="7175" width="3" style="324" customWidth="1"/>
    <col min="7176" max="7176" width="3.16015625" style="324" customWidth="1"/>
    <col min="7177" max="7177" width="11.33203125" style="324" customWidth="1"/>
    <col min="7178" max="7178" width="15.83203125" style="324" customWidth="1"/>
    <col min="7179" max="7179" width="0.82421875" style="324" customWidth="1"/>
    <col min="7180" max="7180" width="2.83203125" style="324" customWidth="1"/>
    <col min="7181" max="7181" width="3.33203125" style="324" customWidth="1"/>
    <col min="7182" max="7182" width="2.33203125" style="324" customWidth="1"/>
    <col min="7183" max="7183" width="14.83203125" style="324" customWidth="1"/>
    <col min="7184" max="7184" width="3.33203125" style="324" customWidth="1"/>
    <col min="7185" max="7185" width="2.33203125" style="324" customWidth="1"/>
    <col min="7186" max="7186" width="15.83203125" style="324" customWidth="1"/>
    <col min="7187" max="7187" width="0.65625" style="324" customWidth="1"/>
    <col min="7188" max="7424" width="9.33203125" style="324" customWidth="1"/>
    <col min="7425" max="7425" width="2.83203125" style="324" customWidth="1"/>
    <col min="7426" max="7426" width="2.16015625" style="324" customWidth="1"/>
    <col min="7427" max="7427" width="3.16015625" style="324" customWidth="1"/>
    <col min="7428" max="7428" width="8" style="324" customWidth="1"/>
    <col min="7429" max="7429" width="15.83203125" style="324" customWidth="1"/>
    <col min="7430" max="7430" width="0.65625" style="324" customWidth="1"/>
    <col min="7431" max="7431" width="3" style="324" customWidth="1"/>
    <col min="7432" max="7432" width="3.16015625" style="324" customWidth="1"/>
    <col min="7433" max="7433" width="11.33203125" style="324" customWidth="1"/>
    <col min="7434" max="7434" width="15.83203125" style="324" customWidth="1"/>
    <col min="7435" max="7435" width="0.82421875" style="324" customWidth="1"/>
    <col min="7436" max="7436" width="2.83203125" style="324" customWidth="1"/>
    <col min="7437" max="7437" width="3.33203125" style="324" customWidth="1"/>
    <col min="7438" max="7438" width="2.33203125" style="324" customWidth="1"/>
    <col min="7439" max="7439" width="14.83203125" style="324" customWidth="1"/>
    <col min="7440" max="7440" width="3.33203125" style="324" customWidth="1"/>
    <col min="7441" max="7441" width="2.33203125" style="324" customWidth="1"/>
    <col min="7442" max="7442" width="15.83203125" style="324" customWidth="1"/>
    <col min="7443" max="7443" width="0.65625" style="324" customWidth="1"/>
    <col min="7444" max="7680" width="9.33203125" style="324" customWidth="1"/>
    <col min="7681" max="7681" width="2.83203125" style="324" customWidth="1"/>
    <col min="7682" max="7682" width="2.16015625" style="324" customWidth="1"/>
    <col min="7683" max="7683" width="3.16015625" style="324" customWidth="1"/>
    <col min="7684" max="7684" width="8" style="324" customWidth="1"/>
    <col min="7685" max="7685" width="15.83203125" style="324" customWidth="1"/>
    <col min="7686" max="7686" width="0.65625" style="324" customWidth="1"/>
    <col min="7687" max="7687" width="3" style="324" customWidth="1"/>
    <col min="7688" max="7688" width="3.16015625" style="324" customWidth="1"/>
    <col min="7689" max="7689" width="11.33203125" style="324" customWidth="1"/>
    <col min="7690" max="7690" width="15.83203125" style="324" customWidth="1"/>
    <col min="7691" max="7691" width="0.82421875" style="324" customWidth="1"/>
    <col min="7692" max="7692" width="2.83203125" style="324" customWidth="1"/>
    <col min="7693" max="7693" width="3.33203125" style="324" customWidth="1"/>
    <col min="7694" max="7694" width="2.33203125" style="324" customWidth="1"/>
    <col min="7695" max="7695" width="14.83203125" style="324" customWidth="1"/>
    <col min="7696" max="7696" width="3.33203125" style="324" customWidth="1"/>
    <col min="7697" max="7697" width="2.33203125" style="324" customWidth="1"/>
    <col min="7698" max="7698" width="15.83203125" style="324" customWidth="1"/>
    <col min="7699" max="7699" width="0.65625" style="324" customWidth="1"/>
    <col min="7700" max="7936" width="9.33203125" style="324" customWidth="1"/>
    <col min="7937" max="7937" width="2.83203125" style="324" customWidth="1"/>
    <col min="7938" max="7938" width="2.16015625" style="324" customWidth="1"/>
    <col min="7939" max="7939" width="3.16015625" style="324" customWidth="1"/>
    <col min="7940" max="7940" width="8" style="324" customWidth="1"/>
    <col min="7941" max="7941" width="15.83203125" style="324" customWidth="1"/>
    <col min="7942" max="7942" width="0.65625" style="324" customWidth="1"/>
    <col min="7943" max="7943" width="3" style="324" customWidth="1"/>
    <col min="7944" max="7944" width="3.16015625" style="324" customWidth="1"/>
    <col min="7945" max="7945" width="11.33203125" style="324" customWidth="1"/>
    <col min="7946" max="7946" width="15.83203125" style="324" customWidth="1"/>
    <col min="7947" max="7947" width="0.82421875" style="324" customWidth="1"/>
    <col min="7948" max="7948" width="2.83203125" style="324" customWidth="1"/>
    <col min="7949" max="7949" width="3.33203125" style="324" customWidth="1"/>
    <col min="7950" max="7950" width="2.33203125" style="324" customWidth="1"/>
    <col min="7951" max="7951" width="14.83203125" style="324" customWidth="1"/>
    <col min="7952" max="7952" width="3.33203125" style="324" customWidth="1"/>
    <col min="7953" max="7953" width="2.33203125" style="324" customWidth="1"/>
    <col min="7954" max="7954" width="15.83203125" style="324" customWidth="1"/>
    <col min="7955" max="7955" width="0.65625" style="324" customWidth="1"/>
    <col min="7956" max="8192" width="9.33203125" style="324" customWidth="1"/>
    <col min="8193" max="8193" width="2.83203125" style="324" customWidth="1"/>
    <col min="8194" max="8194" width="2.16015625" style="324" customWidth="1"/>
    <col min="8195" max="8195" width="3.16015625" style="324" customWidth="1"/>
    <col min="8196" max="8196" width="8" style="324" customWidth="1"/>
    <col min="8197" max="8197" width="15.83203125" style="324" customWidth="1"/>
    <col min="8198" max="8198" width="0.65625" style="324" customWidth="1"/>
    <col min="8199" max="8199" width="3" style="324" customWidth="1"/>
    <col min="8200" max="8200" width="3.16015625" style="324" customWidth="1"/>
    <col min="8201" max="8201" width="11.33203125" style="324" customWidth="1"/>
    <col min="8202" max="8202" width="15.83203125" style="324" customWidth="1"/>
    <col min="8203" max="8203" width="0.82421875" style="324" customWidth="1"/>
    <col min="8204" max="8204" width="2.83203125" style="324" customWidth="1"/>
    <col min="8205" max="8205" width="3.33203125" style="324" customWidth="1"/>
    <col min="8206" max="8206" width="2.33203125" style="324" customWidth="1"/>
    <col min="8207" max="8207" width="14.83203125" style="324" customWidth="1"/>
    <col min="8208" max="8208" width="3.33203125" style="324" customWidth="1"/>
    <col min="8209" max="8209" width="2.33203125" style="324" customWidth="1"/>
    <col min="8210" max="8210" width="15.83203125" style="324" customWidth="1"/>
    <col min="8211" max="8211" width="0.65625" style="324" customWidth="1"/>
    <col min="8212" max="8448" width="9.33203125" style="324" customWidth="1"/>
    <col min="8449" max="8449" width="2.83203125" style="324" customWidth="1"/>
    <col min="8450" max="8450" width="2.16015625" style="324" customWidth="1"/>
    <col min="8451" max="8451" width="3.16015625" style="324" customWidth="1"/>
    <col min="8452" max="8452" width="8" style="324" customWidth="1"/>
    <col min="8453" max="8453" width="15.83203125" style="324" customWidth="1"/>
    <col min="8454" max="8454" width="0.65625" style="324" customWidth="1"/>
    <col min="8455" max="8455" width="3" style="324" customWidth="1"/>
    <col min="8456" max="8456" width="3.16015625" style="324" customWidth="1"/>
    <col min="8457" max="8457" width="11.33203125" style="324" customWidth="1"/>
    <col min="8458" max="8458" width="15.83203125" style="324" customWidth="1"/>
    <col min="8459" max="8459" width="0.82421875" style="324" customWidth="1"/>
    <col min="8460" max="8460" width="2.83203125" style="324" customWidth="1"/>
    <col min="8461" max="8461" width="3.33203125" style="324" customWidth="1"/>
    <col min="8462" max="8462" width="2.33203125" style="324" customWidth="1"/>
    <col min="8463" max="8463" width="14.83203125" style="324" customWidth="1"/>
    <col min="8464" max="8464" width="3.33203125" style="324" customWidth="1"/>
    <col min="8465" max="8465" width="2.33203125" style="324" customWidth="1"/>
    <col min="8466" max="8466" width="15.83203125" style="324" customWidth="1"/>
    <col min="8467" max="8467" width="0.65625" style="324" customWidth="1"/>
    <col min="8468" max="8704" width="9.33203125" style="324" customWidth="1"/>
    <col min="8705" max="8705" width="2.83203125" style="324" customWidth="1"/>
    <col min="8706" max="8706" width="2.16015625" style="324" customWidth="1"/>
    <col min="8707" max="8707" width="3.16015625" style="324" customWidth="1"/>
    <col min="8708" max="8708" width="8" style="324" customWidth="1"/>
    <col min="8709" max="8709" width="15.83203125" style="324" customWidth="1"/>
    <col min="8710" max="8710" width="0.65625" style="324" customWidth="1"/>
    <col min="8711" max="8711" width="3" style="324" customWidth="1"/>
    <col min="8712" max="8712" width="3.16015625" style="324" customWidth="1"/>
    <col min="8713" max="8713" width="11.33203125" style="324" customWidth="1"/>
    <col min="8714" max="8714" width="15.83203125" style="324" customWidth="1"/>
    <col min="8715" max="8715" width="0.82421875" style="324" customWidth="1"/>
    <col min="8716" max="8716" width="2.83203125" style="324" customWidth="1"/>
    <col min="8717" max="8717" width="3.33203125" style="324" customWidth="1"/>
    <col min="8718" max="8718" width="2.33203125" style="324" customWidth="1"/>
    <col min="8719" max="8719" width="14.83203125" style="324" customWidth="1"/>
    <col min="8720" max="8720" width="3.33203125" style="324" customWidth="1"/>
    <col min="8721" max="8721" width="2.33203125" style="324" customWidth="1"/>
    <col min="8722" max="8722" width="15.83203125" style="324" customWidth="1"/>
    <col min="8723" max="8723" width="0.65625" style="324" customWidth="1"/>
    <col min="8724" max="8960" width="9.33203125" style="324" customWidth="1"/>
    <col min="8961" max="8961" width="2.83203125" style="324" customWidth="1"/>
    <col min="8962" max="8962" width="2.16015625" style="324" customWidth="1"/>
    <col min="8963" max="8963" width="3.16015625" style="324" customWidth="1"/>
    <col min="8964" max="8964" width="8" style="324" customWidth="1"/>
    <col min="8965" max="8965" width="15.83203125" style="324" customWidth="1"/>
    <col min="8966" max="8966" width="0.65625" style="324" customWidth="1"/>
    <col min="8967" max="8967" width="3" style="324" customWidth="1"/>
    <col min="8968" max="8968" width="3.16015625" style="324" customWidth="1"/>
    <col min="8969" max="8969" width="11.33203125" style="324" customWidth="1"/>
    <col min="8970" max="8970" width="15.83203125" style="324" customWidth="1"/>
    <col min="8971" max="8971" width="0.82421875" style="324" customWidth="1"/>
    <col min="8972" max="8972" width="2.83203125" style="324" customWidth="1"/>
    <col min="8973" max="8973" width="3.33203125" style="324" customWidth="1"/>
    <col min="8974" max="8974" width="2.33203125" style="324" customWidth="1"/>
    <col min="8975" max="8975" width="14.83203125" style="324" customWidth="1"/>
    <col min="8976" max="8976" width="3.33203125" style="324" customWidth="1"/>
    <col min="8977" max="8977" width="2.33203125" style="324" customWidth="1"/>
    <col min="8978" max="8978" width="15.83203125" style="324" customWidth="1"/>
    <col min="8979" max="8979" width="0.65625" style="324" customWidth="1"/>
    <col min="8980" max="9216" width="9.33203125" style="324" customWidth="1"/>
    <col min="9217" max="9217" width="2.83203125" style="324" customWidth="1"/>
    <col min="9218" max="9218" width="2.16015625" style="324" customWidth="1"/>
    <col min="9219" max="9219" width="3.16015625" style="324" customWidth="1"/>
    <col min="9220" max="9220" width="8" style="324" customWidth="1"/>
    <col min="9221" max="9221" width="15.83203125" style="324" customWidth="1"/>
    <col min="9222" max="9222" width="0.65625" style="324" customWidth="1"/>
    <col min="9223" max="9223" width="3" style="324" customWidth="1"/>
    <col min="9224" max="9224" width="3.16015625" style="324" customWidth="1"/>
    <col min="9225" max="9225" width="11.33203125" style="324" customWidth="1"/>
    <col min="9226" max="9226" width="15.83203125" style="324" customWidth="1"/>
    <col min="9227" max="9227" width="0.82421875" style="324" customWidth="1"/>
    <col min="9228" max="9228" width="2.83203125" style="324" customWidth="1"/>
    <col min="9229" max="9229" width="3.33203125" style="324" customWidth="1"/>
    <col min="9230" max="9230" width="2.33203125" style="324" customWidth="1"/>
    <col min="9231" max="9231" width="14.83203125" style="324" customWidth="1"/>
    <col min="9232" max="9232" width="3.33203125" style="324" customWidth="1"/>
    <col min="9233" max="9233" width="2.33203125" style="324" customWidth="1"/>
    <col min="9234" max="9234" width="15.83203125" style="324" customWidth="1"/>
    <col min="9235" max="9235" width="0.65625" style="324" customWidth="1"/>
    <col min="9236" max="9472" width="9.33203125" style="324" customWidth="1"/>
    <col min="9473" max="9473" width="2.83203125" style="324" customWidth="1"/>
    <col min="9474" max="9474" width="2.16015625" style="324" customWidth="1"/>
    <col min="9475" max="9475" width="3.16015625" style="324" customWidth="1"/>
    <col min="9476" max="9476" width="8" style="324" customWidth="1"/>
    <col min="9477" max="9477" width="15.83203125" style="324" customWidth="1"/>
    <col min="9478" max="9478" width="0.65625" style="324" customWidth="1"/>
    <col min="9479" max="9479" width="3" style="324" customWidth="1"/>
    <col min="9480" max="9480" width="3.16015625" style="324" customWidth="1"/>
    <col min="9481" max="9481" width="11.33203125" style="324" customWidth="1"/>
    <col min="9482" max="9482" width="15.83203125" style="324" customWidth="1"/>
    <col min="9483" max="9483" width="0.82421875" style="324" customWidth="1"/>
    <col min="9484" max="9484" width="2.83203125" style="324" customWidth="1"/>
    <col min="9485" max="9485" width="3.33203125" style="324" customWidth="1"/>
    <col min="9486" max="9486" width="2.33203125" style="324" customWidth="1"/>
    <col min="9487" max="9487" width="14.83203125" style="324" customWidth="1"/>
    <col min="9488" max="9488" width="3.33203125" style="324" customWidth="1"/>
    <col min="9489" max="9489" width="2.33203125" style="324" customWidth="1"/>
    <col min="9490" max="9490" width="15.83203125" style="324" customWidth="1"/>
    <col min="9491" max="9491" width="0.65625" style="324" customWidth="1"/>
    <col min="9492" max="9728" width="9.33203125" style="324" customWidth="1"/>
    <col min="9729" max="9729" width="2.83203125" style="324" customWidth="1"/>
    <col min="9730" max="9730" width="2.16015625" style="324" customWidth="1"/>
    <col min="9731" max="9731" width="3.16015625" style="324" customWidth="1"/>
    <col min="9732" max="9732" width="8" style="324" customWidth="1"/>
    <col min="9733" max="9733" width="15.83203125" style="324" customWidth="1"/>
    <col min="9734" max="9734" width="0.65625" style="324" customWidth="1"/>
    <col min="9735" max="9735" width="3" style="324" customWidth="1"/>
    <col min="9736" max="9736" width="3.16015625" style="324" customWidth="1"/>
    <col min="9737" max="9737" width="11.33203125" style="324" customWidth="1"/>
    <col min="9738" max="9738" width="15.83203125" style="324" customWidth="1"/>
    <col min="9739" max="9739" width="0.82421875" style="324" customWidth="1"/>
    <col min="9740" max="9740" width="2.83203125" style="324" customWidth="1"/>
    <col min="9741" max="9741" width="3.33203125" style="324" customWidth="1"/>
    <col min="9742" max="9742" width="2.33203125" style="324" customWidth="1"/>
    <col min="9743" max="9743" width="14.83203125" style="324" customWidth="1"/>
    <col min="9744" max="9744" width="3.33203125" style="324" customWidth="1"/>
    <col min="9745" max="9745" width="2.33203125" style="324" customWidth="1"/>
    <col min="9746" max="9746" width="15.83203125" style="324" customWidth="1"/>
    <col min="9747" max="9747" width="0.65625" style="324" customWidth="1"/>
    <col min="9748" max="9984" width="9.33203125" style="324" customWidth="1"/>
    <col min="9985" max="9985" width="2.83203125" style="324" customWidth="1"/>
    <col min="9986" max="9986" width="2.16015625" style="324" customWidth="1"/>
    <col min="9987" max="9987" width="3.16015625" style="324" customWidth="1"/>
    <col min="9988" max="9988" width="8" style="324" customWidth="1"/>
    <col min="9989" max="9989" width="15.83203125" style="324" customWidth="1"/>
    <col min="9990" max="9990" width="0.65625" style="324" customWidth="1"/>
    <col min="9991" max="9991" width="3" style="324" customWidth="1"/>
    <col min="9992" max="9992" width="3.16015625" style="324" customWidth="1"/>
    <col min="9993" max="9993" width="11.33203125" style="324" customWidth="1"/>
    <col min="9994" max="9994" width="15.83203125" style="324" customWidth="1"/>
    <col min="9995" max="9995" width="0.82421875" style="324" customWidth="1"/>
    <col min="9996" max="9996" width="2.83203125" style="324" customWidth="1"/>
    <col min="9997" max="9997" width="3.33203125" style="324" customWidth="1"/>
    <col min="9998" max="9998" width="2.33203125" style="324" customWidth="1"/>
    <col min="9999" max="9999" width="14.83203125" style="324" customWidth="1"/>
    <col min="10000" max="10000" width="3.33203125" style="324" customWidth="1"/>
    <col min="10001" max="10001" width="2.33203125" style="324" customWidth="1"/>
    <col min="10002" max="10002" width="15.83203125" style="324" customWidth="1"/>
    <col min="10003" max="10003" width="0.65625" style="324" customWidth="1"/>
    <col min="10004" max="10240" width="9.33203125" style="324" customWidth="1"/>
    <col min="10241" max="10241" width="2.83203125" style="324" customWidth="1"/>
    <col min="10242" max="10242" width="2.16015625" style="324" customWidth="1"/>
    <col min="10243" max="10243" width="3.16015625" style="324" customWidth="1"/>
    <col min="10244" max="10244" width="8" style="324" customWidth="1"/>
    <col min="10245" max="10245" width="15.83203125" style="324" customWidth="1"/>
    <col min="10246" max="10246" width="0.65625" style="324" customWidth="1"/>
    <col min="10247" max="10247" width="3" style="324" customWidth="1"/>
    <col min="10248" max="10248" width="3.16015625" style="324" customWidth="1"/>
    <col min="10249" max="10249" width="11.33203125" style="324" customWidth="1"/>
    <col min="10250" max="10250" width="15.83203125" style="324" customWidth="1"/>
    <col min="10251" max="10251" width="0.82421875" style="324" customWidth="1"/>
    <col min="10252" max="10252" width="2.83203125" style="324" customWidth="1"/>
    <col min="10253" max="10253" width="3.33203125" style="324" customWidth="1"/>
    <col min="10254" max="10254" width="2.33203125" style="324" customWidth="1"/>
    <col min="10255" max="10255" width="14.83203125" style="324" customWidth="1"/>
    <col min="10256" max="10256" width="3.33203125" style="324" customWidth="1"/>
    <col min="10257" max="10257" width="2.33203125" style="324" customWidth="1"/>
    <col min="10258" max="10258" width="15.83203125" style="324" customWidth="1"/>
    <col min="10259" max="10259" width="0.65625" style="324" customWidth="1"/>
    <col min="10260" max="10496" width="9.33203125" style="324" customWidth="1"/>
    <col min="10497" max="10497" width="2.83203125" style="324" customWidth="1"/>
    <col min="10498" max="10498" width="2.16015625" style="324" customWidth="1"/>
    <col min="10499" max="10499" width="3.16015625" style="324" customWidth="1"/>
    <col min="10500" max="10500" width="8" style="324" customWidth="1"/>
    <col min="10501" max="10501" width="15.83203125" style="324" customWidth="1"/>
    <col min="10502" max="10502" width="0.65625" style="324" customWidth="1"/>
    <col min="10503" max="10503" width="3" style="324" customWidth="1"/>
    <col min="10504" max="10504" width="3.16015625" style="324" customWidth="1"/>
    <col min="10505" max="10505" width="11.33203125" style="324" customWidth="1"/>
    <col min="10506" max="10506" width="15.83203125" style="324" customWidth="1"/>
    <col min="10507" max="10507" width="0.82421875" style="324" customWidth="1"/>
    <col min="10508" max="10508" width="2.83203125" style="324" customWidth="1"/>
    <col min="10509" max="10509" width="3.33203125" style="324" customWidth="1"/>
    <col min="10510" max="10510" width="2.33203125" style="324" customWidth="1"/>
    <col min="10511" max="10511" width="14.83203125" style="324" customWidth="1"/>
    <col min="10512" max="10512" width="3.33203125" style="324" customWidth="1"/>
    <col min="10513" max="10513" width="2.33203125" style="324" customWidth="1"/>
    <col min="10514" max="10514" width="15.83203125" style="324" customWidth="1"/>
    <col min="10515" max="10515" width="0.65625" style="324" customWidth="1"/>
    <col min="10516" max="10752" width="9.33203125" style="324" customWidth="1"/>
    <col min="10753" max="10753" width="2.83203125" style="324" customWidth="1"/>
    <col min="10754" max="10754" width="2.16015625" style="324" customWidth="1"/>
    <col min="10755" max="10755" width="3.16015625" style="324" customWidth="1"/>
    <col min="10756" max="10756" width="8" style="324" customWidth="1"/>
    <col min="10757" max="10757" width="15.83203125" style="324" customWidth="1"/>
    <col min="10758" max="10758" width="0.65625" style="324" customWidth="1"/>
    <col min="10759" max="10759" width="3" style="324" customWidth="1"/>
    <col min="10760" max="10760" width="3.16015625" style="324" customWidth="1"/>
    <col min="10761" max="10761" width="11.33203125" style="324" customWidth="1"/>
    <col min="10762" max="10762" width="15.83203125" style="324" customWidth="1"/>
    <col min="10763" max="10763" width="0.82421875" style="324" customWidth="1"/>
    <col min="10764" max="10764" width="2.83203125" style="324" customWidth="1"/>
    <col min="10765" max="10765" width="3.33203125" style="324" customWidth="1"/>
    <col min="10766" max="10766" width="2.33203125" style="324" customWidth="1"/>
    <col min="10767" max="10767" width="14.83203125" style="324" customWidth="1"/>
    <col min="10768" max="10768" width="3.33203125" style="324" customWidth="1"/>
    <col min="10769" max="10769" width="2.33203125" style="324" customWidth="1"/>
    <col min="10770" max="10770" width="15.83203125" style="324" customWidth="1"/>
    <col min="10771" max="10771" width="0.65625" style="324" customWidth="1"/>
    <col min="10772" max="11008" width="9.33203125" style="324" customWidth="1"/>
    <col min="11009" max="11009" width="2.83203125" style="324" customWidth="1"/>
    <col min="11010" max="11010" width="2.16015625" style="324" customWidth="1"/>
    <col min="11011" max="11011" width="3.16015625" style="324" customWidth="1"/>
    <col min="11012" max="11012" width="8" style="324" customWidth="1"/>
    <col min="11013" max="11013" width="15.83203125" style="324" customWidth="1"/>
    <col min="11014" max="11014" width="0.65625" style="324" customWidth="1"/>
    <col min="11015" max="11015" width="3" style="324" customWidth="1"/>
    <col min="11016" max="11016" width="3.16015625" style="324" customWidth="1"/>
    <col min="11017" max="11017" width="11.33203125" style="324" customWidth="1"/>
    <col min="11018" max="11018" width="15.83203125" style="324" customWidth="1"/>
    <col min="11019" max="11019" width="0.82421875" style="324" customWidth="1"/>
    <col min="11020" max="11020" width="2.83203125" style="324" customWidth="1"/>
    <col min="11021" max="11021" width="3.33203125" style="324" customWidth="1"/>
    <col min="11022" max="11022" width="2.33203125" style="324" customWidth="1"/>
    <col min="11023" max="11023" width="14.83203125" style="324" customWidth="1"/>
    <col min="11024" max="11024" width="3.33203125" style="324" customWidth="1"/>
    <col min="11025" max="11025" width="2.33203125" style="324" customWidth="1"/>
    <col min="11026" max="11026" width="15.83203125" style="324" customWidth="1"/>
    <col min="11027" max="11027" width="0.65625" style="324" customWidth="1"/>
    <col min="11028" max="11264" width="9.33203125" style="324" customWidth="1"/>
    <col min="11265" max="11265" width="2.83203125" style="324" customWidth="1"/>
    <col min="11266" max="11266" width="2.16015625" style="324" customWidth="1"/>
    <col min="11267" max="11267" width="3.16015625" style="324" customWidth="1"/>
    <col min="11268" max="11268" width="8" style="324" customWidth="1"/>
    <col min="11269" max="11269" width="15.83203125" style="324" customWidth="1"/>
    <col min="11270" max="11270" width="0.65625" style="324" customWidth="1"/>
    <col min="11271" max="11271" width="3" style="324" customWidth="1"/>
    <col min="11272" max="11272" width="3.16015625" style="324" customWidth="1"/>
    <col min="11273" max="11273" width="11.33203125" style="324" customWidth="1"/>
    <col min="11274" max="11274" width="15.83203125" style="324" customWidth="1"/>
    <col min="11275" max="11275" width="0.82421875" style="324" customWidth="1"/>
    <col min="11276" max="11276" width="2.83203125" style="324" customWidth="1"/>
    <col min="11277" max="11277" width="3.33203125" style="324" customWidth="1"/>
    <col min="11278" max="11278" width="2.33203125" style="324" customWidth="1"/>
    <col min="11279" max="11279" width="14.83203125" style="324" customWidth="1"/>
    <col min="11280" max="11280" width="3.33203125" style="324" customWidth="1"/>
    <col min="11281" max="11281" width="2.33203125" style="324" customWidth="1"/>
    <col min="11282" max="11282" width="15.83203125" style="324" customWidth="1"/>
    <col min="11283" max="11283" width="0.65625" style="324" customWidth="1"/>
    <col min="11284" max="11520" width="9.33203125" style="324" customWidth="1"/>
    <col min="11521" max="11521" width="2.83203125" style="324" customWidth="1"/>
    <col min="11522" max="11522" width="2.16015625" style="324" customWidth="1"/>
    <col min="11523" max="11523" width="3.16015625" style="324" customWidth="1"/>
    <col min="11524" max="11524" width="8" style="324" customWidth="1"/>
    <col min="11525" max="11525" width="15.83203125" style="324" customWidth="1"/>
    <col min="11526" max="11526" width="0.65625" style="324" customWidth="1"/>
    <col min="11527" max="11527" width="3" style="324" customWidth="1"/>
    <col min="11528" max="11528" width="3.16015625" style="324" customWidth="1"/>
    <col min="11529" max="11529" width="11.33203125" style="324" customWidth="1"/>
    <col min="11530" max="11530" width="15.83203125" style="324" customWidth="1"/>
    <col min="11531" max="11531" width="0.82421875" style="324" customWidth="1"/>
    <col min="11532" max="11532" width="2.83203125" style="324" customWidth="1"/>
    <col min="11533" max="11533" width="3.33203125" style="324" customWidth="1"/>
    <col min="11534" max="11534" width="2.33203125" style="324" customWidth="1"/>
    <col min="11535" max="11535" width="14.83203125" style="324" customWidth="1"/>
    <col min="11536" max="11536" width="3.33203125" style="324" customWidth="1"/>
    <col min="11537" max="11537" width="2.33203125" style="324" customWidth="1"/>
    <col min="11538" max="11538" width="15.83203125" style="324" customWidth="1"/>
    <col min="11539" max="11539" width="0.65625" style="324" customWidth="1"/>
    <col min="11540" max="11776" width="9.33203125" style="324" customWidth="1"/>
    <col min="11777" max="11777" width="2.83203125" style="324" customWidth="1"/>
    <col min="11778" max="11778" width="2.16015625" style="324" customWidth="1"/>
    <col min="11779" max="11779" width="3.16015625" style="324" customWidth="1"/>
    <col min="11780" max="11780" width="8" style="324" customWidth="1"/>
    <col min="11781" max="11781" width="15.83203125" style="324" customWidth="1"/>
    <col min="11782" max="11782" width="0.65625" style="324" customWidth="1"/>
    <col min="11783" max="11783" width="3" style="324" customWidth="1"/>
    <col min="11784" max="11784" width="3.16015625" style="324" customWidth="1"/>
    <col min="11785" max="11785" width="11.33203125" style="324" customWidth="1"/>
    <col min="11786" max="11786" width="15.83203125" style="324" customWidth="1"/>
    <col min="11787" max="11787" width="0.82421875" style="324" customWidth="1"/>
    <col min="11788" max="11788" width="2.83203125" style="324" customWidth="1"/>
    <col min="11789" max="11789" width="3.33203125" style="324" customWidth="1"/>
    <col min="11790" max="11790" width="2.33203125" style="324" customWidth="1"/>
    <col min="11791" max="11791" width="14.83203125" style="324" customWidth="1"/>
    <col min="11792" max="11792" width="3.33203125" style="324" customWidth="1"/>
    <col min="11793" max="11793" width="2.33203125" style="324" customWidth="1"/>
    <col min="11794" max="11794" width="15.83203125" style="324" customWidth="1"/>
    <col min="11795" max="11795" width="0.65625" style="324" customWidth="1"/>
    <col min="11796" max="12032" width="9.33203125" style="324" customWidth="1"/>
    <col min="12033" max="12033" width="2.83203125" style="324" customWidth="1"/>
    <col min="12034" max="12034" width="2.16015625" style="324" customWidth="1"/>
    <col min="12035" max="12035" width="3.16015625" style="324" customWidth="1"/>
    <col min="12036" max="12036" width="8" style="324" customWidth="1"/>
    <col min="12037" max="12037" width="15.83203125" style="324" customWidth="1"/>
    <col min="12038" max="12038" width="0.65625" style="324" customWidth="1"/>
    <col min="12039" max="12039" width="3" style="324" customWidth="1"/>
    <col min="12040" max="12040" width="3.16015625" style="324" customWidth="1"/>
    <col min="12041" max="12041" width="11.33203125" style="324" customWidth="1"/>
    <col min="12042" max="12042" width="15.83203125" style="324" customWidth="1"/>
    <col min="12043" max="12043" width="0.82421875" style="324" customWidth="1"/>
    <col min="12044" max="12044" width="2.83203125" style="324" customWidth="1"/>
    <col min="12045" max="12045" width="3.33203125" style="324" customWidth="1"/>
    <col min="12046" max="12046" width="2.33203125" style="324" customWidth="1"/>
    <col min="12047" max="12047" width="14.83203125" style="324" customWidth="1"/>
    <col min="12048" max="12048" width="3.33203125" style="324" customWidth="1"/>
    <col min="12049" max="12049" width="2.33203125" style="324" customWidth="1"/>
    <col min="12050" max="12050" width="15.83203125" style="324" customWidth="1"/>
    <col min="12051" max="12051" width="0.65625" style="324" customWidth="1"/>
    <col min="12052" max="12288" width="9.33203125" style="324" customWidth="1"/>
    <col min="12289" max="12289" width="2.83203125" style="324" customWidth="1"/>
    <col min="12290" max="12290" width="2.16015625" style="324" customWidth="1"/>
    <col min="12291" max="12291" width="3.16015625" style="324" customWidth="1"/>
    <col min="12292" max="12292" width="8" style="324" customWidth="1"/>
    <col min="12293" max="12293" width="15.83203125" style="324" customWidth="1"/>
    <col min="12294" max="12294" width="0.65625" style="324" customWidth="1"/>
    <col min="12295" max="12295" width="3" style="324" customWidth="1"/>
    <col min="12296" max="12296" width="3.16015625" style="324" customWidth="1"/>
    <col min="12297" max="12297" width="11.33203125" style="324" customWidth="1"/>
    <col min="12298" max="12298" width="15.83203125" style="324" customWidth="1"/>
    <col min="12299" max="12299" width="0.82421875" style="324" customWidth="1"/>
    <col min="12300" max="12300" width="2.83203125" style="324" customWidth="1"/>
    <col min="12301" max="12301" width="3.33203125" style="324" customWidth="1"/>
    <col min="12302" max="12302" width="2.33203125" style="324" customWidth="1"/>
    <col min="12303" max="12303" width="14.83203125" style="324" customWidth="1"/>
    <col min="12304" max="12304" width="3.33203125" style="324" customWidth="1"/>
    <col min="12305" max="12305" width="2.33203125" style="324" customWidth="1"/>
    <col min="12306" max="12306" width="15.83203125" style="324" customWidth="1"/>
    <col min="12307" max="12307" width="0.65625" style="324" customWidth="1"/>
    <col min="12308" max="12544" width="9.33203125" style="324" customWidth="1"/>
    <col min="12545" max="12545" width="2.83203125" style="324" customWidth="1"/>
    <col min="12546" max="12546" width="2.16015625" style="324" customWidth="1"/>
    <col min="12547" max="12547" width="3.16015625" style="324" customWidth="1"/>
    <col min="12548" max="12548" width="8" style="324" customWidth="1"/>
    <col min="12549" max="12549" width="15.83203125" style="324" customWidth="1"/>
    <col min="12550" max="12550" width="0.65625" style="324" customWidth="1"/>
    <col min="12551" max="12551" width="3" style="324" customWidth="1"/>
    <col min="12552" max="12552" width="3.16015625" style="324" customWidth="1"/>
    <col min="12553" max="12553" width="11.33203125" style="324" customWidth="1"/>
    <col min="12554" max="12554" width="15.83203125" style="324" customWidth="1"/>
    <col min="12555" max="12555" width="0.82421875" style="324" customWidth="1"/>
    <col min="12556" max="12556" width="2.83203125" style="324" customWidth="1"/>
    <col min="12557" max="12557" width="3.33203125" style="324" customWidth="1"/>
    <col min="12558" max="12558" width="2.33203125" style="324" customWidth="1"/>
    <col min="12559" max="12559" width="14.83203125" style="324" customWidth="1"/>
    <col min="12560" max="12560" width="3.33203125" style="324" customWidth="1"/>
    <col min="12561" max="12561" width="2.33203125" style="324" customWidth="1"/>
    <col min="12562" max="12562" width="15.83203125" style="324" customWidth="1"/>
    <col min="12563" max="12563" width="0.65625" style="324" customWidth="1"/>
    <col min="12564" max="12800" width="9.33203125" style="324" customWidth="1"/>
    <col min="12801" max="12801" width="2.83203125" style="324" customWidth="1"/>
    <col min="12802" max="12802" width="2.16015625" style="324" customWidth="1"/>
    <col min="12803" max="12803" width="3.16015625" style="324" customWidth="1"/>
    <col min="12804" max="12804" width="8" style="324" customWidth="1"/>
    <col min="12805" max="12805" width="15.83203125" style="324" customWidth="1"/>
    <col min="12806" max="12806" width="0.65625" style="324" customWidth="1"/>
    <col min="12807" max="12807" width="3" style="324" customWidth="1"/>
    <col min="12808" max="12808" width="3.16015625" style="324" customWidth="1"/>
    <col min="12809" max="12809" width="11.33203125" style="324" customWidth="1"/>
    <col min="12810" max="12810" width="15.83203125" style="324" customWidth="1"/>
    <col min="12811" max="12811" width="0.82421875" style="324" customWidth="1"/>
    <col min="12812" max="12812" width="2.83203125" style="324" customWidth="1"/>
    <col min="12813" max="12813" width="3.33203125" style="324" customWidth="1"/>
    <col min="12814" max="12814" width="2.33203125" style="324" customWidth="1"/>
    <col min="12815" max="12815" width="14.83203125" style="324" customWidth="1"/>
    <col min="12816" max="12816" width="3.33203125" style="324" customWidth="1"/>
    <col min="12817" max="12817" width="2.33203125" style="324" customWidth="1"/>
    <col min="12818" max="12818" width="15.83203125" style="324" customWidth="1"/>
    <col min="12819" max="12819" width="0.65625" style="324" customWidth="1"/>
    <col min="12820" max="13056" width="9.33203125" style="324" customWidth="1"/>
    <col min="13057" max="13057" width="2.83203125" style="324" customWidth="1"/>
    <col min="13058" max="13058" width="2.16015625" style="324" customWidth="1"/>
    <col min="13059" max="13059" width="3.16015625" style="324" customWidth="1"/>
    <col min="13060" max="13060" width="8" style="324" customWidth="1"/>
    <col min="13061" max="13061" width="15.83203125" style="324" customWidth="1"/>
    <col min="13062" max="13062" width="0.65625" style="324" customWidth="1"/>
    <col min="13063" max="13063" width="3" style="324" customWidth="1"/>
    <col min="13064" max="13064" width="3.16015625" style="324" customWidth="1"/>
    <col min="13065" max="13065" width="11.33203125" style="324" customWidth="1"/>
    <col min="13066" max="13066" width="15.83203125" style="324" customWidth="1"/>
    <col min="13067" max="13067" width="0.82421875" style="324" customWidth="1"/>
    <col min="13068" max="13068" width="2.83203125" style="324" customWidth="1"/>
    <col min="13069" max="13069" width="3.33203125" style="324" customWidth="1"/>
    <col min="13070" max="13070" width="2.33203125" style="324" customWidth="1"/>
    <col min="13071" max="13071" width="14.83203125" style="324" customWidth="1"/>
    <col min="13072" max="13072" width="3.33203125" style="324" customWidth="1"/>
    <col min="13073" max="13073" width="2.33203125" style="324" customWidth="1"/>
    <col min="13074" max="13074" width="15.83203125" style="324" customWidth="1"/>
    <col min="13075" max="13075" width="0.65625" style="324" customWidth="1"/>
    <col min="13076" max="13312" width="9.33203125" style="324" customWidth="1"/>
    <col min="13313" max="13313" width="2.83203125" style="324" customWidth="1"/>
    <col min="13314" max="13314" width="2.16015625" style="324" customWidth="1"/>
    <col min="13315" max="13315" width="3.16015625" style="324" customWidth="1"/>
    <col min="13316" max="13316" width="8" style="324" customWidth="1"/>
    <col min="13317" max="13317" width="15.83203125" style="324" customWidth="1"/>
    <col min="13318" max="13318" width="0.65625" style="324" customWidth="1"/>
    <col min="13319" max="13319" width="3" style="324" customWidth="1"/>
    <col min="13320" max="13320" width="3.16015625" style="324" customWidth="1"/>
    <col min="13321" max="13321" width="11.33203125" style="324" customWidth="1"/>
    <col min="13322" max="13322" width="15.83203125" style="324" customWidth="1"/>
    <col min="13323" max="13323" width="0.82421875" style="324" customWidth="1"/>
    <col min="13324" max="13324" width="2.83203125" style="324" customWidth="1"/>
    <col min="13325" max="13325" width="3.33203125" style="324" customWidth="1"/>
    <col min="13326" max="13326" width="2.33203125" style="324" customWidth="1"/>
    <col min="13327" max="13327" width="14.83203125" style="324" customWidth="1"/>
    <col min="13328" max="13328" width="3.33203125" style="324" customWidth="1"/>
    <col min="13329" max="13329" width="2.33203125" style="324" customWidth="1"/>
    <col min="13330" max="13330" width="15.83203125" style="324" customWidth="1"/>
    <col min="13331" max="13331" width="0.65625" style="324" customWidth="1"/>
    <col min="13332" max="13568" width="9.33203125" style="324" customWidth="1"/>
    <col min="13569" max="13569" width="2.83203125" style="324" customWidth="1"/>
    <col min="13570" max="13570" width="2.16015625" style="324" customWidth="1"/>
    <col min="13571" max="13571" width="3.16015625" style="324" customWidth="1"/>
    <col min="13572" max="13572" width="8" style="324" customWidth="1"/>
    <col min="13573" max="13573" width="15.83203125" style="324" customWidth="1"/>
    <col min="13574" max="13574" width="0.65625" style="324" customWidth="1"/>
    <col min="13575" max="13575" width="3" style="324" customWidth="1"/>
    <col min="13576" max="13576" width="3.16015625" style="324" customWidth="1"/>
    <col min="13577" max="13577" width="11.33203125" style="324" customWidth="1"/>
    <col min="13578" max="13578" width="15.83203125" style="324" customWidth="1"/>
    <col min="13579" max="13579" width="0.82421875" style="324" customWidth="1"/>
    <col min="13580" max="13580" width="2.83203125" style="324" customWidth="1"/>
    <col min="13581" max="13581" width="3.33203125" style="324" customWidth="1"/>
    <col min="13582" max="13582" width="2.33203125" style="324" customWidth="1"/>
    <col min="13583" max="13583" width="14.83203125" style="324" customWidth="1"/>
    <col min="13584" max="13584" width="3.33203125" style="324" customWidth="1"/>
    <col min="13585" max="13585" width="2.33203125" style="324" customWidth="1"/>
    <col min="13586" max="13586" width="15.83203125" style="324" customWidth="1"/>
    <col min="13587" max="13587" width="0.65625" style="324" customWidth="1"/>
    <col min="13588" max="13824" width="9.33203125" style="324" customWidth="1"/>
    <col min="13825" max="13825" width="2.83203125" style="324" customWidth="1"/>
    <col min="13826" max="13826" width="2.16015625" style="324" customWidth="1"/>
    <col min="13827" max="13827" width="3.16015625" style="324" customWidth="1"/>
    <col min="13828" max="13828" width="8" style="324" customWidth="1"/>
    <col min="13829" max="13829" width="15.83203125" style="324" customWidth="1"/>
    <col min="13830" max="13830" width="0.65625" style="324" customWidth="1"/>
    <col min="13831" max="13831" width="3" style="324" customWidth="1"/>
    <col min="13832" max="13832" width="3.16015625" style="324" customWidth="1"/>
    <col min="13833" max="13833" width="11.33203125" style="324" customWidth="1"/>
    <col min="13834" max="13834" width="15.83203125" style="324" customWidth="1"/>
    <col min="13835" max="13835" width="0.82421875" style="324" customWidth="1"/>
    <col min="13836" max="13836" width="2.83203125" style="324" customWidth="1"/>
    <col min="13837" max="13837" width="3.33203125" style="324" customWidth="1"/>
    <col min="13838" max="13838" width="2.33203125" style="324" customWidth="1"/>
    <col min="13839" max="13839" width="14.83203125" style="324" customWidth="1"/>
    <col min="13840" max="13840" width="3.33203125" style="324" customWidth="1"/>
    <col min="13841" max="13841" width="2.33203125" style="324" customWidth="1"/>
    <col min="13842" max="13842" width="15.83203125" style="324" customWidth="1"/>
    <col min="13843" max="13843" width="0.65625" style="324" customWidth="1"/>
    <col min="13844" max="14080" width="9.33203125" style="324" customWidth="1"/>
    <col min="14081" max="14081" width="2.83203125" style="324" customWidth="1"/>
    <col min="14082" max="14082" width="2.16015625" style="324" customWidth="1"/>
    <col min="14083" max="14083" width="3.16015625" style="324" customWidth="1"/>
    <col min="14084" max="14084" width="8" style="324" customWidth="1"/>
    <col min="14085" max="14085" width="15.83203125" style="324" customWidth="1"/>
    <col min="14086" max="14086" width="0.65625" style="324" customWidth="1"/>
    <col min="14087" max="14087" width="3" style="324" customWidth="1"/>
    <col min="14088" max="14088" width="3.16015625" style="324" customWidth="1"/>
    <col min="14089" max="14089" width="11.33203125" style="324" customWidth="1"/>
    <col min="14090" max="14090" width="15.83203125" style="324" customWidth="1"/>
    <col min="14091" max="14091" width="0.82421875" style="324" customWidth="1"/>
    <col min="14092" max="14092" width="2.83203125" style="324" customWidth="1"/>
    <col min="14093" max="14093" width="3.33203125" style="324" customWidth="1"/>
    <col min="14094" max="14094" width="2.33203125" style="324" customWidth="1"/>
    <col min="14095" max="14095" width="14.83203125" style="324" customWidth="1"/>
    <col min="14096" max="14096" width="3.33203125" style="324" customWidth="1"/>
    <col min="14097" max="14097" width="2.33203125" style="324" customWidth="1"/>
    <col min="14098" max="14098" width="15.83203125" style="324" customWidth="1"/>
    <col min="14099" max="14099" width="0.65625" style="324" customWidth="1"/>
    <col min="14100" max="14336" width="9.33203125" style="324" customWidth="1"/>
    <col min="14337" max="14337" width="2.83203125" style="324" customWidth="1"/>
    <col min="14338" max="14338" width="2.16015625" style="324" customWidth="1"/>
    <col min="14339" max="14339" width="3.16015625" style="324" customWidth="1"/>
    <col min="14340" max="14340" width="8" style="324" customWidth="1"/>
    <col min="14341" max="14341" width="15.83203125" style="324" customWidth="1"/>
    <col min="14342" max="14342" width="0.65625" style="324" customWidth="1"/>
    <col min="14343" max="14343" width="3" style="324" customWidth="1"/>
    <col min="14344" max="14344" width="3.16015625" style="324" customWidth="1"/>
    <col min="14345" max="14345" width="11.33203125" style="324" customWidth="1"/>
    <col min="14346" max="14346" width="15.83203125" style="324" customWidth="1"/>
    <col min="14347" max="14347" width="0.82421875" style="324" customWidth="1"/>
    <col min="14348" max="14348" width="2.83203125" style="324" customWidth="1"/>
    <col min="14349" max="14349" width="3.33203125" style="324" customWidth="1"/>
    <col min="14350" max="14350" width="2.33203125" style="324" customWidth="1"/>
    <col min="14351" max="14351" width="14.83203125" style="324" customWidth="1"/>
    <col min="14352" max="14352" width="3.33203125" style="324" customWidth="1"/>
    <col min="14353" max="14353" width="2.33203125" style="324" customWidth="1"/>
    <col min="14354" max="14354" width="15.83203125" style="324" customWidth="1"/>
    <col min="14355" max="14355" width="0.65625" style="324" customWidth="1"/>
    <col min="14356" max="14592" width="9.33203125" style="324" customWidth="1"/>
    <col min="14593" max="14593" width="2.83203125" style="324" customWidth="1"/>
    <col min="14594" max="14594" width="2.16015625" style="324" customWidth="1"/>
    <col min="14595" max="14595" width="3.16015625" style="324" customWidth="1"/>
    <col min="14596" max="14596" width="8" style="324" customWidth="1"/>
    <col min="14597" max="14597" width="15.83203125" style="324" customWidth="1"/>
    <col min="14598" max="14598" width="0.65625" style="324" customWidth="1"/>
    <col min="14599" max="14599" width="3" style="324" customWidth="1"/>
    <col min="14600" max="14600" width="3.16015625" style="324" customWidth="1"/>
    <col min="14601" max="14601" width="11.33203125" style="324" customWidth="1"/>
    <col min="14602" max="14602" width="15.83203125" style="324" customWidth="1"/>
    <col min="14603" max="14603" width="0.82421875" style="324" customWidth="1"/>
    <col min="14604" max="14604" width="2.83203125" style="324" customWidth="1"/>
    <col min="14605" max="14605" width="3.33203125" style="324" customWidth="1"/>
    <col min="14606" max="14606" width="2.33203125" style="324" customWidth="1"/>
    <col min="14607" max="14607" width="14.83203125" style="324" customWidth="1"/>
    <col min="14608" max="14608" width="3.33203125" style="324" customWidth="1"/>
    <col min="14609" max="14609" width="2.33203125" style="324" customWidth="1"/>
    <col min="14610" max="14610" width="15.83203125" style="324" customWidth="1"/>
    <col min="14611" max="14611" width="0.65625" style="324" customWidth="1"/>
    <col min="14612" max="14848" width="9.33203125" style="324" customWidth="1"/>
    <col min="14849" max="14849" width="2.83203125" style="324" customWidth="1"/>
    <col min="14850" max="14850" width="2.16015625" style="324" customWidth="1"/>
    <col min="14851" max="14851" width="3.16015625" style="324" customWidth="1"/>
    <col min="14852" max="14852" width="8" style="324" customWidth="1"/>
    <col min="14853" max="14853" width="15.83203125" style="324" customWidth="1"/>
    <col min="14854" max="14854" width="0.65625" style="324" customWidth="1"/>
    <col min="14855" max="14855" width="3" style="324" customWidth="1"/>
    <col min="14856" max="14856" width="3.16015625" style="324" customWidth="1"/>
    <col min="14857" max="14857" width="11.33203125" style="324" customWidth="1"/>
    <col min="14858" max="14858" width="15.83203125" style="324" customWidth="1"/>
    <col min="14859" max="14859" width="0.82421875" style="324" customWidth="1"/>
    <col min="14860" max="14860" width="2.83203125" style="324" customWidth="1"/>
    <col min="14861" max="14861" width="3.33203125" style="324" customWidth="1"/>
    <col min="14862" max="14862" width="2.33203125" style="324" customWidth="1"/>
    <col min="14863" max="14863" width="14.83203125" style="324" customWidth="1"/>
    <col min="14864" max="14864" width="3.33203125" style="324" customWidth="1"/>
    <col min="14865" max="14865" width="2.33203125" style="324" customWidth="1"/>
    <col min="14866" max="14866" width="15.83203125" style="324" customWidth="1"/>
    <col min="14867" max="14867" width="0.65625" style="324" customWidth="1"/>
    <col min="14868" max="15104" width="9.33203125" style="324" customWidth="1"/>
    <col min="15105" max="15105" width="2.83203125" style="324" customWidth="1"/>
    <col min="15106" max="15106" width="2.16015625" style="324" customWidth="1"/>
    <col min="15107" max="15107" width="3.16015625" style="324" customWidth="1"/>
    <col min="15108" max="15108" width="8" style="324" customWidth="1"/>
    <col min="15109" max="15109" width="15.83203125" style="324" customWidth="1"/>
    <col min="15110" max="15110" width="0.65625" style="324" customWidth="1"/>
    <col min="15111" max="15111" width="3" style="324" customWidth="1"/>
    <col min="15112" max="15112" width="3.16015625" style="324" customWidth="1"/>
    <col min="15113" max="15113" width="11.33203125" style="324" customWidth="1"/>
    <col min="15114" max="15114" width="15.83203125" style="324" customWidth="1"/>
    <col min="15115" max="15115" width="0.82421875" style="324" customWidth="1"/>
    <col min="15116" max="15116" width="2.83203125" style="324" customWidth="1"/>
    <col min="15117" max="15117" width="3.33203125" style="324" customWidth="1"/>
    <col min="15118" max="15118" width="2.33203125" style="324" customWidth="1"/>
    <col min="15119" max="15119" width="14.83203125" style="324" customWidth="1"/>
    <col min="15120" max="15120" width="3.33203125" style="324" customWidth="1"/>
    <col min="15121" max="15121" width="2.33203125" style="324" customWidth="1"/>
    <col min="15122" max="15122" width="15.83203125" style="324" customWidth="1"/>
    <col min="15123" max="15123" width="0.65625" style="324" customWidth="1"/>
    <col min="15124" max="15360" width="9.33203125" style="324" customWidth="1"/>
    <col min="15361" max="15361" width="2.83203125" style="324" customWidth="1"/>
    <col min="15362" max="15362" width="2.16015625" style="324" customWidth="1"/>
    <col min="15363" max="15363" width="3.16015625" style="324" customWidth="1"/>
    <col min="15364" max="15364" width="8" style="324" customWidth="1"/>
    <col min="15365" max="15365" width="15.83203125" style="324" customWidth="1"/>
    <col min="15366" max="15366" width="0.65625" style="324" customWidth="1"/>
    <col min="15367" max="15367" width="3" style="324" customWidth="1"/>
    <col min="15368" max="15368" width="3.16015625" style="324" customWidth="1"/>
    <col min="15369" max="15369" width="11.33203125" style="324" customWidth="1"/>
    <col min="15370" max="15370" width="15.83203125" style="324" customWidth="1"/>
    <col min="15371" max="15371" width="0.82421875" style="324" customWidth="1"/>
    <col min="15372" max="15372" width="2.83203125" style="324" customWidth="1"/>
    <col min="15373" max="15373" width="3.33203125" style="324" customWidth="1"/>
    <col min="15374" max="15374" width="2.33203125" style="324" customWidth="1"/>
    <col min="15375" max="15375" width="14.83203125" style="324" customWidth="1"/>
    <col min="15376" max="15376" width="3.33203125" style="324" customWidth="1"/>
    <col min="15377" max="15377" width="2.33203125" style="324" customWidth="1"/>
    <col min="15378" max="15378" width="15.83203125" style="324" customWidth="1"/>
    <col min="15379" max="15379" width="0.65625" style="324" customWidth="1"/>
    <col min="15380" max="15616" width="9.33203125" style="324" customWidth="1"/>
    <col min="15617" max="15617" width="2.83203125" style="324" customWidth="1"/>
    <col min="15618" max="15618" width="2.16015625" style="324" customWidth="1"/>
    <col min="15619" max="15619" width="3.16015625" style="324" customWidth="1"/>
    <col min="15620" max="15620" width="8" style="324" customWidth="1"/>
    <col min="15621" max="15621" width="15.83203125" style="324" customWidth="1"/>
    <col min="15622" max="15622" width="0.65625" style="324" customWidth="1"/>
    <col min="15623" max="15623" width="3" style="324" customWidth="1"/>
    <col min="15624" max="15624" width="3.16015625" style="324" customWidth="1"/>
    <col min="15625" max="15625" width="11.33203125" style="324" customWidth="1"/>
    <col min="15626" max="15626" width="15.83203125" style="324" customWidth="1"/>
    <col min="15627" max="15627" width="0.82421875" style="324" customWidth="1"/>
    <col min="15628" max="15628" width="2.83203125" style="324" customWidth="1"/>
    <col min="15629" max="15629" width="3.33203125" style="324" customWidth="1"/>
    <col min="15630" max="15630" width="2.33203125" style="324" customWidth="1"/>
    <col min="15631" max="15631" width="14.83203125" style="324" customWidth="1"/>
    <col min="15632" max="15632" width="3.33203125" style="324" customWidth="1"/>
    <col min="15633" max="15633" width="2.33203125" style="324" customWidth="1"/>
    <col min="15634" max="15634" width="15.83203125" style="324" customWidth="1"/>
    <col min="15635" max="15635" width="0.65625" style="324" customWidth="1"/>
    <col min="15636" max="15872" width="9.33203125" style="324" customWidth="1"/>
    <col min="15873" max="15873" width="2.83203125" style="324" customWidth="1"/>
    <col min="15874" max="15874" width="2.16015625" style="324" customWidth="1"/>
    <col min="15875" max="15875" width="3.16015625" style="324" customWidth="1"/>
    <col min="15876" max="15876" width="8" style="324" customWidth="1"/>
    <col min="15877" max="15877" width="15.83203125" style="324" customWidth="1"/>
    <col min="15878" max="15878" width="0.65625" style="324" customWidth="1"/>
    <col min="15879" max="15879" width="3" style="324" customWidth="1"/>
    <col min="15880" max="15880" width="3.16015625" style="324" customWidth="1"/>
    <col min="15881" max="15881" width="11.33203125" style="324" customWidth="1"/>
    <col min="15882" max="15882" width="15.83203125" style="324" customWidth="1"/>
    <col min="15883" max="15883" width="0.82421875" style="324" customWidth="1"/>
    <col min="15884" max="15884" width="2.83203125" style="324" customWidth="1"/>
    <col min="15885" max="15885" width="3.33203125" style="324" customWidth="1"/>
    <col min="15886" max="15886" width="2.33203125" style="324" customWidth="1"/>
    <col min="15887" max="15887" width="14.83203125" style="324" customWidth="1"/>
    <col min="15888" max="15888" width="3.33203125" style="324" customWidth="1"/>
    <col min="15889" max="15889" width="2.33203125" style="324" customWidth="1"/>
    <col min="15890" max="15890" width="15.83203125" style="324" customWidth="1"/>
    <col min="15891" max="15891" width="0.65625" style="324" customWidth="1"/>
    <col min="15892" max="16128" width="9.33203125" style="324" customWidth="1"/>
    <col min="16129" max="16129" width="2.83203125" style="324" customWidth="1"/>
    <col min="16130" max="16130" width="2.16015625" style="324" customWidth="1"/>
    <col min="16131" max="16131" width="3.16015625" style="324" customWidth="1"/>
    <col min="16132" max="16132" width="8" style="324" customWidth="1"/>
    <col min="16133" max="16133" width="15.83203125" style="324" customWidth="1"/>
    <col min="16134" max="16134" width="0.65625" style="324" customWidth="1"/>
    <col min="16135" max="16135" width="3" style="324" customWidth="1"/>
    <col min="16136" max="16136" width="3.16015625" style="324" customWidth="1"/>
    <col min="16137" max="16137" width="11.33203125" style="324" customWidth="1"/>
    <col min="16138" max="16138" width="15.83203125" style="324" customWidth="1"/>
    <col min="16139" max="16139" width="0.82421875" style="324" customWidth="1"/>
    <col min="16140" max="16140" width="2.83203125" style="324" customWidth="1"/>
    <col min="16141" max="16141" width="3.33203125" style="324" customWidth="1"/>
    <col min="16142" max="16142" width="2.33203125" style="324" customWidth="1"/>
    <col min="16143" max="16143" width="14.83203125" style="324" customWidth="1"/>
    <col min="16144" max="16144" width="3.33203125" style="324" customWidth="1"/>
    <col min="16145" max="16145" width="2.33203125" style="324" customWidth="1"/>
    <col min="16146" max="16146" width="15.83203125" style="324" customWidth="1"/>
    <col min="16147" max="16147" width="0.65625" style="324" customWidth="1"/>
    <col min="16148" max="16384" width="9.33203125" style="324" customWidth="1"/>
  </cols>
  <sheetData>
    <row r="1" spans="1:19" ht="12.75" customHeight="1" hidden="1">
      <c r="A1" s="321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3"/>
    </row>
    <row r="2" spans="1:19" ht="23.25" customHeight="1">
      <c r="A2" s="321"/>
      <c r="B2" s="322"/>
      <c r="C2" s="322"/>
      <c r="D2" s="322"/>
      <c r="E2" s="322"/>
      <c r="F2" s="322"/>
      <c r="G2" s="325" t="s">
        <v>2634</v>
      </c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3"/>
    </row>
    <row r="3" spans="1:19" ht="12" customHeight="1" hidden="1">
      <c r="A3" s="326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8"/>
    </row>
    <row r="4" spans="1:19" ht="8.25" customHeight="1">
      <c r="A4" s="329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1"/>
    </row>
    <row r="5" spans="1:19" ht="24" customHeight="1">
      <c r="A5" s="332"/>
      <c r="B5" s="333" t="s">
        <v>2525</v>
      </c>
      <c r="C5" s="333"/>
      <c r="D5" s="333"/>
      <c r="E5" s="661" t="str">
        <f>'[1]Rozpočet'!B1</f>
        <v>Odkanalizování oblasti povodí Olešné, Kanalizace obce Chlebovice Frýdek - Místek</v>
      </c>
      <c r="F5" s="662"/>
      <c r="G5" s="662"/>
      <c r="H5" s="662"/>
      <c r="I5" s="662"/>
      <c r="J5" s="663"/>
      <c r="K5" s="333"/>
      <c r="L5" s="333"/>
      <c r="M5" s="333"/>
      <c r="N5" s="333"/>
      <c r="O5" s="333" t="s">
        <v>2635</v>
      </c>
      <c r="P5" s="334" t="s">
        <v>24</v>
      </c>
      <c r="Q5" s="335"/>
      <c r="R5" s="336"/>
      <c r="S5" s="337"/>
    </row>
    <row r="6" spans="1:19" ht="17.25" customHeight="1" hidden="1">
      <c r="A6" s="332"/>
      <c r="B6" s="333" t="s">
        <v>2522</v>
      </c>
      <c r="C6" s="333"/>
      <c r="D6" s="333"/>
      <c r="E6" s="338" t="s">
        <v>2636</v>
      </c>
      <c r="F6" s="339"/>
      <c r="G6" s="339"/>
      <c r="H6" s="339"/>
      <c r="I6" s="339"/>
      <c r="J6" s="340"/>
      <c r="K6" s="333"/>
      <c r="L6" s="333"/>
      <c r="M6" s="333"/>
      <c r="N6" s="333"/>
      <c r="O6" s="333"/>
      <c r="P6" s="338"/>
      <c r="Q6" s="341"/>
      <c r="R6" s="340"/>
      <c r="S6" s="337"/>
    </row>
    <row r="7" spans="1:19" ht="24" customHeight="1">
      <c r="A7" s="332"/>
      <c r="B7" s="333" t="s">
        <v>2563</v>
      </c>
      <c r="C7" s="333"/>
      <c r="D7" s="333"/>
      <c r="E7" s="664"/>
      <c r="F7" s="665"/>
      <c r="G7" s="665"/>
      <c r="H7" s="665"/>
      <c r="I7" s="665"/>
      <c r="J7" s="666"/>
      <c r="K7" s="333"/>
      <c r="L7" s="333"/>
      <c r="M7" s="333"/>
      <c r="N7" s="333"/>
      <c r="O7" s="333" t="s">
        <v>2637</v>
      </c>
      <c r="P7" s="338" t="s">
        <v>5</v>
      </c>
      <c r="Q7" s="341"/>
      <c r="R7" s="340"/>
      <c r="S7" s="337"/>
    </row>
    <row r="8" spans="1:19" ht="17.25" customHeight="1" hidden="1">
      <c r="A8" s="332"/>
      <c r="B8" s="333" t="s">
        <v>2561</v>
      </c>
      <c r="C8" s="333"/>
      <c r="D8" s="333"/>
      <c r="E8" s="338" t="s">
        <v>75</v>
      </c>
      <c r="F8" s="333"/>
      <c r="G8" s="333"/>
      <c r="H8" s="333"/>
      <c r="I8" s="333"/>
      <c r="J8" s="340"/>
      <c r="K8" s="333"/>
      <c r="L8" s="333"/>
      <c r="M8" s="333"/>
      <c r="N8" s="333"/>
      <c r="O8" s="333"/>
      <c r="P8" s="338"/>
      <c r="Q8" s="341"/>
      <c r="R8" s="340"/>
      <c r="S8" s="337"/>
    </row>
    <row r="9" spans="1:19" ht="24" customHeight="1">
      <c r="A9" s="332"/>
      <c r="B9" s="333" t="s">
        <v>2638</v>
      </c>
      <c r="C9" s="333"/>
      <c r="D9" s="333"/>
      <c r="E9" s="667" t="s">
        <v>24</v>
      </c>
      <c r="F9" s="668"/>
      <c r="G9" s="668"/>
      <c r="H9" s="668"/>
      <c r="I9" s="668"/>
      <c r="J9" s="669"/>
      <c r="K9" s="333"/>
      <c r="L9" s="333"/>
      <c r="M9" s="333"/>
      <c r="N9" s="333"/>
      <c r="O9" s="333" t="s">
        <v>2526</v>
      </c>
      <c r="P9" s="667" t="s">
        <v>5</v>
      </c>
      <c r="Q9" s="668"/>
      <c r="R9" s="669"/>
      <c r="S9" s="337"/>
    </row>
    <row r="10" spans="1:19" ht="17.25" customHeight="1" hidden="1">
      <c r="A10" s="332"/>
      <c r="B10" s="333" t="s">
        <v>2639</v>
      </c>
      <c r="C10" s="333"/>
      <c r="D10" s="333"/>
      <c r="E10" s="342" t="s">
        <v>24</v>
      </c>
      <c r="F10" s="339"/>
      <c r="G10" s="339"/>
      <c r="H10" s="339"/>
      <c r="I10" s="339"/>
      <c r="J10" s="339"/>
      <c r="K10" s="333"/>
      <c r="L10" s="333"/>
      <c r="M10" s="333"/>
      <c r="N10" s="333"/>
      <c r="O10" s="333"/>
      <c r="P10" s="341"/>
      <c r="Q10" s="341"/>
      <c r="R10" s="339"/>
      <c r="S10" s="337"/>
    </row>
    <row r="11" spans="1:19" ht="17.25" customHeight="1" hidden="1">
      <c r="A11" s="332"/>
      <c r="B11" s="333" t="s">
        <v>2640</v>
      </c>
      <c r="C11" s="333"/>
      <c r="D11" s="333"/>
      <c r="E11" s="342" t="s">
        <v>24</v>
      </c>
      <c r="F11" s="339"/>
      <c r="G11" s="339"/>
      <c r="H11" s="339"/>
      <c r="I11" s="339"/>
      <c r="J11" s="339"/>
      <c r="K11" s="333"/>
      <c r="L11" s="333"/>
      <c r="M11" s="333"/>
      <c r="N11" s="333"/>
      <c r="O11" s="333"/>
      <c r="P11" s="341"/>
      <c r="Q11" s="341"/>
      <c r="R11" s="339"/>
      <c r="S11" s="337"/>
    </row>
    <row r="12" spans="1:19" ht="17.25" customHeight="1" hidden="1">
      <c r="A12" s="332"/>
      <c r="B12" s="333" t="s">
        <v>2641</v>
      </c>
      <c r="C12" s="333"/>
      <c r="D12" s="333"/>
      <c r="E12" s="342" t="s">
        <v>24</v>
      </c>
      <c r="F12" s="339"/>
      <c r="G12" s="339"/>
      <c r="H12" s="339"/>
      <c r="I12" s="339"/>
      <c r="J12" s="339"/>
      <c r="K12" s="333"/>
      <c r="L12" s="333"/>
      <c r="M12" s="333"/>
      <c r="N12" s="333"/>
      <c r="O12" s="333"/>
      <c r="P12" s="341"/>
      <c r="Q12" s="341"/>
      <c r="R12" s="339"/>
      <c r="S12" s="337"/>
    </row>
    <row r="13" spans="1:19" ht="17.25" customHeight="1" hidden="1">
      <c r="A13" s="332"/>
      <c r="B13" s="333"/>
      <c r="C13" s="333"/>
      <c r="D13" s="333"/>
      <c r="E13" s="342" t="s">
        <v>24</v>
      </c>
      <c r="F13" s="339"/>
      <c r="G13" s="339"/>
      <c r="H13" s="339"/>
      <c r="I13" s="339"/>
      <c r="J13" s="339"/>
      <c r="K13" s="333"/>
      <c r="L13" s="333"/>
      <c r="M13" s="333"/>
      <c r="N13" s="333"/>
      <c r="O13" s="333"/>
      <c r="P13" s="341"/>
      <c r="Q13" s="341"/>
      <c r="R13" s="339"/>
      <c r="S13" s="337"/>
    </row>
    <row r="14" spans="1:19" ht="17.25" customHeight="1" hidden="1">
      <c r="A14" s="332"/>
      <c r="B14" s="333"/>
      <c r="C14" s="333"/>
      <c r="D14" s="333"/>
      <c r="E14" s="342" t="s">
        <v>24</v>
      </c>
      <c r="F14" s="339"/>
      <c r="G14" s="339"/>
      <c r="H14" s="339"/>
      <c r="I14" s="339"/>
      <c r="J14" s="339"/>
      <c r="K14" s="333"/>
      <c r="L14" s="333"/>
      <c r="M14" s="333"/>
      <c r="N14" s="333"/>
      <c r="O14" s="333"/>
      <c r="P14" s="341"/>
      <c r="Q14" s="341"/>
      <c r="R14" s="339"/>
      <c r="S14" s="337"/>
    </row>
    <row r="15" spans="1:19" ht="17.25" customHeight="1" hidden="1">
      <c r="A15" s="332"/>
      <c r="B15" s="333"/>
      <c r="C15" s="333"/>
      <c r="D15" s="333"/>
      <c r="E15" s="342" t="s">
        <v>24</v>
      </c>
      <c r="F15" s="339"/>
      <c r="G15" s="339"/>
      <c r="H15" s="339"/>
      <c r="I15" s="339"/>
      <c r="J15" s="339"/>
      <c r="K15" s="333"/>
      <c r="L15" s="333"/>
      <c r="M15" s="333"/>
      <c r="N15" s="333"/>
      <c r="O15" s="333"/>
      <c r="P15" s="341"/>
      <c r="Q15" s="341"/>
      <c r="R15" s="339"/>
      <c r="S15" s="337"/>
    </row>
    <row r="16" spans="1:19" ht="17.25" customHeight="1" hidden="1">
      <c r="A16" s="332"/>
      <c r="B16" s="333"/>
      <c r="C16" s="333"/>
      <c r="D16" s="333"/>
      <c r="E16" s="342" t="s">
        <v>24</v>
      </c>
      <c r="F16" s="339"/>
      <c r="G16" s="339"/>
      <c r="H16" s="339"/>
      <c r="I16" s="339"/>
      <c r="J16" s="339"/>
      <c r="K16" s="333"/>
      <c r="L16" s="333"/>
      <c r="M16" s="333"/>
      <c r="N16" s="333"/>
      <c r="O16" s="333"/>
      <c r="P16" s="341"/>
      <c r="Q16" s="341"/>
      <c r="R16" s="339"/>
      <c r="S16" s="337"/>
    </row>
    <row r="17" spans="1:19" ht="17.25" customHeight="1" hidden="1">
      <c r="A17" s="332"/>
      <c r="B17" s="333"/>
      <c r="C17" s="333"/>
      <c r="D17" s="333"/>
      <c r="E17" s="342" t="s">
        <v>24</v>
      </c>
      <c r="F17" s="339"/>
      <c r="G17" s="339"/>
      <c r="H17" s="339"/>
      <c r="I17" s="339"/>
      <c r="J17" s="339"/>
      <c r="K17" s="333"/>
      <c r="L17" s="333"/>
      <c r="M17" s="333"/>
      <c r="N17" s="333"/>
      <c r="O17" s="333"/>
      <c r="P17" s="341"/>
      <c r="Q17" s="341"/>
      <c r="R17" s="339"/>
      <c r="S17" s="337"/>
    </row>
    <row r="18" spans="1:19" ht="17.25" customHeight="1" hidden="1">
      <c r="A18" s="332"/>
      <c r="B18" s="333"/>
      <c r="C18" s="333"/>
      <c r="D18" s="333"/>
      <c r="E18" s="342" t="s">
        <v>24</v>
      </c>
      <c r="F18" s="339"/>
      <c r="G18" s="339"/>
      <c r="H18" s="339"/>
      <c r="I18" s="339"/>
      <c r="J18" s="339"/>
      <c r="K18" s="333"/>
      <c r="L18" s="333"/>
      <c r="M18" s="333"/>
      <c r="N18" s="333"/>
      <c r="O18" s="333"/>
      <c r="P18" s="341"/>
      <c r="Q18" s="341"/>
      <c r="R18" s="339"/>
      <c r="S18" s="337"/>
    </row>
    <row r="19" spans="1:19" ht="17.25" customHeight="1" hidden="1">
      <c r="A19" s="332"/>
      <c r="B19" s="333"/>
      <c r="C19" s="333"/>
      <c r="D19" s="333"/>
      <c r="E19" s="342" t="s">
        <v>24</v>
      </c>
      <c r="F19" s="339"/>
      <c r="G19" s="339"/>
      <c r="H19" s="339"/>
      <c r="I19" s="339"/>
      <c r="J19" s="339"/>
      <c r="K19" s="333"/>
      <c r="L19" s="333"/>
      <c r="M19" s="333"/>
      <c r="N19" s="333"/>
      <c r="O19" s="333"/>
      <c r="P19" s="341"/>
      <c r="Q19" s="341"/>
      <c r="R19" s="339"/>
      <c r="S19" s="337"/>
    </row>
    <row r="20" spans="1:19" ht="17.25" customHeight="1" hidden="1">
      <c r="A20" s="332"/>
      <c r="B20" s="333"/>
      <c r="C20" s="333"/>
      <c r="D20" s="333"/>
      <c r="E20" s="342" t="s">
        <v>24</v>
      </c>
      <c r="F20" s="339"/>
      <c r="G20" s="339"/>
      <c r="H20" s="339"/>
      <c r="I20" s="339"/>
      <c r="J20" s="339"/>
      <c r="K20" s="333"/>
      <c r="L20" s="333"/>
      <c r="M20" s="333"/>
      <c r="N20" s="333"/>
      <c r="O20" s="333"/>
      <c r="P20" s="341"/>
      <c r="Q20" s="341"/>
      <c r="R20" s="339"/>
      <c r="S20" s="337"/>
    </row>
    <row r="21" spans="1:19" ht="17.25" customHeight="1" hidden="1">
      <c r="A21" s="332"/>
      <c r="B21" s="333"/>
      <c r="C21" s="333"/>
      <c r="D21" s="333"/>
      <c r="E21" s="342" t="s">
        <v>24</v>
      </c>
      <c r="F21" s="339"/>
      <c r="G21" s="339"/>
      <c r="H21" s="339"/>
      <c r="I21" s="339"/>
      <c r="J21" s="339"/>
      <c r="K21" s="333"/>
      <c r="L21" s="333"/>
      <c r="M21" s="333"/>
      <c r="N21" s="333"/>
      <c r="O21" s="333"/>
      <c r="P21" s="341"/>
      <c r="Q21" s="341"/>
      <c r="R21" s="339"/>
      <c r="S21" s="337"/>
    </row>
    <row r="22" spans="1:19" ht="17.25" customHeight="1" hidden="1">
      <c r="A22" s="332"/>
      <c r="B22" s="333"/>
      <c r="C22" s="333"/>
      <c r="D22" s="333"/>
      <c r="E22" s="342" t="s">
        <v>24</v>
      </c>
      <c r="F22" s="339"/>
      <c r="G22" s="339"/>
      <c r="H22" s="339"/>
      <c r="I22" s="339"/>
      <c r="J22" s="339"/>
      <c r="K22" s="333"/>
      <c r="L22" s="333"/>
      <c r="M22" s="333"/>
      <c r="N22" s="333"/>
      <c r="O22" s="333"/>
      <c r="P22" s="341"/>
      <c r="Q22" s="341"/>
      <c r="R22" s="339"/>
      <c r="S22" s="337"/>
    </row>
    <row r="23" spans="1:19" ht="17.25" customHeight="1" hidden="1">
      <c r="A23" s="332"/>
      <c r="B23" s="333"/>
      <c r="C23" s="333"/>
      <c r="D23" s="333"/>
      <c r="E23" s="342" t="s">
        <v>24</v>
      </c>
      <c r="F23" s="339"/>
      <c r="G23" s="339"/>
      <c r="H23" s="339"/>
      <c r="I23" s="339"/>
      <c r="J23" s="339"/>
      <c r="K23" s="333"/>
      <c r="L23" s="333"/>
      <c r="M23" s="333"/>
      <c r="N23" s="333"/>
      <c r="O23" s="333"/>
      <c r="P23" s="341"/>
      <c r="Q23" s="341"/>
      <c r="R23" s="339"/>
      <c r="S23" s="337"/>
    </row>
    <row r="24" spans="1:19" ht="17.25" customHeight="1" hidden="1">
      <c r="A24" s="332"/>
      <c r="B24" s="333"/>
      <c r="C24" s="333"/>
      <c r="D24" s="333"/>
      <c r="E24" s="342" t="s">
        <v>24</v>
      </c>
      <c r="F24" s="339"/>
      <c r="G24" s="339"/>
      <c r="H24" s="339"/>
      <c r="I24" s="339"/>
      <c r="J24" s="339"/>
      <c r="K24" s="333"/>
      <c r="L24" s="333"/>
      <c r="M24" s="333"/>
      <c r="N24" s="333"/>
      <c r="O24" s="333"/>
      <c r="P24" s="341"/>
      <c r="Q24" s="341"/>
      <c r="R24" s="339"/>
      <c r="S24" s="337"/>
    </row>
    <row r="25" spans="1:19" ht="17.85" customHeight="1">
      <c r="A25" s="332"/>
      <c r="B25" s="333"/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 t="s">
        <v>2542</v>
      </c>
      <c r="P25" s="333" t="s">
        <v>2544</v>
      </c>
      <c r="Q25" s="333"/>
      <c r="R25" s="333"/>
      <c r="S25" s="337"/>
    </row>
    <row r="26" spans="1:19" ht="17.85" customHeight="1">
      <c r="A26" s="332"/>
      <c r="B26" s="333" t="s">
        <v>2642</v>
      </c>
      <c r="C26" s="333"/>
      <c r="D26" s="333"/>
      <c r="E26" s="334" t="s">
        <v>2643</v>
      </c>
      <c r="F26" s="343"/>
      <c r="G26" s="343"/>
      <c r="H26" s="343"/>
      <c r="I26" s="343"/>
      <c r="J26" s="336"/>
      <c r="K26" s="333"/>
      <c r="L26" s="333"/>
      <c r="M26" s="333"/>
      <c r="N26" s="333"/>
      <c r="O26" s="344" t="s">
        <v>5</v>
      </c>
      <c r="P26" s="345" t="s">
        <v>5</v>
      </c>
      <c r="Q26" s="346"/>
      <c r="R26" s="347"/>
      <c r="S26" s="337"/>
    </row>
    <row r="27" spans="1:19" ht="17.85" customHeight="1">
      <c r="A27" s="332"/>
      <c r="B27" s="333" t="s">
        <v>2548</v>
      </c>
      <c r="C27" s="333"/>
      <c r="D27" s="333"/>
      <c r="E27" s="338" t="s">
        <v>2644</v>
      </c>
      <c r="F27" s="333"/>
      <c r="G27" s="333"/>
      <c r="H27" s="333"/>
      <c r="I27" s="333"/>
      <c r="J27" s="340"/>
      <c r="K27" s="333"/>
      <c r="L27" s="333"/>
      <c r="M27" s="333"/>
      <c r="N27" s="333"/>
      <c r="O27" s="344" t="s">
        <v>5</v>
      </c>
      <c r="P27" s="345" t="s">
        <v>5</v>
      </c>
      <c r="Q27" s="346"/>
      <c r="R27" s="347"/>
      <c r="S27" s="337"/>
    </row>
    <row r="28" spans="1:19" ht="17.85" customHeight="1">
      <c r="A28" s="332"/>
      <c r="B28" s="333" t="s">
        <v>2645</v>
      </c>
      <c r="C28" s="333"/>
      <c r="D28" s="333"/>
      <c r="E28" s="338" t="s">
        <v>24</v>
      </c>
      <c r="F28" s="333"/>
      <c r="G28" s="333"/>
      <c r="H28" s="333"/>
      <c r="I28" s="333"/>
      <c r="J28" s="340"/>
      <c r="K28" s="333"/>
      <c r="L28" s="333"/>
      <c r="M28" s="333"/>
      <c r="N28" s="333"/>
      <c r="O28" s="344" t="s">
        <v>5</v>
      </c>
      <c r="P28" s="345" t="s">
        <v>5</v>
      </c>
      <c r="Q28" s="346"/>
      <c r="R28" s="347"/>
      <c r="S28" s="337"/>
    </row>
    <row r="29" spans="1:19" ht="17.85" customHeight="1">
      <c r="A29" s="332"/>
      <c r="B29" s="333"/>
      <c r="C29" s="333"/>
      <c r="D29" s="333"/>
      <c r="E29" s="348" t="s">
        <v>5</v>
      </c>
      <c r="F29" s="349"/>
      <c r="G29" s="349"/>
      <c r="H29" s="349"/>
      <c r="I29" s="349"/>
      <c r="J29" s="350"/>
      <c r="K29" s="333"/>
      <c r="L29" s="333"/>
      <c r="M29" s="333"/>
      <c r="N29" s="333"/>
      <c r="O29" s="351"/>
      <c r="P29" s="351"/>
      <c r="Q29" s="351"/>
      <c r="R29" s="333"/>
      <c r="S29" s="337"/>
    </row>
    <row r="30" spans="1:19" ht="17.85" customHeight="1">
      <c r="A30" s="332"/>
      <c r="B30" s="333"/>
      <c r="C30" s="333"/>
      <c r="D30" s="333"/>
      <c r="E30" s="351" t="s">
        <v>2646</v>
      </c>
      <c r="F30" s="333"/>
      <c r="G30" s="333" t="s">
        <v>2647</v>
      </c>
      <c r="H30" s="333"/>
      <c r="I30" s="333"/>
      <c r="J30" s="333"/>
      <c r="K30" s="333"/>
      <c r="L30" s="333"/>
      <c r="M30" s="333"/>
      <c r="N30" s="333"/>
      <c r="O30" s="351" t="s">
        <v>2648</v>
      </c>
      <c r="P30" s="351"/>
      <c r="Q30" s="351"/>
      <c r="R30" s="352"/>
      <c r="S30" s="337"/>
    </row>
    <row r="31" spans="1:19" ht="17.85" customHeight="1">
      <c r="A31" s="332"/>
      <c r="B31" s="333"/>
      <c r="C31" s="333"/>
      <c r="D31" s="333"/>
      <c r="E31" s="344" t="s">
        <v>5</v>
      </c>
      <c r="F31" s="333"/>
      <c r="G31" s="345" t="s">
        <v>2933</v>
      </c>
      <c r="H31" s="353"/>
      <c r="I31" s="354"/>
      <c r="J31" s="333"/>
      <c r="K31" s="333"/>
      <c r="L31" s="333"/>
      <c r="M31" s="333"/>
      <c r="N31" s="333"/>
      <c r="O31" s="355" t="s">
        <v>2934</v>
      </c>
      <c r="P31" s="351"/>
      <c r="Q31" s="351"/>
      <c r="R31" s="356"/>
      <c r="S31" s="337"/>
    </row>
    <row r="32" spans="1:19" ht="8.25" customHeight="1">
      <c r="A32" s="357"/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9"/>
    </row>
    <row r="33" spans="1:19" ht="20.25" customHeight="1">
      <c r="A33" s="360"/>
      <c r="B33" s="361"/>
      <c r="C33" s="361"/>
      <c r="D33" s="361"/>
      <c r="E33" s="362" t="s">
        <v>2649</v>
      </c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3"/>
    </row>
    <row r="34" spans="1:19" ht="20.25" customHeight="1">
      <c r="A34" s="364" t="s">
        <v>2650</v>
      </c>
      <c r="B34" s="365"/>
      <c r="C34" s="365"/>
      <c r="D34" s="366"/>
      <c r="E34" s="367" t="s">
        <v>2651</v>
      </c>
      <c r="F34" s="366"/>
      <c r="G34" s="367" t="s">
        <v>2652</v>
      </c>
      <c r="H34" s="365"/>
      <c r="I34" s="366"/>
      <c r="J34" s="367" t="s">
        <v>2653</v>
      </c>
      <c r="K34" s="365"/>
      <c r="L34" s="367" t="s">
        <v>2654</v>
      </c>
      <c r="M34" s="365"/>
      <c r="N34" s="365"/>
      <c r="O34" s="366"/>
      <c r="P34" s="367" t="s">
        <v>2655</v>
      </c>
      <c r="Q34" s="365"/>
      <c r="R34" s="365"/>
      <c r="S34" s="368"/>
    </row>
    <row r="35" spans="1:19" ht="20.25" customHeight="1">
      <c r="A35" s="369"/>
      <c r="B35" s="370"/>
      <c r="C35" s="370"/>
      <c r="D35" s="371">
        <v>0</v>
      </c>
      <c r="E35" s="372">
        <f>IF(D35=0,0,R47/D35)</f>
        <v>0</v>
      </c>
      <c r="F35" s="373"/>
      <c r="G35" s="374"/>
      <c r="H35" s="370"/>
      <c r="I35" s="371">
        <v>0</v>
      </c>
      <c r="J35" s="372">
        <f>IF(I35=0,0,R47/I35)</f>
        <v>0</v>
      </c>
      <c r="K35" s="375"/>
      <c r="L35" s="374"/>
      <c r="M35" s="370"/>
      <c r="N35" s="370"/>
      <c r="O35" s="371">
        <v>0</v>
      </c>
      <c r="P35" s="374"/>
      <c r="Q35" s="370"/>
      <c r="R35" s="376">
        <f>IF(O35=0,0,R47/O35)</f>
        <v>0</v>
      </c>
      <c r="S35" s="377"/>
    </row>
    <row r="36" spans="1:19" ht="20.25" customHeight="1">
      <c r="A36" s="360"/>
      <c r="B36" s="361"/>
      <c r="C36" s="361"/>
      <c r="D36" s="361"/>
      <c r="E36" s="362" t="s">
        <v>2656</v>
      </c>
      <c r="F36" s="361"/>
      <c r="G36" s="361"/>
      <c r="H36" s="361"/>
      <c r="I36" s="361"/>
      <c r="J36" s="378" t="s">
        <v>49</v>
      </c>
      <c r="K36" s="361"/>
      <c r="L36" s="361"/>
      <c r="M36" s="361"/>
      <c r="N36" s="361"/>
      <c r="O36" s="361"/>
      <c r="P36" s="361"/>
      <c r="Q36" s="361"/>
      <c r="R36" s="361"/>
      <c r="S36" s="363"/>
    </row>
    <row r="37" spans="1:19" ht="20.25" customHeight="1">
      <c r="A37" s="379" t="s">
        <v>2521</v>
      </c>
      <c r="B37" s="380"/>
      <c r="C37" s="381" t="s">
        <v>2657</v>
      </c>
      <c r="D37" s="382"/>
      <c r="E37" s="382"/>
      <c r="F37" s="383"/>
      <c r="G37" s="379" t="s">
        <v>2658</v>
      </c>
      <c r="H37" s="384"/>
      <c r="I37" s="381" t="s">
        <v>2659</v>
      </c>
      <c r="J37" s="382"/>
      <c r="K37" s="382"/>
      <c r="L37" s="379" t="s">
        <v>2660</v>
      </c>
      <c r="M37" s="384"/>
      <c r="N37" s="381" t="s">
        <v>1427</v>
      </c>
      <c r="O37" s="382"/>
      <c r="P37" s="382"/>
      <c r="Q37" s="382"/>
      <c r="R37" s="382"/>
      <c r="S37" s="383"/>
    </row>
    <row r="38" spans="1:19" ht="20.25" customHeight="1">
      <c r="A38" s="385">
        <v>1</v>
      </c>
      <c r="B38" s="386" t="s">
        <v>177</v>
      </c>
      <c r="C38" s="336"/>
      <c r="D38" s="387" t="s">
        <v>2661</v>
      </c>
      <c r="E38" s="388">
        <v>0</v>
      </c>
      <c r="F38" s="389"/>
      <c r="G38" s="385">
        <v>8</v>
      </c>
      <c r="H38" s="390" t="s">
        <v>2662</v>
      </c>
      <c r="I38" s="347"/>
      <c r="J38" s="391">
        <v>0</v>
      </c>
      <c r="K38" s="392"/>
      <c r="L38" s="385">
        <v>13</v>
      </c>
      <c r="M38" s="345" t="s">
        <v>2663</v>
      </c>
      <c r="N38" s="353"/>
      <c r="O38" s="353"/>
      <c r="P38" s="393" t="str">
        <f>M49</f>
        <v>21</v>
      </c>
      <c r="Q38" s="394" t="s">
        <v>2345</v>
      </c>
      <c r="R38" s="388">
        <v>0</v>
      </c>
      <c r="S38" s="395"/>
    </row>
    <row r="39" spans="1:19" ht="20.25" customHeight="1">
      <c r="A39" s="385">
        <v>2</v>
      </c>
      <c r="B39" s="396"/>
      <c r="C39" s="350"/>
      <c r="D39" s="387" t="s">
        <v>2664</v>
      </c>
      <c r="E39" s="388">
        <v>0</v>
      </c>
      <c r="F39" s="389"/>
      <c r="G39" s="385">
        <v>9</v>
      </c>
      <c r="H39" s="333" t="s">
        <v>2665</v>
      </c>
      <c r="I39" s="387"/>
      <c r="J39" s="391">
        <v>0</v>
      </c>
      <c r="K39" s="392"/>
      <c r="L39" s="385">
        <v>14</v>
      </c>
      <c r="M39" s="345" t="s">
        <v>2666</v>
      </c>
      <c r="N39" s="353"/>
      <c r="O39" s="353"/>
      <c r="P39" s="393" t="str">
        <f>M49</f>
        <v>21</v>
      </c>
      <c r="Q39" s="394" t="s">
        <v>2345</v>
      </c>
      <c r="R39" s="388">
        <v>0</v>
      </c>
      <c r="S39" s="395"/>
    </row>
    <row r="40" spans="1:19" ht="20.25" customHeight="1">
      <c r="A40" s="385">
        <v>3</v>
      </c>
      <c r="B40" s="386" t="s">
        <v>2344</v>
      </c>
      <c r="C40" s="336"/>
      <c r="D40" s="387" t="s">
        <v>2661</v>
      </c>
      <c r="E40" s="388">
        <v>0</v>
      </c>
      <c r="F40" s="389"/>
      <c r="G40" s="385">
        <v>10</v>
      </c>
      <c r="H40" s="390" t="s">
        <v>2667</v>
      </c>
      <c r="I40" s="347"/>
      <c r="J40" s="391">
        <v>0</v>
      </c>
      <c r="K40" s="392"/>
      <c r="L40" s="385">
        <v>15</v>
      </c>
      <c r="M40" s="345" t="s">
        <v>2668</v>
      </c>
      <c r="N40" s="353"/>
      <c r="O40" s="353"/>
      <c r="P40" s="393" t="str">
        <f>M49</f>
        <v>21</v>
      </c>
      <c r="Q40" s="394" t="s">
        <v>2345</v>
      </c>
      <c r="R40" s="388">
        <v>0</v>
      </c>
      <c r="S40" s="395"/>
    </row>
    <row r="41" spans="1:19" ht="20.25" customHeight="1">
      <c r="A41" s="385">
        <v>4</v>
      </c>
      <c r="B41" s="396"/>
      <c r="C41" s="350"/>
      <c r="D41" s="387" t="s">
        <v>2664</v>
      </c>
      <c r="E41" s="388">
        <v>0</v>
      </c>
      <c r="F41" s="389"/>
      <c r="G41" s="385">
        <v>11</v>
      </c>
      <c r="H41" s="390"/>
      <c r="I41" s="347"/>
      <c r="J41" s="391">
        <v>0</v>
      </c>
      <c r="K41" s="392"/>
      <c r="L41" s="385">
        <v>16</v>
      </c>
      <c r="M41" s="345" t="s">
        <v>2669</v>
      </c>
      <c r="N41" s="353"/>
      <c r="O41" s="353"/>
      <c r="P41" s="393" t="str">
        <f>M49</f>
        <v>21</v>
      </c>
      <c r="Q41" s="394" t="s">
        <v>2345</v>
      </c>
      <c r="R41" s="388">
        <v>0</v>
      </c>
      <c r="S41" s="395"/>
    </row>
    <row r="42" spans="1:19" ht="20.25" customHeight="1">
      <c r="A42" s="385">
        <v>5</v>
      </c>
      <c r="B42" s="386" t="s">
        <v>2670</v>
      </c>
      <c r="C42" s="336"/>
      <c r="D42" s="387" t="s">
        <v>2661</v>
      </c>
      <c r="E42" s="388">
        <v>0</v>
      </c>
      <c r="F42" s="389"/>
      <c r="G42" s="397"/>
      <c r="H42" s="353"/>
      <c r="I42" s="347"/>
      <c r="J42" s="398"/>
      <c r="K42" s="392"/>
      <c r="L42" s="385">
        <v>17</v>
      </c>
      <c r="M42" s="345" t="s">
        <v>2379</v>
      </c>
      <c r="N42" s="353"/>
      <c r="O42" s="353"/>
      <c r="P42" s="393" t="str">
        <f>M49</f>
        <v>21</v>
      </c>
      <c r="Q42" s="394" t="s">
        <v>2345</v>
      </c>
      <c r="R42" s="388">
        <v>0</v>
      </c>
      <c r="S42" s="395"/>
    </row>
    <row r="43" spans="1:19" ht="20.25" customHeight="1">
      <c r="A43" s="385">
        <v>6</v>
      </c>
      <c r="B43" s="396"/>
      <c r="C43" s="350"/>
      <c r="D43" s="387" t="s">
        <v>2664</v>
      </c>
      <c r="E43" s="388">
        <v>0</v>
      </c>
      <c r="F43" s="389"/>
      <c r="G43" s="397"/>
      <c r="H43" s="353"/>
      <c r="I43" s="347"/>
      <c r="J43" s="398"/>
      <c r="K43" s="392"/>
      <c r="L43" s="385">
        <v>18</v>
      </c>
      <c r="M43" s="390" t="s">
        <v>2671</v>
      </c>
      <c r="N43" s="353"/>
      <c r="O43" s="353"/>
      <c r="P43" s="353"/>
      <c r="Q43" s="347"/>
      <c r="R43" s="388">
        <v>0</v>
      </c>
      <c r="S43" s="395"/>
    </row>
    <row r="44" spans="1:19" ht="20.25" customHeight="1">
      <c r="A44" s="385">
        <v>7</v>
      </c>
      <c r="B44" s="399" t="s">
        <v>2672</v>
      </c>
      <c r="C44" s="353"/>
      <c r="D44" s="347"/>
      <c r="E44" s="400">
        <f>'Rekapitulace stavby'!AG51-'Rekapitulace stavby'!AG71</f>
        <v>0</v>
      </c>
      <c r="F44" s="401"/>
      <c r="G44" s="385">
        <v>12</v>
      </c>
      <c r="H44" s="399" t="s">
        <v>2673</v>
      </c>
      <c r="I44" s="347"/>
      <c r="J44" s="402">
        <f>SUM(J38:J41)</f>
        <v>0</v>
      </c>
      <c r="K44" s="403"/>
      <c r="L44" s="385">
        <v>19</v>
      </c>
      <c r="M44" s="386" t="s">
        <v>2674</v>
      </c>
      <c r="N44" s="343"/>
      <c r="O44" s="343"/>
      <c r="P44" s="343"/>
      <c r="Q44" s="404"/>
      <c r="R44" s="400">
        <f>'Rekapitulace stavby'!AG71</f>
        <v>0</v>
      </c>
      <c r="S44" s="363"/>
    </row>
    <row r="45" spans="1:19" ht="20.25" customHeight="1">
      <c r="A45" s="405">
        <v>20</v>
      </c>
      <c r="B45" s="406" t="s">
        <v>2675</v>
      </c>
      <c r="C45" s="407"/>
      <c r="D45" s="408"/>
      <c r="E45" s="409">
        <v>0</v>
      </c>
      <c r="F45" s="410"/>
      <c r="G45" s="405">
        <v>21</v>
      </c>
      <c r="H45" s="406" t="s">
        <v>2676</v>
      </c>
      <c r="I45" s="408"/>
      <c r="J45" s="411">
        <v>0</v>
      </c>
      <c r="K45" s="412" t="str">
        <f>M49</f>
        <v>21</v>
      </c>
      <c r="L45" s="405">
        <v>22</v>
      </c>
      <c r="M45" s="406" t="s">
        <v>2629</v>
      </c>
      <c r="N45" s="407"/>
      <c r="O45" s="407"/>
      <c r="P45" s="407"/>
      <c r="Q45" s="408"/>
      <c r="R45" s="409"/>
      <c r="S45" s="359"/>
    </row>
    <row r="46" spans="1:19" ht="20.25" customHeight="1">
      <c r="A46" s="413" t="s">
        <v>2548</v>
      </c>
      <c r="B46" s="330"/>
      <c r="C46" s="330"/>
      <c r="D46" s="330"/>
      <c r="E46" s="330"/>
      <c r="F46" s="414"/>
      <c r="G46" s="415"/>
      <c r="H46" s="330"/>
      <c r="I46" s="330"/>
      <c r="J46" s="330"/>
      <c r="K46" s="330"/>
      <c r="L46" s="416" t="s">
        <v>70</v>
      </c>
      <c r="M46" s="366"/>
      <c r="N46" s="381" t="s">
        <v>2677</v>
      </c>
      <c r="O46" s="365"/>
      <c r="P46" s="365"/>
      <c r="Q46" s="365"/>
      <c r="R46" s="365"/>
      <c r="S46" s="368"/>
    </row>
    <row r="47" spans="1:19" ht="20.25" customHeight="1">
      <c r="A47" s="332"/>
      <c r="B47" s="333"/>
      <c r="C47" s="333"/>
      <c r="D47" s="333"/>
      <c r="E47" s="333"/>
      <c r="F47" s="340"/>
      <c r="G47" s="417"/>
      <c r="H47" s="333"/>
      <c r="I47" s="333"/>
      <c r="J47" s="333"/>
      <c r="K47" s="333"/>
      <c r="L47" s="385">
        <v>23</v>
      </c>
      <c r="M47" s="390" t="s">
        <v>2678</v>
      </c>
      <c r="N47" s="353"/>
      <c r="O47" s="353"/>
      <c r="P47" s="353"/>
      <c r="Q47" s="395"/>
      <c r="R47" s="400">
        <f>E44+E45+J44+J45+R44+R45</f>
        <v>0</v>
      </c>
      <c r="S47" s="418">
        <f>E44+J44+R44+E45+J45+R45</f>
        <v>0</v>
      </c>
    </row>
    <row r="48" spans="1:19" ht="20.25" customHeight="1">
      <c r="A48" s="419" t="s">
        <v>2679</v>
      </c>
      <c r="B48" s="349"/>
      <c r="C48" s="349"/>
      <c r="D48" s="349"/>
      <c r="E48" s="349"/>
      <c r="F48" s="350"/>
      <c r="G48" s="420" t="s">
        <v>2680</v>
      </c>
      <c r="H48" s="349"/>
      <c r="I48" s="349"/>
      <c r="J48" s="349"/>
      <c r="K48" s="349"/>
      <c r="L48" s="385">
        <v>24</v>
      </c>
      <c r="M48" s="421" t="s">
        <v>11</v>
      </c>
      <c r="N48" s="350" t="s">
        <v>2345</v>
      </c>
      <c r="O48" s="422">
        <v>0</v>
      </c>
      <c r="P48" s="353" t="s">
        <v>41</v>
      </c>
      <c r="Q48" s="347"/>
      <c r="R48" s="423">
        <v>0</v>
      </c>
      <c r="S48" s="424">
        <f>O48*M48/100</f>
        <v>0</v>
      </c>
    </row>
    <row r="49" spans="1:19" ht="20.25" customHeight="1" thickBot="1">
      <c r="A49" s="425" t="s">
        <v>2642</v>
      </c>
      <c r="B49" s="343"/>
      <c r="C49" s="343"/>
      <c r="D49" s="343"/>
      <c r="E49" s="343"/>
      <c r="F49" s="336"/>
      <c r="G49" s="426"/>
      <c r="H49" s="343"/>
      <c r="I49" s="343"/>
      <c r="J49" s="343"/>
      <c r="K49" s="343"/>
      <c r="L49" s="385">
        <v>25</v>
      </c>
      <c r="M49" s="427" t="s">
        <v>10</v>
      </c>
      <c r="N49" s="347" t="s">
        <v>2345</v>
      </c>
      <c r="O49" s="422">
        <f>R47</f>
        <v>0</v>
      </c>
      <c r="P49" s="353" t="s">
        <v>41</v>
      </c>
      <c r="Q49" s="347"/>
      <c r="R49" s="388">
        <f>ROUND(O49*M49/100,2)</f>
        <v>0</v>
      </c>
      <c r="S49" s="428">
        <f>O49*M49/100</f>
        <v>0</v>
      </c>
    </row>
    <row r="50" spans="1:19" ht="20.25" customHeight="1" thickBot="1">
      <c r="A50" s="332"/>
      <c r="B50" s="333"/>
      <c r="C50" s="333"/>
      <c r="D50" s="333"/>
      <c r="E50" s="333"/>
      <c r="F50" s="340"/>
      <c r="G50" s="417"/>
      <c r="H50" s="333"/>
      <c r="I50" s="333"/>
      <c r="J50" s="333"/>
      <c r="K50" s="333"/>
      <c r="L50" s="405">
        <v>26</v>
      </c>
      <c r="M50" s="429" t="s">
        <v>2681</v>
      </c>
      <c r="N50" s="407"/>
      <c r="O50" s="407"/>
      <c r="P50" s="407"/>
      <c r="Q50" s="430"/>
      <c r="R50" s="431">
        <f>R47+R48+R49</f>
        <v>0</v>
      </c>
      <c r="S50" s="432"/>
    </row>
    <row r="51" spans="1:19" ht="20.25" customHeight="1">
      <c r="A51" s="419" t="s">
        <v>2679</v>
      </c>
      <c r="B51" s="349"/>
      <c r="C51" s="349"/>
      <c r="D51" s="349"/>
      <c r="E51" s="349"/>
      <c r="F51" s="350"/>
      <c r="G51" s="420" t="s">
        <v>2680</v>
      </c>
      <c r="H51" s="349"/>
      <c r="I51" s="349"/>
      <c r="J51" s="349"/>
      <c r="K51" s="349"/>
      <c r="L51" s="416" t="s">
        <v>2682</v>
      </c>
      <c r="M51" s="366"/>
      <c r="N51" s="381" t="s">
        <v>2683</v>
      </c>
      <c r="O51" s="365"/>
      <c r="P51" s="365"/>
      <c r="Q51" s="365"/>
      <c r="R51" s="433"/>
      <c r="S51" s="368"/>
    </row>
    <row r="52" spans="1:19" ht="20.25" customHeight="1">
      <c r="A52" s="425" t="s">
        <v>2645</v>
      </c>
      <c r="B52" s="343"/>
      <c r="C52" s="343"/>
      <c r="D52" s="343"/>
      <c r="E52" s="343"/>
      <c r="F52" s="336"/>
      <c r="G52" s="426"/>
      <c r="H52" s="343"/>
      <c r="I52" s="343"/>
      <c r="J52" s="343"/>
      <c r="K52" s="343"/>
      <c r="L52" s="385">
        <v>27</v>
      </c>
      <c r="M52" s="390" t="s">
        <v>2684</v>
      </c>
      <c r="N52" s="353"/>
      <c r="O52" s="353"/>
      <c r="P52" s="353"/>
      <c r="Q52" s="347"/>
      <c r="R52" s="388">
        <v>0</v>
      </c>
      <c r="S52" s="395"/>
    </row>
    <row r="53" spans="1:19" ht="20.25" customHeight="1">
      <c r="A53" s="332"/>
      <c r="B53" s="333"/>
      <c r="C53" s="333"/>
      <c r="D53" s="333"/>
      <c r="E53" s="333"/>
      <c r="F53" s="340"/>
      <c r="G53" s="417"/>
      <c r="H53" s="333"/>
      <c r="I53" s="333"/>
      <c r="J53" s="333"/>
      <c r="K53" s="333"/>
      <c r="L53" s="385">
        <v>28</v>
      </c>
      <c r="M53" s="390" t="s">
        <v>2685</v>
      </c>
      <c r="N53" s="353"/>
      <c r="O53" s="353"/>
      <c r="P53" s="353"/>
      <c r="Q53" s="347"/>
      <c r="R53" s="388">
        <v>0</v>
      </c>
      <c r="S53" s="395"/>
    </row>
    <row r="54" spans="1:19" ht="20.25" customHeight="1">
      <c r="A54" s="434" t="s">
        <v>2679</v>
      </c>
      <c r="B54" s="358"/>
      <c r="C54" s="358"/>
      <c r="D54" s="358"/>
      <c r="E54" s="358"/>
      <c r="F54" s="435"/>
      <c r="G54" s="436" t="s">
        <v>2680</v>
      </c>
      <c r="H54" s="358"/>
      <c r="I54" s="358"/>
      <c r="J54" s="358"/>
      <c r="K54" s="358"/>
      <c r="L54" s="405">
        <v>29</v>
      </c>
      <c r="M54" s="406" t="s">
        <v>2686</v>
      </c>
      <c r="N54" s="407"/>
      <c r="O54" s="407"/>
      <c r="P54" s="407"/>
      <c r="Q54" s="408"/>
      <c r="R54" s="372">
        <v>0</v>
      </c>
      <c r="S54" s="437"/>
    </row>
  </sheetData>
  <sheetProtection formatCells="0" formatColumns="0" formatRows="0" insertColumns="0" insertRows="0" insertHyperlinks="0" deleteColumns="0" deleteRows="0" sort="0" autoFilter="0" pivotTables="0"/>
  <mergeCells count="4">
    <mergeCell ref="E5:J5"/>
    <mergeCell ref="E7:J7"/>
    <mergeCell ref="E9:J9"/>
    <mergeCell ref="P9:R9"/>
  </mergeCells>
  <printOptions horizontalCentered="1" verticalCentered="1"/>
  <pageMargins left="0.5902777910232544" right="0.5902777910232544" top="0.9055555462837219" bottom="0.9055555462837219" header="0.511805534362793" footer="0.511805534362793"/>
  <pageSetup errors="blank" fitToHeight="1" fitToWidth="1" horizontalDpi="600" verticalDpi="600" orientation="portrait" paperSize="9" scale="99" r:id="rId1"/>
  <headerFooter alignWithMargins="0">
    <oddFooter>&amp;L&amp;6Zpracováno systémem KROS, tel. 02/717 512 84&amp;C&amp;"Arial CE"&amp;7  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1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137</v>
      </c>
      <c r="G1" s="712" t="s">
        <v>138</v>
      </c>
      <c r="H1" s="712"/>
      <c r="I1" s="111"/>
      <c r="J1" s="110" t="s">
        <v>139</v>
      </c>
      <c r="K1" s="109" t="s">
        <v>140</v>
      </c>
      <c r="L1" s="110" t="s">
        <v>141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710" t="s">
        <v>8</v>
      </c>
      <c r="M2" s="711"/>
      <c r="N2" s="711"/>
      <c r="O2" s="711"/>
      <c r="P2" s="711"/>
      <c r="Q2" s="711"/>
      <c r="R2" s="711"/>
      <c r="S2" s="711"/>
      <c r="T2" s="711"/>
      <c r="U2" s="711"/>
      <c r="V2" s="711"/>
      <c r="AT2" s="25" t="s">
        <v>107</v>
      </c>
    </row>
    <row r="3" spans="2:46" ht="6.95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80</v>
      </c>
    </row>
    <row r="4" spans="2:46" ht="36.95" customHeight="1">
      <c r="B4" s="29"/>
      <c r="C4" s="30"/>
      <c r="D4" s="31" t="s">
        <v>142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2:11" ht="16.5" customHeight="1">
      <c r="B7" s="29"/>
      <c r="C7" s="30"/>
      <c r="D7" s="30"/>
      <c r="E7" s="713" t="str">
        <f>'Rekapitulace stavby'!K6</f>
        <v>Odkanalizování oblasti povodí Olešná, kanalizace Chlebovice Frýdek - Místek</v>
      </c>
      <c r="F7" s="714"/>
      <c r="G7" s="714"/>
      <c r="H7" s="714"/>
      <c r="I7" s="113"/>
      <c r="J7" s="30"/>
      <c r="K7" s="32"/>
    </row>
    <row r="8" spans="2:11" ht="15">
      <c r="B8" s="29"/>
      <c r="C8" s="30"/>
      <c r="D8" s="38" t="s">
        <v>143</v>
      </c>
      <c r="E8" s="30"/>
      <c r="F8" s="30"/>
      <c r="G8" s="30"/>
      <c r="H8" s="30"/>
      <c r="I8" s="113"/>
      <c r="J8" s="30"/>
      <c r="K8" s="32"/>
    </row>
    <row r="9" spans="2:11" s="1" customFormat="1" ht="16.5" customHeight="1">
      <c r="B9" s="42"/>
      <c r="C9" s="43"/>
      <c r="D9" s="43"/>
      <c r="E9" s="713" t="s">
        <v>144</v>
      </c>
      <c r="F9" s="715"/>
      <c r="G9" s="715"/>
      <c r="H9" s="715"/>
      <c r="I9" s="114"/>
      <c r="J9" s="43"/>
      <c r="K9" s="46"/>
    </row>
    <row r="10" spans="2:11" s="1" customFormat="1" ht="15">
      <c r="B10" s="42"/>
      <c r="C10" s="43"/>
      <c r="D10" s="38" t="s">
        <v>145</v>
      </c>
      <c r="E10" s="43"/>
      <c r="F10" s="43"/>
      <c r="G10" s="43"/>
      <c r="H10" s="43"/>
      <c r="I10" s="114"/>
      <c r="J10" s="43"/>
      <c r="K10" s="46"/>
    </row>
    <row r="11" spans="2:11" s="1" customFormat="1" ht="36.95" customHeight="1">
      <c r="B11" s="42"/>
      <c r="C11" s="43"/>
      <c r="D11" s="43"/>
      <c r="E11" s="716" t="s">
        <v>2259</v>
      </c>
      <c r="F11" s="715"/>
      <c r="G11" s="715"/>
      <c r="H11" s="715"/>
      <c r="I11" s="114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2:11" s="1" customFormat="1" ht="14.45" customHeight="1">
      <c r="B13" s="42"/>
      <c r="C13" s="43"/>
      <c r="D13" s="38" t="s">
        <v>21</v>
      </c>
      <c r="E13" s="43"/>
      <c r="F13" s="36" t="s">
        <v>5</v>
      </c>
      <c r="G13" s="43"/>
      <c r="H13" s="43"/>
      <c r="I13" s="115" t="s">
        <v>22</v>
      </c>
      <c r="J13" s="36" t="s">
        <v>5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15" t="s">
        <v>25</v>
      </c>
      <c r="J14" s="116" t="str">
        <f>'Rekapitulace stavby'!AN8</f>
        <v>16. 11. 2017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15" t="s">
        <v>28</v>
      </c>
      <c r="J16" s="36" t="s">
        <v>5</v>
      </c>
      <c r="K16" s="46"/>
    </row>
    <row r="17" spans="2:11" s="1" customFormat="1" ht="18" customHeight="1">
      <c r="B17" s="42"/>
      <c r="C17" s="43"/>
      <c r="D17" s="43"/>
      <c r="E17" s="36" t="s">
        <v>29</v>
      </c>
      <c r="F17" s="43"/>
      <c r="G17" s="43"/>
      <c r="H17" s="43"/>
      <c r="I17" s="115" t="s">
        <v>30</v>
      </c>
      <c r="J17" s="36" t="s">
        <v>5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5" customHeight="1">
      <c r="B19" s="42"/>
      <c r="C19" s="43"/>
      <c r="D19" s="38" t="s">
        <v>31</v>
      </c>
      <c r="E19" s="43"/>
      <c r="F19" s="43"/>
      <c r="G19" s="43"/>
      <c r="H19" s="43"/>
      <c r="I19" s="115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30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5" customHeight="1">
      <c r="B22" s="42"/>
      <c r="C22" s="43"/>
      <c r="D22" s="38" t="s">
        <v>33</v>
      </c>
      <c r="E22" s="43"/>
      <c r="F22" s="43"/>
      <c r="G22" s="43"/>
      <c r="H22" s="43"/>
      <c r="I22" s="115" t="s">
        <v>28</v>
      </c>
      <c r="J22" s="36" t="s">
        <v>5</v>
      </c>
      <c r="K22" s="46"/>
    </row>
    <row r="23" spans="2:11" s="1" customFormat="1" ht="18" customHeight="1">
      <c r="B23" s="42"/>
      <c r="C23" s="43"/>
      <c r="D23" s="43"/>
      <c r="E23" s="36" t="s">
        <v>34</v>
      </c>
      <c r="F23" s="43"/>
      <c r="G23" s="43"/>
      <c r="H23" s="43"/>
      <c r="I23" s="115" t="s">
        <v>30</v>
      </c>
      <c r="J23" s="36" t="s">
        <v>5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5" customHeight="1">
      <c r="B25" s="42"/>
      <c r="C25" s="43"/>
      <c r="D25" s="38" t="s">
        <v>36</v>
      </c>
      <c r="E25" s="43"/>
      <c r="F25" s="43"/>
      <c r="G25" s="43"/>
      <c r="H25" s="43"/>
      <c r="I25" s="114"/>
      <c r="J25" s="43"/>
      <c r="K25" s="46"/>
    </row>
    <row r="26" spans="2:11" s="7" customFormat="1" ht="16.5" customHeight="1">
      <c r="B26" s="117"/>
      <c r="C26" s="118"/>
      <c r="D26" s="118"/>
      <c r="E26" s="677" t="s">
        <v>5</v>
      </c>
      <c r="F26" s="677"/>
      <c r="G26" s="677"/>
      <c r="H26" s="677"/>
      <c r="I26" s="119"/>
      <c r="J26" s="118"/>
      <c r="K26" s="120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37</v>
      </c>
      <c r="E29" s="43"/>
      <c r="F29" s="43"/>
      <c r="G29" s="43"/>
      <c r="H29" s="43"/>
      <c r="I29" s="114"/>
      <c r="J29" s="124">
        <f>ROUND(J91,2)</f>
        <v>0</v>
      </c>
      <c r="K29" s="46"/>
    </row>
    <row r="30" spans="2:11" s="1" customFormat="1" ht="6.95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5" customHeight="1">
      <c r="B31" s="42"/>
      <c r="C31" s="43"/>
      <c r="D31" s="43"/>
      <c r="E31" s="43"/>
      <c r="F31" s="47" t="s">
        <v>39</v>
      </c>
      <c r="G31" s="43"/>
      <c r="H31" s="43"/>
      <c r="I31" s="125" t="s">
        <v>38</v>
      </c>
      <c r="J31" s="47" t="s">
        <v>40</v>
      </c>
      <c r="K31" s="46"/>
    </row>
    <row r="32" spans="2:11" s="1" customFormat="1" ht="14.45" customHeight="1">
      <c r="B32" s="42"/>
      <c r="C32" s="43"/>
      <c r="D32" s="50" t="s">
        <v>41</v>
      </c>
      <c r="E32" s="50" t="s">
        <v>42</v>
      </c>
      <c r="F32" s="126">
        <f>ROUND(SUM(BE91:BE314),2)</f>
        <v>0</v>
      </c>
      <c r="G32" s="43"/>
      <c r="H32" s="43"/>
      <c r="I32" s="127">
        <v>0.21</v>
      </c>
      <c r="J32" s="126">
        <f>ROUND(ROUND((SUM(BE91:BE314)),2)*I32,2)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43</v>
      </c>
      <c r="F33" s="126">
        <f>ROUND(SUM(BF91:BF314),2)</f>
        <v>0</v>
      </c>
      <c r="G33" s="43"/>
      <c r="H33" s="43"/>
      <c r="I33" s="127">
        <v>0.15</v>
      </c>
      <c r="J33" s="126">
        <f>ROUND(ROUND((SUM(BF91:BF314)),2)*I33,2)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44</v>
      </c>
      <c r="F34" s="126">
        <f>ROUND(SUM(BG91:BG314),2)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45</v>
      </c>
      <c r="F35" s="126">
        <f>ROUND(SUM(BH91:BH314),2)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46</v>
      </c>
      <c r="F36" s="126">
        <f>ROUND(SUM(BI91:BI314),2)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47</v>
      </c>
      <c r="E38" s="72"/>
      <c r="F38" s="72"/>
      <c r="G38" s="130" t="s">
        <v>48</v>
      </c>
      <c r="H38" s="131" t="s">
        <v>49</v>
      </c>
      <c r="I38" s="132"/>
      <c r="J38" s="133">
        <f>SUM(J29:J36)</f>
        <v>0</v>
      </c>
      <c r="K38" s="134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5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5" customHeight="1">
      <c r="B44" s="42"/>
      <c r="C44" s="31" t="s">
        <v>149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5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16.5" customHeight="1">
      <c r="B47" s="42"/>
      <c r="C47" s="43"/>
      <c r="D47" s="43"/>
      <c r="E47" s="713" t="str">
        <f>E7</f>
        <v>Odkanalizování oblasti povodí Olešná, kanalizace Chlebovice Frýdek - Místek</v>
      </c>
      <c r="F47" s="714"/>
      <c r="G47" s="714"/>
      <c r="H47" s="714"/>
      <c r="I47" s="114"/>
      <c r="J47" s="43"/>
      <c r="K47" s="46"/>
    </row>
    <row r="48" spans="2:11" ht="15">
      <c r="B48" s="29"/>
      <c r="C48" s="38" t="s">
        <v>143</v>
      </c>
      <c r="D48" s="30"/>
      <c r="E48" s="30"/>
      <c r="F48" s="30"/>
      <c r="G48" s="30"/>
      <c r="H48" s="30"/>
      <c r="I48" s="113"/>
      <c r="J48" s="30"/>
      <c r="K48" s="32"/>
    </row>
    <row r="49" spans="2:11" s="1" customFormat="1" ht="16.5" customHeight="1">
      <c r="B49" s="42"/>
      <c r="C49" s="43"/>
      <c r="D49" s="43"/>
      <c r="E49" s="713" t="s">
        <v>144</v>
      </c>
      <c r="F49" s="715"/>
      <c r="G49" s="715"/>
      <c r="H49" s="715"/>
      <c r="I49" s="114"/>
      <c r="J49" s="43"/>
      <c r="K49" s="46"/>
    </row>
    <row r="50" spans="2:11" s="1" customFormat="1" ht="14.45" customHeight="1">
      <c r="B50" s="42"/>
      <c r="C50" s="38" t="s">
        <v>145</v>
      </c>
      <c r="D50" s="43"/>
      <c r="E50" s="43"/>
      <c r="F50" s="43"/>
      <c r="G50" s="43"/>
      <c r="H50" s="43"/>
      <c r="I50" s="114"/>
      <c r="J50" s="43"/>
      <c r="K50" s="46"/>
    </row>
    <row r="51" spans="2:11" s="1" customFormat="1" ht="17.25" customHeight="1">
      <c r="B51" s="42"/>
      <c r="C51" s="43"/>
      <c r="D51" s="43"/>
      <c r="E51" s="716" t="str">
        <f>E11</f>
        <v>006 - SO 06 Výtlak z ČS2 - V2</v>
      </c>
      <c r="F51" s="715"/>
      <c r="G51" s="715"/>
      <c r="H51" s="715"/>
      <c r="I51" s="114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 xml:space="preserve"> </v>
      </c>
      <c r="G53" s="43"/>
      <c r="H53" s="43"/>
      <c r="I53" s="115" t="s">
        <v>25</v>
      </c>
      <c r="J53" s="116" t="str">
        <f>IF(J14="","",J14)</f>
        <v>16. 11. 2017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11" s="1" customFormat="1" ht="15">
      <c r="B55" s="42"/>
      <c r="C55" s="38" t="s">
        <v>27</v>
      </c>
      <c r="D55" s="43"/>
      <c r="E55" s="43"/>
      <c r="F55" s="36" t="str">
        <f>E17</f>
        <v>Město Frýdek-Místek</v>
      </c>
      <c r="G55" s="43"/>
      <c r="H55" s="43"/>
      <c r="I55" s="115" t="s">
        <v>33</v>
      </c>
      <c r="J55" s="677" t="str">
        <f>E23</f>
        <v>Sweco Hydroprojekt a.s., divize Morava</v>
      </c>
      <c r="K55" s="46"/>
    </row>
    <row r="56" spans="2:11" s="1" customFormat="1" ht="14.45" customHeight="1">
      <c r="B56" s="42"/>
      <c r="C56" s="38" t="s">
        <v>31</v>
      </c>
      <c r="D56" s="43"/>
      <c r="E56" s="43"/>
      <c r="F56" s="36" t="str">
        <f>IF(E20="","",E20)</f>
        <v/>
      </c>
      <c r="G56" s="43"/>
      <c r="H56" s="43"/>
      <c r="I56" s="114"/>
      <c r="J56" s="721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11" s="1" customFormat="1" ht="29.25" customHeight="1">
      <c r="B58" s="42"/>
      <c r="C58" s="138" t="s">
        <v>150</v>
      </c>
      <c r="D58" s="128"/>
      <c r="E58" s="128"/>
      <c r="F58" s="128"/>
      <c r="G58" s="128"/>
      <c r="H58" s="128"/>
      <c r="I58" s="139"/>
      <c r="J58" s="140" t="s">
        <v>151</v>
      </c>
      <c r="K58" s="141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152</v>
      </c>
      <c r="D60" s="43"/>
      <c r="E60" s="43"/>
      <c r="F60" s="43"/>
      <c r="G60" s="43"/>
      <c r="H60" s="43"/>
      <c r="I60" s="114"/>
      <c r="J60" s="124">
        <f>J91</f>
        <v>0</v>
      </c>
      <c r="K60" s="46"/>
      <c r="AU60" s="25" t="s">
        <v>153</v>
      </c>
    </row>
    <row r="61" spans="2:11" s="8" customFormat="1" ht="24.95" customHeight="1">
      <c r="B61" s="143"/>
      <c r="C61" s="144"/>
      <c r="D61" s="145" t="s">
        <v>154</v>
      </c>
      <c r="E61" s="146"/>
      <c r="F61" s="146"/>
      <c r="G61" s="146"/>
      <c r="H61" s="146"/>
      <c r="I61" s="147"/>
      <c r="J61" s="148">
        <f>J92</f>
        <v>0</v>
      </c>
      <c r="K61" s="149"/>
    </row>
    <row r="62" spans="2:11" s="9" customFormat="1" ht="19.9" customHeight="1">
      <c r="B62" s="150"/>
      <c r="C62" s="151"/>
      <c r="D62" s="152" t="s">
        <v>155</v>
      </c>
      <c r="E62" s="153"/>
      <c r="F62" s="153"/>
      <c r="G62" s="153"/>
      <c r="H62" s="153"/>
      <c r="I62" s="154"/>
      <c r="J62" s="155">
        <f>J93</f>
        <v>0</v>
      </c>
      <c r="K62" s="156"/>
    </row>
    <row r="63" spans="2:11" s="9" customFormat="1" ht="19.9" customHeight="1">
      <c r="B63" s="150"/>
      <c r="C63" s="151"/>
      <c r="D63" s="152" t="s">
        <v>156</v>
      </c>
      <c r="E63" s="153"/>
      <c r="F63" s="153"/>
      <c r="G63" s="153"/>
      <c r="H63" s="153"/>
      <c r="I63" s="154"/>
      <c r="J63" s="155">
        <f>J189</f>
        <v>0</v>
      </c>
      <c r="K63" s="156"/>
    </row>
    <row r="64" spans="2:11" s="9" customFormat="1" ht="19.9" customHeight="1">
      <c r="B64" s="150"/>
      <c r="C64" s="151"/>
      <c r="D64" s="152" t="s">
        <v>157</v>
      </c>
      <c r="E64" s="153"/>
      <c r="F64" s="153"/>
      <c r="G64" s="153"/>
      <c r="H64" s="153"/>
      <c r="I64" s="154"/>
      <c r="J64" s="155">
        <f>J198</f>
        <v>0</v>
      </c>
      <c r="K64" s="156"/>
    </row>
    <row r="65" spans="2:11" s="9" customFormat="1" ht="19.9" customHeight="1">
      <c r="B65" s="150"/>
      <c r="C65" s="151"/>
      <c r="D65" s="152" t="s">
        <v>158</v>
      </c>
      <c r="E65" s="153"/>
      <c r="F65" s="153"/>
      <c r="G65" s="153"/>
      <c r="H65" s="153"/>
      <c r="I65" s="154"/>
      <c r="J65" s="155">
        <f>J203</f>
        <v>0</v>
      </c>
      <c r="K65" s="156"/>
    </row>
    <row r="66" spans="2:11" s="9" customFormat="1" ht="19.9" customHeight="1">
      <c r="B66" s="150"/>
      <c r="C66" s="151"/>
      <c r="D66" s="152" t="s">
        <v>159</v>
      </c>
      <c r="E66" s="153"/>
      <c r="F66" s="153"/>
      <c r="G66" s="153"/>
      <c r="H66" s="153"/>
      <c r="I66" s="154"/>
      <c r="J66" s="155">
        <f>J218</f>
        <v>0</v>
      </c>
      <c r="K66" s="156"/>
    </row>
    <row r="67" spans="2:11" s="9" customFormat="1" ht="19.9" customHeight="1">
      <c r="B67" s="150"/>
      <c r="C67" s="151"/>
      <c r="D67" s="152" t="s">
        <v>160</v>
      </c>
      <c r="E67" s="153"/>
      <c r="F67" s="153"/>
      <c r="G67" s="153"/>
      <c r="H67" s="153"/>
      <c r="I67" s="154"/>
      <c r="J67" s="155">
        <f>J285</f>
        <v>0</v>
      </c>
      <c r="K67" s="156"/>
    </row>
    <row r="68" spans="2:11" s="9" customFormat="1" ht="19.9" customHeight="1">
      <c r="B68" s="150"/>
      <c r="C68" s="151"/>
      <c r="D68" s="152" t="s">
        <v>161</v>
      </c>
      <c r="E68" s="153"/>
      <c r="F68" s="153"/>
      <c r="G68" s="153"/>
      <c r="H68" s="153"/>
      <c r="I68" s="154"/>
      <c r="J68" s="155">
        <f>J298</f>
        <v>0</v>
      </c>
      <c r="K68" s="156"/>
    </row>
    <row r="69" spans="2:11" s="9" customFormat="1" ht="19.9" customHeight="1">
      <c r="B69" s="150"/>
      <c r="C69" s="151"/>
      <c r="D69" s="152" t="s">
        <v>162</v>
      </c>
      <c r="E69" s="153"/>
      <c r="F69" s="153"/>
      <c r="G69" s="153"/>
      <c r="H69" s="153"/>
      <c r="I69" s="154"/>
      <c r="J69" s="155">
        <f>J312</f>
        <v>0</v>
      </c>
      <c r="K69" s="156"/>
    </row>
    <row r="70" spans="2:11" s="1" customFormat="1" ht="21.75" customHeight="1">
      <c r="B70" s="42"/>
      <c r="C70" s="43"/>
      <c r="D70" s="43"/>
      <c r="E70" s="43"/>
      <c r="F70" s="43"/>
      <c r="G70" s="43"/>
      <c r="H70" s="43"/>
      <c r="I70" s="114"/>
      <c r="J70" s="43"/>
      <c r="K70" s="46"/>
    </row>
    <row r="71" spans="2:11" s="1" customFormat="1" ht="6.95" customHeight="1">
      <c r="B71" s="57"/>
      <c r="C71" s="58"/>
      <c r="D71" s="58"/>
      <c r="E71" s="58"/>
      <c r="F71" s="58"/>
      <c r="G71" s="58"/>
      <c r="H71" s="58"/>
      <c r="I71" s="135"/>
      <c r="J71" s="58"/>
      <c r="K71" s="59"/>
    </row>
    <row r="75" spans="2:12" s="1" customFormat="1" ht="6.95" customHeight="1">
      <c r="B75" s="60"/>
      <c r="C75" s="61"/>
      <c r="D75" s="61"/>
      <c r="E75" s="61"/>
      <c r="F75" s="61"/>
      <c r="G75" s="61"/>
      <c r="H75" s="61"/>
      <c r="I75" s="136"/>
      <c r="J75" s="61"/>
      <c r="K75" s="61"/>
      <c r="L75" s="42"/>
    </row>
    <row r="76" spans="2:12" s="1" customFormat="1" ht="36.95" customHeight="1">
      <c r="B76" s="42"/>
      <c r="C76" s="62" t="s">
        <v>163</v>
      </c>
      <c r="L76" s="42"/>
    </row>
    <row r="77" spans="2:12" s="1" customFormat="1" ht="6.95" customHeight="1">
      <c r="B77" s="42"/>
      <c r="L77" s="42"/>
    </row>
    <row r="78" spans="2:12" s="1" customFormat="1" ht="14.45" customHeight="1">
      <c r="B78" s="42"/>
      <c r="C78" s="64" t="s">
        <v>19</v>
      </c>
      <c r="L78" s="42"/>
    </row>
    <row r="79" spans="2:12" s="1" customFormat="1" ht="16.5" customHeight="1">
      <c r="B79" s="42"/>
      <c r="E79" s="717" t="str">
        <f>E7</f>
        <v>Odkanalizování oblasti povodí Olešná, kanalizace Chlebovice Frýdek - Místek</v>
      </c>
      <c r="F79" s="718"/>
      <c r="G79" s="718"/>
      <c r="H79" s="718"/>
      <c r="L79" s="42"/>
    </row>
    <row r="80" spans="2:12" ht="15">
      <c r="B80" s="29"/>
      <c r="C80" s="64" t="s">
        <v>143</v>
      </c>
      <c r="L80" s="29"/>
    </row>
    <row r="81" spans="2:12" s="1" customFormat="1" ht="16.5" customHeight="1">
      <c r="B81" s="42"/>
      <c r="E81" s="717" t="s">
        <v>144</v>
      </c>
      <c r="F81" s="720"/>
      <c r="G81" s="720"/>
      <c r="H81" s="720"/>
      <c r="L81" s="42"/>
    </row>
    <row r="82" spans="2:12" s="1" customFormat="1" ht="14.45" customHeight="1">
      <c r="B82" s="42"/>
      <c r="C82" s="64" t="s">
        <v>145</v>
      </c>
      <c r="L82" s="42"/>
    </row>
    <row r="83" spans="2:12" s="1" customFormat="1" ht="17.25" customHeight="1">
      <c r="B83" s="42"/>
      <c r="E83" s="688" t="str">
        <f>E11</f>
        <v>006 - SO 06 Výtlak z ČS2 - V2</v>
      </c>
      <c r="F83" s="720"/>
      <c r="G83" s="720"/>
      <c r="H83" s="720"/>
      <c r="L83" s="42"/>
    </row>
    <row r="84" spans="2:12" s="1" customFormat="1" ht="6.95" customHeight="1">
      <c r="B84" s="42"/>
      <c r="L84" s="42"/>
    </row>
    <row r="85" spans="2:12" s="1" customFormat="1" ht="18" customHeight="1">
      <c r="B85" s="42"/>
      <c r="C85" s="64" t="s">
        <v>23</v>
      </c>
      <c r="F85" s="157" t="str">
        <f>F14</f>
        <v xml:space="preserve"> </v>
      </c>
      <c r="I85" s="158" t="s">
        <v>25</v>
      </c>
      <c r="J85" s="68" t="str">
        <f>IF(J14="","",J14)</f>
        <v>16. 11. 2017</v>
      </c>
      <c r="L85" s="42"/>
    </row>
    <row r="86" spans="2:12" s="1" customFormat="1" ht="6.95" customHeight="1">
      <c r="B86" s="42"/>
      <c r="L86" s="42"/>
    </row>
    <row r="87" spans="2:12" s="1" customFormat="1" ht="15">
      <c r="B87" s="42"/>
      <c r="C87" s="64" t="s">
        <v>27</v>
      </c>
      <c r="F87" s="157" t="str">
        <f>E17</f>
        <v>Město Frýdek-Místek</v>
      </c>
      <c r="I87" s="158" t="s">
        <v>33</v>
      </c>
      <c r="J87" s="157" t="str">
        <f>E23</f>
        <v>Sweco Hydroprojekt a.s., divize Morava</v>
      </c>
      <c r="L87" s="42"/>
    </row>
    <row r="88" spans="2:12" s="1" customFormat="1" ht="14.45" customHeight="1">
      <c r="B88" s="42"/>
      <c r="C88" s="64" t="s">
        <v>31</v>
      </c>
      <c r="F88" s="157" t="str">
        <f>IF(E20="","",E20)</f>
        <v/>
      </c>
      <c r="L88" s="42"/>
    </row>
    <row r="89" spans="2:12" s="1" customFormat="1" ht="10.35" customHeight="1">
      <c r="B89" s="42"/>
      <c r="L89" s="42"/>
    </row>
    <row r="90" spans="2:20" s="10" customFormat="1" ht="29.25" customHeight="1">
      <c r="B90" s="159"/>
      <c r="C90" s="160" t="s">
        <v>164</v>
      </c>
      <c r="D90" s="161" t="s">
        <v>56</v>
      </c>
      <c r="E90" s="161" t="s">
        <v>52</v>
      </c>
      <c r="F90" s="161" t="s">
        <v>165</v>
      </c>
      <c r="G90" s="161" t="s">
        <v>166</v>
      </c>
      <c r="H90" s="161" t="s">
        <v>167</v>
      </c>
      <c r="I90" s="162" t="s">
        <v>168</v>
      </c>
      <c r="J90" s="161" t="s">
        <v>151</v>
      </c>
      <c r="K90" s="163" t="s">
        <v>169</v>
      </c>
      <c r="L90" s="159"/>
      <c r="M90" s="74" t="s">
        <v>170</v>
      </c>
      <c r="N90" s="75" t="s">
        <v>41</v>
      </c>
      <c r="O90" s="75" t="s">
        <v>171</v>
      </c>
      <c r="P90" s="75" t="s">
        <v>172</v>
      </c>
      <c r="Q90" s="75" t="s">
        <v>173</v>
      </c>
      <c r="R90" s="75" t="s">
        <v>174</v>
      </c>
      <c r="S90" s="75" t="s">
        <v>175</v>
      </c>
      <c r="T90" s="76" t="s">
        <v>176</v>
      </c>
    </row>
    <row r="91" spans="2:63" s="1" customFormat="1" ht="29.25" customHeight="1">
      <c r="B91" s="42"/>
      <c r="C91" s="78" t="s">
        <v>152</v>
      </c>
      <c r="J91" s="164">
        <f>BK91</f>
        <v>0</v>
      </c>
      <c r="L91" s="42"/>
      <c r="M91" s="77"/>
      <c r="N91" s="69"/>
      <c r="O91" s="69"/>
      <c r="P91" s="165">
        <f>P92</f>
        <v>0</v>
      </c>
      <c r="Q91" s="69"/>
      <c r="R91" s="165">
        <f>R92</f>
        <v>95.1154772</v>
      </c>
      <c r="S91" s="69"/>
      <c r="T91" s="166">
        <f>T92</f>
        <v>201.93264000000002</v>
      </c>
      <c r="AT91" s="25" t="s">
        <v>70</v>
      </c>
      <c r="AU91" s="25" t="s">
        <v>153</v>
      </c>
      <c r="BK91" s="167">
        <f>BK92</f>
        <v>0</v>
      </c>
    </row>
    <row r="92" spans="2:63" s="11" customFormat="1" ht="37.35" customHeight="1">
      <c r="B92" s="168"/>
      <c r="D92" s="169" t="s">
        <v>70</v>
      </c>
      <c r="E92" s="170" t="s">
        <v>177</v>
      </c>
      <c r="F92" s="170" t="s">
        <v>178</v>
      </c>
      <c r="I92" s="171"/>
      <c r="J92" s="172">
        <f>BK92</f>
        <v>0</v>
      </c>
      <c r="L92" s="168"/>
      <c r="M92" s="173"/>
      <c r="N92" s="174"/>
      <c r="O92" s="174"/>
      <c r="P92" s="175">
        <f>P93+P189+P198+P203+P218+P285+P298+P312</f>
        <v>0</v>
      </c>
      <c r="Q92" s="174"/>
      <c r="R92" s="175">
        <f>R93+R189+R198+R203+R218+R285+R298+R312</f>
        <v>95.1154772</v>
      </c>
      <c r="S92" s="174"/>
      <c r="T92" s="176">
        <f>T93+T189+T198+T203+T218+T285+T298+T312</f>
        <v>201.93264000000002</v>
      </c>
      <c r="AR92" s="169" t="s">
        <v>78</v>
      </c>
      <c r="AT92" s="177" t="s">
        <v>70</v>
      </c>
      <c r="AU92" s="177" t="s">
        <v>71</v>
      </c>
      <c r="AY92" s="169" t="s">
        <v>179</v>
      </c>
      <c r="BK92" s="178">
        <f>BK93+BK189+BK198+BK203+BK218+BK285+BK298+BK312</f>
        <v>0</v>
      </c>
    </row>
    <row r="93" spans="2:63" s="11" customFormat="1" ht="19.9" customHeight="1">
      <c r="B93" s="168"/>
      <c r="D93" s="169" t="s">
        <v>70</v>
      </c>
      <c r="E93" s="179" t="s">
        <v>78</v>
      </c>
      <c r="F93" s="179" t="s">
        <v>180</v>
      </c>
      <c r="I93" s="171"/>
      <c r="J93" s="180">
        <f>BK93</f>
        <v>0</v>
      </c>
      <c r="L93" s="168"/>
      <c r="M93" s="173"/>
      <c r="N93" s="174"/>
      <c r="O93" s="174"/>
      <c r="P93" s="175">
        <f>SUM(P94:P188)</f>
        <v>0</v>
      </c>
      <c r="Q93" s="174"/>
      <c r="R93" s="175">
        <f>SUM(R94:R188)</f>
        <v>39.71499200000001</v>
      </c>
      <c r="S93" s="174"/>
      <c r="T93" s="176">
        <f>SUM(T94:T188)</f>
        <v>201.93264000000002</v>
      </c>
      <c r="AR93" s="169" t="s">
        <v>78</v>
      </c>
      <c r="AT93" s="177" t="s">
        <v>70</v>
      </c>
      <c r="AU93" s="177" t="s">
        <v>78</v>
      </c>
      <c r="AY93" s="169" t="s">
        <v>179</v>
      </c>
      <c r="BK93" s="178">
        <f>SUM(BK94:BK188)</f>
        <v>0</v>
      </c>
    </row>
    <row r="94" spans="2:65" s="1" customFormat="1" ht="25.5" customHeight="1">
      <c r="B94" s="181"/>
      <c r="C94" s="182" t="s">
        <v>78</v>
      </c>
      <c r="D94" s="182" t="s">
        <v>181</v>
      </c>
      <c r="E94" s="183" t="s">
        <v>198</v>
      </c>
      <c r="F94" s="184" t="s">
        <v>199</v>
      </c>
      <c r="G94" s="185" t="s">
        <v>184</v>
      </c>
      <c r="H94" s="186">
        <v>217.08</v>
      </c>
      <c r="I94" s="187"/>
      <c r="J94" s="188">
        <f>ROUND(I94*H94,2)</f>
        <v>0</v>
      </c>
      <c r="K94" s="184" t="s">
        <v>185</v>
      </c>
      <c r="L94" s="42"/>
      <c r="M94" s="189" t="s">
        <v>5</v>
      </c>
      <c r="N94" s="190" t="s">
        <v>42</v>
      </c>
      <c r="O94" s="43"/>
      <c r="P94" s="191">
        <f>O94*H94</f>
        <v>0</v>
      </c>
      <c r="Q94" s="191">
        <v>0</v>
      </c>
      <c r="R94" s="191">
        <f>Q94*H94</f>
        <v>0</v>
      </c>
      <c r="S94" s="191">
        <v>0.44</v>
      </c>
      <c r="T94" s="192">
        <f>S94*H94</f>
        <v>95.51520000000001</v>
      </c>
      <c r="AR94" s="25" t="s">
        <v>186</v>
      </c>
      <c r="AT94" s="25" t="s">
        <v>181</v>
      </c>
      <c r="AU94" s="25" t="s">
        <v>80</v>
      </c>
      <c r="AY94" s="25" t="s">
        <v>179</v>
      </c>
      <c r="BE94" s="193">
        <f>IF(N94="základní",J94,0)</f>
        <v>0</v>
      </c>
      <c r="BF94" s="193">
        <f>IF(N94="snížená",J94,0)</f>
        <v>0</v>
      </c>
      <c r="BG94" s="193">
        <f>IF(N94="zákl. přenesená",J94,0)</f>
        <v>0</v>
      </c>
      <c r="BH94" s="193">
        <f>IF(N94="sníž. přenesená",J94,0)</f>
        <v>0</v>
      </c>
      <c r="BI94" s="193">
        <f>IF(N94="nulová",J94,0)</f>
        <v>0</v>
      </c>
      <c r="BJ94" s="25" t="s">
        <v>78</v>
      </c>
      <c r="BK94" s="193">
        <f>ROUND(I94*H94,2)</f>
        <v>0</v>
      </c>
      <c r="BL94" s="25" t="s">
        <v>186</v>
      </c>
      <c r="BM94" s="25" t="s">
        <v>200</v>
      </c>
    </row>
    <row r="95" spans="2:47" s="1" customFormat="1" ht="40.5">
      <c r="B95" s="42"/>
      <c r="D95" s="194" t="s">
        <v>188</v>
      </c>
      <c r="F95" s="195" t="s">
        <v>201</v>
      </c>
      <c r="I95" s="196"/>
      <c r="L95" s="42"/>
      <c r="M95" s="197"/>
      <c r="N95" s="43"/>
      <c r="O95" s="43"/>
      <c r="P95" s="43"/>
      <c r="Q95" s="43"/>
      <c r="R95" s="43"/>
      <c r="S95" s="43"/>
      <c r="T95" s="71"/>
      <c r="AT95" s="25" t="s">
        <v>188</v>
      </c>
      <c r="AU95" s="25" t="s">
        <v>80</v>
      </c>
    </row>
    <row r="96" spans="2:47" s="1" customFormat="1" ht="27">
      <c r="B96" s="42"/>
      <c r="D96" s="194" t="s">
        <v>190</v>
      </c>
      <c r="F96" s="198" t="s">
        <v>2260</v>
      </c>
      <c r="I96" s="196"/>
      <c r="L96" s="42"/>
      <c r="M96" s="197"/>
      <c r="N96" s="43"/>
      <c r="O96" s="43"/>
      <c r="P96" s="43"/>
      <c r="Q96" s="43"/>
      <c r="R96" s="43"/>
      <c r="S96" s="43"/>
      <c r="T96" s="71"/>
      <c r="AT96" s="25" t="s">
        <v>190</v>
      </c>
      <c r="AU96" s="25" t="s">
        <v>80</v>
      </c>
    </row>
    <row r="97" spans="2:51" s="13" customFormat="1" ht="13.5">
      <c r="B97" s="207"/>
      <c r="D97" s="194" t="s">
        <v>192</v>
      </c>
      <c r="E97" s="208" t="s">
        <v>5</v>
      </c>
      <c r="F97" s="209" t="s">
        <v>202</v>
      </c>
      <c r="H97" s="208" t="s">
        <v>5</v>
      </c>
      <c r="I97" s="210"/>
      <c r="L97" s="207"/>
      <c r="M97" s="211"/>
      <c r="N97" s="212"/>
      <c r="O97" s="212"/>
      <c r="P97" s="212"/>
      <c r="Q97" s="212"/>
      <c r="R97" s="212"/>
      <c r="S97" s="212"/>
      <c r="T97" s="213"/>
      <c r="AT97" s="208" t="s">
        <v>192</v>
      </c>
      <c r="AU97" s="208" t="s">
        <v>80</v>
      </c>
      <c r="AV97" s="13" t="s">
        <v>78</v>
      </c>
      <c r="AW97" s="13" t="s">
        <v>35</v>
      </c>
      <c r="AX97" s="13" t="s">
        <v>71</v>
      </c>
      <c r="AY97" s="208" t="s">
        <v>179</v>
      </c>
    </row>
    <row r="98" spans="2:51" s="13" customFormat="1" ht="13.5">
      <c r="B98" s="207"/>
      <c r="D98" s="194" t="s">
        <v>192</v>
      </c>
      <c r="E98" s="208" t="s">
        <v>5</v>
      </c>
      <c r="F98" s="209" t="s">
        <v>1985</v>
      </c>
      <c r="H98" s="208" t="s">
        <v>5</v>
      </c>
      <c r="I98" s="210"/>
      <c r="L98" s="207"/>
      <c r="M98" s="211"/>
      <c r="N98" s="212"/>
      <c r="O98" s="212"/>
      <c r="P98" s="212"/>
      <c r="Q98" s="212"/>
      <c r="R98" s="212"/>
      <c r="S98" s="212"/>
      <c r="T98" s="213"/>
      <c r="AT98" s="208" t="s">
        <v>192</v>
      </c>
      <c r="AU98" s="208" t="s">
        <v>80</v>
      </c>
      <c r="AV98" s="13" t="s">
        <v>78</v>
      </c>
      <c r="AW98" s="13" t="s">
        <v>35</v>
      </c>
      <c r="AX98" s="13" t="s">
        <v>71</v>
      </c>
      <c r="AY98" s="208" t="s">
        <v>179</v>
      </c>
    </row>
    <row r="99" spans="2:51" s="12" customFormat="1" ht="13.5">
      <c r="B99" s="199"/>
      <c r="D99" s="194" t="s">
        <v>192</v>
      </c>
      <c r="E99" s="200" t="s">
        <v>5</v>
      </c>
      <c r="F99" s="201" t="s">
        <v>2261</v>
      </c>
      <c r="H99" s="202">
        <v>217.08</v>
      </c>
      <c r="I99" s="203"/>
      <c r="L99" s="199"/>
      <c r="M99" s="204"/>
      <c r="N99" s="205"/>
      <c r="O99" s="205"/>
      <c r="P99" s="205"/>
      <c r="Q99" s="205"/>
      <c r="R99" s="205"/>
      <c r="S99" s="205"/>
      <c r="T99" s="206"/>
      <c r="AT99" s="200" t="s">
        <v>192</v>
      </c>
      <c r="AU99" s="200" t="s">
        <v>80</v>
      </c>
      <c r="AV99" s="12" t="s">
        <v>80</v>
      </c>
      <c r="AW99" s="12" t="s">
        <v>35</v>
      </c>
      <c r="AX99" s="12" t="s">
        <v>78</v>
      </c>
      <c r="AY99" s="200" t="s">
        <v>179</v>
      </c>
    </row>
    <row r="100" spans="2:65" s="1" customFormat="1" ht="25.5" customHeight="1">
      <c r="B100" s="181"/>
      <c r="C100" s="182" t="s">
        <v>80</v>
      </c>
      <c r="D100" s="182" t="s">
        <v>181</v>
      </c>
      <c r="E100" s="183" t="s">
        <v>249</v>
      </c>
      <c r="F100" s="184" t="s">
        <v>250</v>
      </c>
      <c r="G100" s="185" t="s">
        <v>184</v>
      </c>
      <c r="H100" s="186">
        <v>217.08</v>
      </c>
      <c r="I100" s="187"/>
      <c r="J100" s="188">
        <f>ROUND(I100*H100,2)</f>
        <v>0</v>
      </c>
      <c r="K100" s="184" t="s">
        <v>185</v>
      </c>
      <c r="L100" s="42"/>
      <c r="M100" s="189" t="s">
        <v>5</v>
      </c>
      <c r="N100" s="190" t="s">
        <v>42</v>
      </c>
      <c r="O100" s="43"/>
      <c r="P100" s="191">
        <f>O100*H100</f>
        <v>0</v>
      </c>
      <c r="Q100" s="191">
        <v>0</v>
      </c>
      <c r="R100" s="191">
        <f>Q100*H100</f>
        <v>0</v>
      </c>
      <c r="S100" s="191">
        <v>0.22</v>
      </c>
      <c r="T100" s="192">
        <f>S100*H100</f>
        <v>47.757600000000004</v>
      </c>
      <c r="AR100" s="25" t="s">
        <v>186</v>
      </c>
      <c r="AT100" s="25" t="s">
        <v>181</v>
      </c>
      <c r="AU100" s="25" t="s">
        <v>80</v>
      </c>
      <c r="AY100" s="25" t="s">
        <v>179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25" t="s">
        <v>78</v>
      </c>
      <c r="BK100" s="193">
        <f>ROUND(I100*H100,2)</f>
        <v>0</v>
      </c>
      <c r="BL100" s="25" t="s">
        <v>186</v>
      </c>
      <c r="BM100" s="25" t="s">
        <v>251</v>
      </c>
    </row>
    <row r="101" spans="2:47" s="1" customFormat="1" ht="40.5">
      <c r="B101" s="42"/>
      <c r="D101" s="194" t="s">
        <v>188</v>
      </c>
      <c r="F101" s="195" t="s">
        <v>252</v>
      </c>
      <c r="I101" s="196"/>
      <c r="L101" s="42"/>
      <c r="M101" s="197"/>
      <c r="N101" s="43"/>
      <c r="O101" s="43"/>
      <c r="P101" s="43"/>
      <c r="Q101" s="43"/>
      <c r="R101" s="43"/>
      <c r="S101" s="43"/>
      <c r="T101" s="71"/>
      <c r="AT101" s="25" t="s">
        <v>188</v>
      </c>
      <c r="AU101" s="25" t="s">
        <v>80</v>
      </c>
    </row>
    <row r="102" spans="2:65" s="1" customFormat="1" ht="25.5" customHeight="1">
      <c r="B102" s="181"/>
      <c r="C102" s="182" t="s">
        <v>88</v>
      </c>
      <c r="D102" s="182" t="s">
        <v>181</v>
      </c>
      <c r="E102" s="183" t="s">
        <v>258</v>
      </c>
      <c r="F102" s="184" t="s">
        <v>259</v>
      </c>
      <c r="G102" s="185" t="s">
        <v>184</v>
      </c>
      <c r="H102" s="186">
        <v>458.28</v>
      </c>
      <c r="I102" s="187"/>
      <c r="J102" s="188">
        <f>ROUND(I102*H102,2)</f>
        <v>0</v>
      </c>
      <c r="K102" s="184" t="s">
        <v>185</v>
      </c>
      <c r="L102" s="42"/>
      <c r="M102" s="189" t="s">
        <v>5</v>
      </c>
      <c r="N102" s="190" t="s">
        <v>42</v>
      </c>
      <c r="O102" s="43"/>
      <c r="P102" s="191">
        <f>O102*H102</f>
        <v>0</v>
      </c>
      <c r="Q102" s="191">
        <v>7E-05</v>
      </c>
      <c r="R102" s="191">
        <f>Q102*H102</f>
        <v>0.03207959999999999</v>
      </c>
      <c r="S102" s="191">
        <v>0.128</v>
      </c>
      <c r="T102" s="192">
        <f>S102*H102</f>
        <v>58.659839999999996</v>
      </c>
      <c r="AR102" s="25" t="s">
        <v>186</v>
      </c>
      <c r="AT102" s="25" t="s">
        <v>181</v>
      </c>
      <c r="AU102" s="25" t="s">
        <v>80</v>
      </c>
      <c r="AY102" s="25" t="s">
        <v>179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25" t="s">
        <v>78</v>
      </c>
      <c r="BK102" s="193">
        <f>ROUND(I102*H102,2)</f>
        <v>0</v>
      </c>
      <c r="BL102" s="25" t="s">
        <v>186</v>
      </c>
      <c r="BM102" s="25" t="s">
        <v>260</v>
      </c>
    </row>
    <row r="103" spans="2:47" s="1" customFormat="1" ht="27">
      <c r="B103" s="42"/>
      <c r="D103" s="194" t="s">
        <v>188</v>
      </c>
      <c r="F103" s="195" t="s">
        <v>261</v>
      </c>
      <c r="I103" s="196"/>
      <c r="L103" s="42"/>
      <c r="M103" s="197"/>
      <c r="N103" s="43"/>
      <c r="O103" s="43"/>
      <c r="P103" s="43"/>
      <c r="Q103" s="43"/>
      <c r="R103" s="43"/>
      <c r="S103" s="43"/>
      <c r="T103" s="71"/>
      <c r="AT103" s="25" t="s">
        <v>188</v>
      </c>
      <c r="AU103" s="25" t="s">
        <v>80</v>
      </c>
    </row>
    <row r="104" spans="2:47" s="1" customFormat="1" ht="27">
      <c r="B104" s="42"/>
      <c r="D104" s="194" t="s">
        <v>190</v>
      </c>
      <c r="F104" s="198" t="s">
        <v>2260</v>
      </c>
      <c r="I104" s="196"/>
      <c r="L104" s="42"/>
      <c r="M104" s="197"/>
      <c r="N104" s="43"/>
      <c r="O104" s="43"/>
      <c r="P104" s="43"/>
      <c r="Q104" s="43"/>
      <c r="R104" s="43"/>
      <c r="S104" s="43"/>
      <c r="T104" s="71"/>
      <c r="AT104" s="25" t="s">
        <v>190</v>
      </c>
      <c r="AU104" s="25" t="s">
        <v>80</v>
      </c>
    </row>
    <row r="105" spans="2:51" s="13" customFormat="1" ht="13.5">
      <c r="B105" s="207"/>
      <c r="D105" s="194" t="s">
        <v>192</v>
      </c>
      <c r="E105" s="208" t="s">
        <v>5</v>
      </c>
      <c r="F105" s="209" t="s">
        <v>1993</v>
      </c>
      <c r="H105" s="208" t="s">
        <v>5</v>
      </c>
      <c r="I105" s="210"/>
      <c r="L105" s="207"/>
      <c r="M105" s="211"/>
      <c r="N105" s="212"/>
      <c r="O105" s="212"/>
      <c r="P105" s="212"/>
      <c r="Q105" s="212"/>
      <c r="R105" s="212"/>
      <c r="S105" s="212"/>
      <c r="T105" s="213"/>
      <c r="AT105" s="208" t="s">
        <v>192</v>
      </c>
      <c r="AU105" s="208" t="s">
        <v>80</v>
      </c>
      <c r="AV105" s="13" t="s">
        <v>78</v>
      </c>
      <c r="AW105" s="13" t="s">
        <v>35</v>
      </c>
      <c r="AX105" s="13" t="s">
        <v>71</v>
      </c>
      <c r="AY105" s="208" t="s">
        <v>179</v>
      </c>
    </row>
    <row r="106" spans="2:51" s="13" customFormat="1" ht="13.5">
      <c r="B106" s="207"/>
      <c r="D106" s="194" t="s">
        <v>192</v>
      </c>
      <c r="E106" s="208" t="s">
        <v>5</v>
      </c>
      <c r="F106" s="209" t="s">
        <v>202</v>
      </c>
      <c r="H106" s="208" t="s">
        <v>5</v>
      </c>
      <c r="I106" s="210"/>
      <c r="L106" s="207"/>
      <c r="M106" s="211"/>
      <c r="N106" s="212"/>
      <c r="O106" s="212"/>
      <c r="P106" s="212"/>
      <c r="Q106" s="212"/>
      <c r="R106" s="212"/>
      <c r="S106" s="212"/>
      <c r="T106" s="213"/>
      <c r="AT106" s="208" t="s">
        <v>192</v>
      </c>
      <c r="AU106" s="208" t="s">
        <v>80</v>
      </c>
      <c r="AV106" s="13" t="s">
        <v>78</v>
      </c>
      <c r="AW106" s="13" t="s">
        <v>35</v>
      </c>
      <c r="AX106" s="13" t="s">
        <v>71</v>
      </c>
      <c r="AY106" s="208" t="s">
        <v>179</v>
      </c>
    </row>
    <row r="107" spans="2:51" s="12" customFormat="1" ht="13.5">
      <c r="B107" s="199"/>
      <c r="D107" s="194" t="s">
        <v>192</v>
      </c>
      <c r="E107" s="200" t="s">
        <v>5</v>
      </c>
      <c r="F107" s="201" t="s">
        <v>2262</v>
      </c>
      <c r="H107" s="202">
        <v>458.28</v>
      </c>
      <c r="I107" s="203"/>
      <c r="L107" s="199"/>
      <c r="M107" s="204"/>
      <c r="N107" s="205"/>
      <c r="O107" s="205"/>
      <c r="P107" s="205"/>
      <c r="Q107" s="205"/>
      <c r="R107" s="205"/>
      <c r="S107" s="205"/>
      <c r="T107" s="206"/>
      <c r="AT107" s="200" t="s">
        <v>192</v>
      </c>
      <c r="AU107" s="200" t="s">
        <v>80</v>
      </c>
      <c r="AV107" s="12" t="s">
        <v>80</v>
      </c>
      <c r="AW107" s="12" t="s">
        <v>35</v>
      </c>
      <c r="AX107" s="12" t="s">
        <v>78</v>
      </c>
      <c r="AY107" s="200" t="s">
        <v>179</v>
      </c>
    </row>
    <row r="108" spans="2:65" s="1" customFormat="1" ht="25.5" customHeight="1">
      <c r="B108" s="181"/>
      <c r="C108" s="182" t="s">
        <v>186</v>
      </c>
      <c r="D108" s="182" t="s">
        <v>181</v>
      </c>
      <c r="E108" s="183" t="s">
        <v>314</v>
      </c>
      <c r="F108" s="184" t="s">
        <v>315</v>
      </c>
      <c r="G108" s="185" t="s">
        <v>316</v>
      </c>
      <c r="H108" s="186">
        <v>1</v>
      </c>
      <c r="I108" s="187"/>
      <c r="J108" s="188">
        <f>ROUND(I108*H108,2)</f>
        <v>0</v>
      </c>
      <c r="K108" s="184" t="s">
        <v>5</v>
      </c>
      <c r="L108" s="42"/>
      <c r="M108" s="189" t="s">
        <v>5</v>
      </c>
      <c r="N108" s="190" t="s">
        <v>42</v>
      </c>
      <c r="O108" s="43"/>
      <c r="P108" s="191">
        <f>O108*H108</f>
        <v>0</v>
      </c>
      <c r="Q108" s="191">
        <v>0</v>
      </c>
      <c r="R108" s="191">
        <f>Q108*H108</f>
        <v>0</v>
      </c>
      <c r="S108" s="191">
        <v>0</v>
      </c>
      <c r="T108" s="192">
        <f>S108*H108</f>
        <v>0</v>
      </c>
      <c r="AR108" s="25" t="s">
        <v>186</v>
      </c>
      <c r="AT108" s="25" t="s">
        <v>181</v>
      </c>
      <c r="AU108" s="25" t="s">
        <v>80</v>
      </c>
      <c r="AY108" s="25" t="s">
        <v>179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25" t="s">
        <v>78</v>
      </c>
      <c r="BK108" s="193">
        <f>ROUND(I108*H108,2)</f>
        <v>0</v>
      </c>
      <c r="BL108" s="25" t="s">
        <v>186</v>
      </c>
      <c r="BM108" s="25" t="s">
        <v>317</v>
      </c>
    </row>
    <row r="109" spans="2:47" s="1" customFormat="1" ht="13.5">
      <c r="B109" s="42"/>
      <c r="D109" s="194" t="s">
        <v>188</v>
      </c>
      <c r="F109" s="195" t="s">
        <v>315</v>
      </c>
      <c r="I109" s="196"/>
      <c r="L109" s="42"/>
      <c r="M109" s="197"/>
      <c r="N109" s="43"/>
      <c r="O109" s="43"/>
      <c r="P109" s="43"/>
      <c r="Q109" s="43"/>
      <c r="R109" s="43"/>
      <c r="S109" s="43"/>
      <c r="T109" s="71"/>
      <c r="AT109" s="25" t="s">
        <v>188</v>
      </c>
      <c r="AU109" s="25" t="s">
        <v>80</v>
      </c>
    </row>
    <row r="110" spans="2:47" s="1" customFormat="1" ht="27">
      <c r="B110" s="42"/>
      <c r="D110" s="194" t="s">
        <v>190</v>
      </c>
      <c r="F110" s="198" t="s">
        <v>2260</v>
      </c>
      <c r="I110" s="196"/>
      <c r="L110" s="42"/>
      <c r="M110" s="197"/>
      <c r="N110" s="43"/>
      <c r="O110" s="43"/>
      <c r="P110" s="43"/>
      <c r="Q110" s="43"/>
      <c r="R110" s="43"/>
      <c r="S110" s="43"/>
      <c r="T110" s="71"/>
      <c r="AT110" s="25" t="s">
        <v>190</v>
      </c>
      <c r="AU110" s="25" t="s">
        <v>80</v>
      </c>
    </row>
    <row r="111" spans="2:51" s="12" customFormat="1" ht="13.5">
      <c r="B111" s="199"/>
      <c r="D111" s="194" t="s">
        <v>192</v>
      </c>
      <c r="E111" s="200" t="s">
        <v>5</v>
      </c>
      <c r="F111" s="201" t="s">
        <v>78</v>
      </c>
      <c r="H111" s="202">
        <v>1</v>
      </c>
      <c r="I111" s="203"/>
      <c r="L111" s="199"/>
      <c r="M111" s="204"/>
      <c r="N111" s="205"/>
      <c r="O111" s="205"/>
      <c r="P111" s="205"/>
      <c r="Q111" s="205"/>
      <c r="R111" s="205"/>
      <c r="S111" s="205"/>
      <c r="T111" s="206"/>
      <c r="AT111" s="200" t="s">
        <v>192</v>
      </c>
      <c r="AU111" s="200" t="s">
        <v>80</v>
      </c>
      <c r="AV111" s="12" t="s">
        <v>80</v>
      </c>
      <c r="AW111" s="12" t="s">
        <v>35</v>
      </c>
      <c r="AX111" s="12" t="s">
        <v>78</v>
      </c>
      <c r="AY111" s="200" t="s">
        <v>179</v>
      </c>
    </row>
    <row r="112" spans="2:65" s="1" customFormat="1" ht="16.5" customHeight="1">
      <c r="B112" s="181"/>
      <c r="C112" s="182" t="s">
        <v>236</v>
      </c>
      <c r="D112" s="182" t="s">
        <v>181</v>
      </c>
      <c r="E112" s="183" t="s">
        <v>326</v>
      </c>
      <c r="F112" s="184" t="s">
        <v>1999</v>
      </c>
      <c r="G112" s="185" t="s">
        <v>316</v>
      </c>
      <c r="H112" s="186">
        <v>2</v>
      </c>
      <c r="I112" s="187"/>
      <c r="J112" s="188">
        <f>ROUND(I112*H112,2)</f>
        <v>0</v>
      </c>
      <c r="K112" s="184" t="s">
        <v>5</v>
      </c>
      <c r="L112" s="42"/>
      <c r="M112" s="189" t="s">
        <v>5</v>
      </c>
      <c r="N112" s="190" t="s">
        <v>42</v>
      </c>
      <c r="O112" s="43"/>
      <c r="P112" s="191">
        <f>O112*H112</f>
        <v>0</v>
      </c>
      <c r="Q112" s="191">
        <v>0</v>
      </c>
      <c r="R112" s="191">
        <f>Q112*H112</f>
        <v>0</v>
      </c>
      <c r="S112" s="191">
        <v>0</v>
      </c>
      <c r="T112" s="192">
        <f>S112*H112</f>
        <v>0</v>
      </c>
      <c r="AR112" s="25" t="s">
        <v>186</v>
      </c>
      <c r="AT112" s="25" t="s">
        <v>181</v>
      </c>
      <c r="AU112" s="25" t="s">
        <v>80</v>
      </c>
      <c r="AY112" s="25" t="s">
        <v>179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25" t="s">
        <v>78</v>
      </c>
      <c r="BK112" s="193">
        <f>ROUND(I112*H112,2)</f>
        <v>0</v>
      </c>
      <c r="BL112" s="25" t="s">
        <v>186</v>
      </c>
      <c r="BM112" s="25" t="s">
        <v>328</v>
      </c>
    </row>
    <row r="113" spans="2:47" s="1" customFormat="1" ht="13.5">
      <c r="B113" s="42"/>
      <c r="D113" s="194" t="s">
        <v>188</v>
      </c>
      <c r="F113" s="195" t="s">
        <v>1999</v>
      </c>
      <c r="I113" s="196"/>
      <c r="L113" s="42"/>
      <c r="M113" s="197"/>
      <c r="N113" s="43"/>
      <c r="O113" s="43"/>
      <c r="P113" s="43"/>
      <c r="Q113" s="43"/>
      <c r="R113" s="43"/>
      <c r="S113" s="43"/>
      <c r="T113" s="71"/>
      <c r="AT113" s="25" t="s">
        <v>188</v>
      </c>
      <c r="AU113" s="25" t="s">
        <v>80</v>
      </c>
    </row>
    <row r="114" spans="2:47" s="1" customFormat="1" ht="27">
      <c r="B114" s="42"/>
      <c r="D114" s="194" t="s">
        <v>190</v>
      </c>
      <c r="F114" s="198" t="s">
        <v>2260</v>
      </c>
      <c r="I114" s="196"/>
      <c r="L114" s="42"/>
      <c r="M114" s="197"/>
      <c r="N114" s="43"/>
      <c r="O114" s="43"/>
      <c r="P114" s="43"/>
      <c r="Q114" s="43"/>
      <c r="R114" s="43"/>
      <c r="S114" s="43"/>
      <c r="T114" s="71"/>
      <c r="AT114" s="25" t="s">
        <v>190</v>
      </c>
      <c r="AU114" s="25" t="s">
        <v>80</v>
      </c>
    </row>
    <row r="115" spans="2:51" s="12" customFormat="1" ht="13.5">
      <c r="B115" s="199"/>
      <c r="D115" s="194" t="s">
        <v>192</v>
      </c>
      <c r="E115" s="200" t="s">
        <v>5</v>
      </c>
      <c r="F115" s="201" t="s">
        <v>80</v>
      </c>
      <c r="H115" s="202">
        <v>2</v>
      </c>
      <c r="I115" s="203"/>
      <c r="L115" s="199"/>
      <c r="M115" s="204"/>
      <c r="N115" s="205"/>
      <c r="O115" s="205"/>
      <c r="P115" s="205"/>
      <c r="Q115" s="205"/>
      <c r="R115" s="205"/>
      <c r="S115" s="205"/>
      <c r="T115" s="206"/>
      <c r="AT115" s="200" t="s">
        <v>192</v>
      </c>
      <c r="AU115" s="200" t="s">
        <v>80</v>
      </c>
      <c r="AV115" s="12" t="s">
        <v>80</v>
      </c>
      <c r="AW115" s="12" t="s">
        <v>35</v>
      </c>
      <c r="AX115" s="12" t="s">
        <v>78</v>
      </c>
      <c r="AY115" s="200" t="s">
        <v>179</v>
      </c>
    </row>
    <row r="116" spans="2:65" s="1" customFormat="1" ht="16.5" customHeight="1">
      <c r="B116" s="181"/>
      <c r="C116" s="182" t="s">
        <v>248</v>
      </c>
      <c r="D116" s="182" t="s">
        <v>181</v>
      </c>
      <c r="E116" s="183" t="s">
        <v>345</v>
      </c>
      <c r="F116" s="184" t="s">
        <v>346</v>
      </c>
      <c r="G116" s="185" t="s">
        <v>347</v>
      </c>
      <c r="H116" s="186">
        <v>360</v>
      </c>
      <c r="I116" s="187"/>
      <c r="J116" s="188">
        <f>ROUND(I116*H116,2)</f>
        <v>0</v>
      </c>
      <c r="K116" s="184" t="s">
        <v>185</v>
      </c>
      <c r="L116" s="42"/>
      <c r="M116" s="189" t="s">
        <v>5</v>
      </c>
      <c r="N116" s="190" t="s">
        <v>42</v>
      </c>
      <c r="O116" s="43"/>
      <c r="P116" s="191">
        <f>O116*H116</f>
        <v>0</v>
      </c>
      <c r="Q116" s="191">
        <v>0</v>
      </c>
      <c r="R116" s="191">
        <f>Q116*H116</f>
        <v>0</v>
      </c>
      <c r="S116" s="191">
        <v>0</v>
      </c>
      <c r="T116" s="192">
        <f>S116*H116</f>
        <v>0</v>
      </c>
      <c r="AR116" s="25" t="s">
        <v>186</v>
      </c>
      <c r="AT116" s="25" t="s">
        <v>181</v>
      </c>
      <c r="AU116" s="25" t="s">
        <v>80</v>
      </c>
      <c r="AY116" s="25" t="s">
        <v>179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25" t="s">
        <v>78</v>
      </c>
      <c r="BK116" s="193">
        <f>ROUND(I116*H116,2)</f>
        <v>0</v>
      </c>
      <c r="BL116" s="25" t="s">
        <v>186</v>
      </c>
      <c r="BM116" s="25" t="s">
        <v>348</v>
      </c>
    </row>
    <row r="117" spans="2:47" s="1" customFormat="1" ht="13.5">
      <c r="B117" s="42"/>
      <c r="D117" s="194" t="s">
        <v>188</v>
      </c>
      <c r="F117" s="195" t="s">
        <v>349</v>
      </c>
      <c r="I117" s="196"/>
      <c r="L117" s="42"/>
      <c r="M117" s="197"/>
      <c r="N117" s="43"/>
      <c r="O117" s="43"/>
      <c r="P117" s="43"/>
      <c r="Q117" s="43"/>
      <c r="R117" s="43"/>
      <c r="S117" s="43"/>
      <c r="T117" s="71"/>
      <c r="AT117" s="25" t="s">
        <v>188</v>
      </c>
      <c r="AU117" s="25" t="s">
        <v>80</v>
      </c>
    </row>
    <row r="118" spans="2:47" s="1" customFormat="1" ht="27">
      <c r="B118" s="42"/>
      <c r="D118" s="194" t="s">
        <v>190</v>
      </c>
      <c r="F118" s="198" t="s">
        <v>2260</v>
      </c>
      <c r="I118" s="196"/>
      <c r="L118" s="42"/>
      <c r="M118" s="197"/>
      <c r="N118" s="43"/>
      <c r="O118" s="43"/>
      <c r="P118" s="43"/>
      <c r="Q118" s="43"/>
      <c r="R118" s="43"/>
      <c r="S118" s="43"/>
      <c r="T118" s="71"/>
      <c r="AT118" s="25" t="s">
        <v>190</v>
      </c>
      <c r="AU118" s="25" t="s">
        <v>80</v>
      </c>
    </row>
    <row r="119" spans="2:51" s="12" customFormat="1" ht="13.5">
      <c r="B119" s="199"/>
      <c r="D119" s="194" t="s">
        <v>192</v>
      </c>
      <c r="E119" s="200" t="s">
        <v>5</v>
      </c>
      <c r="F119" s="201" t="s">
        <v>2263</v>
      </c>
      <c r="H119" s="202">
        <v>360</v>
      </c>
      <c r="I119" s="203"/>
      <c r="L119" s="199"/>
      <c r="M119" s="204"/>
      <c r="N119" s="205"/>
      <c r="O119" s="205"/>
      <c r="P119" s="205"/>
      <c r="Q119" s="205"/>
      <c r="R119" s="205"/>
      <c r="S119" s="205"/>
      <c r="T119" s="206"/>
      <c r="AT119" s="200" t="s">
        <v>192</v>
      </c>
      <c r="AU119" s="200" t="s">
        <v>80</v>
      </c>
      <c r="AV119" s="12" t="s">
        <v>80</v>
      </c>
      <c r="AW119" s="12" t="s">
        <v>35</v>
      </c>
      <c r="AX119" s="12" t="s">
        <v>78</v>
      </c>
      <c r="AY119" s="200" t="s">
        <v>179</v>
      </c>
    </row>
    <row r="120" spans="2:65" s="1" customFormat="1" ht="25.5" customHeight="1">
      <c r="B120" s="181"/>
      <c r="C120" s="182" t="s">
        <v>257</v>
      </c>
      <c r="D120" s="182" t="s">
        <v>181</v>
      </c>
      <c r="E120" s="183" t="s">
        <v>352</v>
      </c>
      <c r="F120" s="184" t="s">
        <v>353</v>
      </c>
      <c r="G120" s="185" t="s">
        <v>354</v>
      </c>
      <c r="H120" s="186">
        <v>30</v>
      </c>
      <c r="I120" s="187"/>
      <c r="J120" s="188">
        <f>ROUND(I120*H120,2)</f>
        <v>0</v>
      </c>
      <c r="K120" s="184" t="s">
        <v>185</v>
      </c>
      <c r="L120" s="42"/>
      <c r="M120" s="189" t="s">
        <v>5</v>
      </c>
      <c r="N120" s="190" t="s">
        <v>42</v>
      </c>
      <c r="O120" s="43"/>
      <c r="P120" s="191">
        <f>O120*H120</f>
        <v>0</v>
      </c>
      <c r="Q120" s="191">
        <v>0</v>
      </c>
      <c r="R120" s="191">
        <f>Q120*H120</f>
        <v>0</v>
      </c>
      <c r="S120" s="191">
        <v>0</v>
      </c>
      <c r="T120" s="192">
        <f>S120*H120</f>
        <v>0</v>
      </c>
      <c r="AR120" s="25" t="s">
        <v>186</v>
      </c>
      <c r="AT120" s="25" t="s">
        <v>181</v>
      </c>
      <c r="AU120" s="25" t="s">
        <v>80</v>
      </c>
      <c r="AY120" s="25" t="s">
        <v>179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25" t="s">
        <v>78</v>
      </c>
      <c r="BK120" s="193">
        <f>ROUND(I120*H120,2)</f>
        <v>0</v>
      </c>
      <c r="BL120" s="25" t="s">
        <v>186</v>
      </c>
      <c r="BM120" s="25" t="s">
        <v>355</v>
      </c>
    </row>
    <row r="121" spans="2:47" s="1" customFormat="1" ht="27">
      <c r="B121" s="42"/>
      <c r="D121" s="194" t="s">
        <v>188</v>
      </c>
      <c r="F121" s="195" t="s">
        <v>356</v>
      </c>
      <c r="I121" s="196"/>
      <c r="L121" s="42"/>
      <c r="M121" s="197"/>
      <c r="N121" s="43"/>
      <c r="O121" s="43"/>
      <c r="P121" s="43"/>
      <c r="Q121" s="43"/>
      <c r="R121" s="43"/>
      <c r="S121" s="43"/>
      <c r="T121" s="71"/>
      <c r="AT121" s="25" t="s">
        <v>188</v>
      </c>
      <c r="AU121" s="25" t="s">
        <v>80</v>
      </c>
    </row>
    <row r="122" spans="2:65" s="1" customFormat="1" ht="16.5" customHeight="1">
      <c r="B122" s="181"/>
      <c r="C122" s="182" t="s">
        <v>284</v>
      </c>
      <c r="D122" s="182" t="s">
        <v>181</v>
      </c>
      <c r="E122" s="183" t="s">
        <v>393</v>
      </c>
      <c r="F122" s="184" t="s">
        <v>394</v>
      </c>
      <c r="G122" s="185" t="s">
        <v>309</v>
      </c>
      <c r="H122" s="186">
        <v>0.9</v>
      </c>
      <c r="I122" s="187"/>
      <c r="J122" s="188">
        <f>ROUND(I122*H122,2)</f>
        <v>0</v>
      </c>
      <c r="K122" s="184" t="s">
        <v>185</v>
      </c>
      <c r="L122" s="42"/>
      <c r="M122" s="189" t="s">
        <v>5</v>
      </c>
      <c r="N122" s="190" t="s">
        <v>42</v>
      </c>
      <c r="O122" s="43"/>
      <c r="P122" s="191">
        <f>O122*H122</f>
        <v>0</v>
      </c>
      <c r="Q122" s="191">
        <v>0.0369</v>
      </c>
      <c r="R122" s="191">
        <f>Q122*H122</f>
        <v>0.03321</v>
      </c>
      <c r="S122" s="191">
        <v>0</v>
      </c>
      <c r="T122" s="192">
        <f>S122*H122</f>
        <v>0</v>
      </c>
      <c r="AR122" s="25" t="s">
        <v>186</v>
      </c>
      <c r="AT122" s="25" t="s">
        <v>181</v>
      </c>
      <c r="AU122" s="25" t="s">
        <v>80</v>
      </c>
      <c r="AY122" s="25" t="s">
        <v>179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25" t="s">
        <v>78</v>
      </c>
      <c r="BK122" s="193">
        <f>ROUND(I122*H122,2)</f>
        <v>0</v>
      </c>
      <c r="BL122" s="25" t="s">
        <v>186</v>
      </c>
      <c r="BM122" s="25" t="s">
        <v>395</v>
      </c>
    </row>
    <row r="123" spans="2:47" s="1" customFormat="1" ht="54">
      <c r="B123" s="42"/>
      <c r="D123" s="194" t="s">
        <v>188</v>
      </c>
      <c r="F123" s="195" t="s">
        <v>396</v>
      </c>
      <c r="I123" s="196"/>
      <c r="L123" s="42"/>
      <c r="M123" s="197"/>
      <c r="N123" s="43"/>
      <c r="O123" s="43"/>
      <c r="P123" s="43"/>
      <c r="Q123" s="43"/>
      <c r="R123" s="43"/>
      <c r="S123" s="43"/>
      <c r="T123" s="71"/>
      <c r="AT123" s="25" t="s">
        <v>188</v>
      </c>
      <c r="AU123" s="25" t="s">
        <v>80</v>
      </c>
    </row>
    <row r="124" spans="2:47" s="1" customFormat="1" ht="27">
      <c r="B124" s="42"/>
      <c r="D124" s="194" t="s">
        <v>190</v>
      </c>
      <c r="F124" s="198" t="s">
        <v>2260</v>
      </c>
      <c r="I124" s="196"/>
      <c r="L124" s="42"/>
      <c r="M124" s="197"/>
      <c r="N124" s="43"/>
      <c r="O124" s="43"/>
      <c r="P124" s="43"/>
      <c r="Q124" s="43"/>
      <c r="R124" s="43"/>
      <c r="S124" s="43"/>
      <c r="T124" s="71"/>
      <c r="AT124" s="25" t="s">
        <v>190</v>
      </c>
      <c r="AU124" s="25" t="s">
        <v>80</v>
      </c>
    </row>
    <row r="125" spans="2:51" s="12" customFormat="1" ht="13.5">
      <c r="B125" s="199"/>
      <c r="D125" s="194" t="s">
        <v>192</v>
      </c>
      <c r="E125" s="200" t="s">
        <v>5</v>
      </c>
      <c r="F125" s="201" t="s">
        <v>2264</v>
      </c>
      <c r="H125" s="202">
        <v>0.9</v>
      </c>
      <c r="I125" s="203"/>
      <c r="L125" s="199"/>
      <c r="M125" s="204"/>
      <c r="N125" s="205"/>
      <c r="O125" s="205"/>
      <c r="P125" s="205"/>
      <c r="Q125" s="205"/>
      <c r="R125" s="205"/>
      <c r="S125" s="205"/>
      <c r="T125" s="206"/>
      <c r="AT125" s="200" t="s">
        <v>192</v>
      </c>
      <c r="AU125" s="200" t="s">
        <v>80</v>
      </c>
      <c r="AV125" s="12" t="s">
        <v>80</v>
      </c>
      <c r="AW125" s="12" t="s">
        <v>35</v>
      </c>
      <c r="AX125" s="12" t="s">
        <v>78</v>
      </c>
      <c r="AY125" s="200" t="s">
        <v>179</v>
      </c>
    </row>
    <row r="126" spans="2:65" s="1" customFormat="1" ht="16.5" customHeight="1">
      <c r="B126" s="181"/>
      <c r="C126" s="182" t="s">
        <v>289</v>
      </c>
      <c r="D126" s="182" t="s">
        <v>181</v>
      </c>
      <c r="E126" s="183" t="s">
        <v>412</v>
      </c>
      <c r="F126" s="184" t="s">
        <v>413</v>
      </c>
      <c r="G126" s="185" t="s">
        <v>184</v>
      </c>
      <c r="H126" s="186">
        <v>12.5</v>
      </c>
      <c r="I126" s="187"/>
      <c r="J126" s="188">
        <f>ROUND(I126*H126,2)</f>
        <v>0</v>
      </c>
      <c r="K126" s="184" t="s">
        <v>185</v>
      </c>
      <c r="L126" s="42"/>
      <c r="M126" s="189" t="s">
        <v>5</v>
      </c>
      <c r="N126" s="190" t="s">
        <v>42</v>
      </c>
      <c r="O126" s="43"/>
      <c r="P126" s="191">
        <f>O126*H126</f>
        <v>0</v>
      </c>
      <c r="Q126" s="191">
        <v>0.00064</v>
      </c>
      <c r="R126" s="191">
        <f>Q126*H126</f>
        <v>0.008</v>
      </c>
      <c r="S126" s="191">
        <v>0</v>
      </c>
      <c r="T126" s="192">
        <f>S126*H126</f>
        <v>0</v>
      </c>
      <c r="AR126" s="25" t="s">
        <v>186</v>
      </c>
      <c r="AT126" s="25" t="s">
        <v>181</v>
      </c>
      <c r="AU126" s="25" t="s">
        <v>80</v>
      </c>
      <c r="AY126" s="25" t="s">
        <v>179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25" t="s">
        <v>78</v>
      </c>
      <c r="BK126" s="193">
        <f>ROUND(I126*H126,2)</f>
        <v>0</v>
      </c>
      <c r="BL126" s="25" t="s">
        <v>186</v>
      </c>
      <c r="BM126" s="25" t="s">
        <v>414</v>
      </c>
    </row>
    <row r="127" spans="2:47" s="1" customFormat="1" ht="27">
      <c r="B127" s="42"/>
      <c r="D127" s="194" t="s">
        <v>188</v>
      </c>
      <c r="F127" s="195" t="s">
        <v>415</v>
      </c>
      <c r="I127" s="196"/>
      <c r="L127" s="42"/>
      <c r="M127" s="197"/>
      <c r="N127" s="43"/>
      <c r="O127" s="43"/>
      <c r="P127" s="43"/>
      <c r="Q127" s="43"/>
      <c r="R127" s="43"/>
      <c r="S127" s="43"/>
      <c r="T127" s="71"/>
      <c r="AT127" s="25" t="s">
        <v>188</v>
      </c>
      <c r="AU127" s="25" t="s">
        <v>80</v>
      </c>
    </row>
    <row r="128" spans="2:47" s="1" customFormat="1" ht="27">
      <c r="B128" s="42"/>
      <c r="D128" s="194" t="s">
        <v>190</v>
      </c>
      <c r="F128" s="198" t="s">
        <v>2260</v>
      </c>
      <c r="I128" s="196"/>
      <c r="L128" s="42"/>
      <c r="M128" s="197"/>
      <c r="N128" s="43"/>
      <c r="O128" s="43"/>
      <c r="P128" s="43"/>
      <c r="Q128" s="43"/>
      <c r="R128" s="43"/>
      <c r="S128" s="43"/>
      <c r="T128" s="71"/>
      <c r="AT128" s="25" t="s">
        <v>190</v>
      </c>
      <c r="AU128" s="25" t="s">
        <v>80</v>
      </c>
    </row>
    <row r="129" spans="2:51" s="12" customFormat="1" ht="13.5">
      <c r="B129" s="199"/>
      <c r="D129" s="194" t="s">
        <v>192</v>
      </c>
      <c r="E129" s="200" t="s">
        <v>5</v>
      </c>
      <c r="F129" s="201" t="s">
        <v>2265</v>
      </c>
      <c r="H129" s="202">
        <v>12.5</v>
      </c>
      <c r="I129" s="203"/>
      <c r="L129" s="199"/>
      <c r="M129" s="204"/>
      <c r="N129" s="205"/>
      <c r="O129" s="205"/>
      <c r="P129" s="205"/>
      <c r="Q129" s="205"/>
      <c r="R129" s="205"/>
      <c r="S129" s="205"/>
      <c r="T129" s="206"/>
      <c r="AT129" s="200" t="s">
        <v>192</v>
      </c>
      <c r="AU129" s="200" t="s">
        <v>80</v>
      </c>
      <c r="AV129" s="12" t="s">
        <v>80</v>
      </c>
      <c r="AW129" s="12" t="s">
        <v>35</v>
      </c>
      <c r="AX129" s="12" t="s">
        <v>78</v>
      </c>
      <c r="AY129" s="200" t="s">
        <v>179</v>
      </c>
    </row>
    <row r="130" spans="2:65" s="1" customFormat="1" ht="16.5" customHeight="1">
      <c r="B130" s="181"/>
      <c r="C130" s="182" t="s">
        <v>306</v>
      </c>
      <c r="D130" s="182" t="s">
        <v>181</v>
      </c>
      <c r="E130" s="183" t="s">
        <v>418</v>
      </c>
      <c r="F130" s="184" t="s">
        <v>419</v>
      </c>
      <c r="G130" s="185" t="s">
        <v>184</v>
      </c>
      <c r="H130" s="186">
        <v>12.5</v>
      </c>
      <c r="I130" s="187"/>
      <c r="J130" s="188">
        <f>ROUND(I130*H130,2)</f>
        <v>0</v>
      </c>
      <c r="K130" s="184" t="s">
        <v>185</v>
      </c>
      <c r="L130" s="42"/>
      <c r="M130" s="189" t="s">
        <v>5</v>
      </c>
      <c r="N130" s="190" t="s">
        <v>42</v>
      </c>
      <c r="O130" s="43"/>
      <c r="P130" s="191">
        <f>O130*H130</f>
        <v>0</v>
      </c>
      <c r="Q130" s="191">
        <v>0</v>
      </c>
      <c r="R130" s="191">
        <f>Q130*H130</f>
        <v>0</v>
      </c>
      <c r="S130" s="191">
        <v>0</v>
      </c>
      <c r="T130" s="192">
        <f>S130*H130</f>
        <v>0</v>
      </c>
      <c r="AR130" s="25" t="s">
        <v>186</v>
      </c>
      <c r="AT130" s="25" t="s">
        <v>181</v>
      </c>
      <c r="AU130" s="25" t="s">
        <v>80</v>
      </c>
      <c r="AY130" s="25" t="s">
        <v>179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25" t="s">
        <v>78</v>
      </c>
      <c r="BK130" s="193">
        <f>ROUND(I130*H130,2)</f>
        <v>0</v>
      </c>
      <c r="BL130" s="25" t="s">
        <v>186</v>
      </c>
      <c r="BM130" s="25" t="s">
        <v>420</v>
      </c>
    </row>
    <row r="131" spans="2:47" s="1" customFormat="1" ht="27">
      <c r="B131" s="42"/>
      <c r="D131" s="194" t="s">
        <v>188</v>
      </c>
      <c r="F131" s="195" t="s">
        <v>421</v>
      </c>
      <c r="I131" s="196"/>
      <c r="L131" s="42"/>
      <c r="M131" s="197"/>
      <c r="N131" s="43"/>
      <c r="O131" s="43"/>
      <c r="P131" s="43"/>
      <c r="Q131" s="43"/>
      <c r="R131" s="43"/>
      <c r="S131" s="43"/>
      <c r="T131" s="71"/>
      <c r="AT131" s="25" t="s">
        <v>188</v>
      </c>
      <c r="AU131" s="25" t="s">
        <v>80</v>
      </c>
    </row>
    <row r="132" spans="2:65" s="1" customFormat="1" ht="16.5" customHeight="1">
      <c r="B132" s="181"/>
      <c r="C132" s="182" t="s">
        <v>313</v>
      </c>
      <c r="D132" s="182" t="s">
        <v>181</v>
      </c>
      <c r="E132" s="183" t="s">
        <v>442</v>
      </c>
      <c r="F132" s="184" t="s">
        <v>443</v>
      </c>
      <c r="G132" s="185" t="s">
        <v>424</v>
      </c>
      <c r="H132" s="186">
        <v>2.52</v>
      </c>
      <c r="I132" s="187"/>
      <c r="J132" s="188">
        <f>ROUND(I132*H132,2)</f>
        <v>0</v>
      </c>
      <c r="K132" s="184" t="s">
        <v>185</v>
      </c>
      <c r="L132" s="42"/>
      <c r="M132" s="189" t="s">
        <v>5</v>
      </c>
      <c r="N132" s="190" t="s">
        <v>42</v>
      </c>
      <c r="O132" s="43"/>
      <c r="P132" s="191">
        <f>O132*H132</f>
        <v>0</v>
      </c>
      <c r="Q132" s="191">
        <v>0</v>
      </c>
      <c r="R132" s="191">
        <f>Q132*H132</f>
        <v>0</v>
      </c>
      <c r="S132" s="191">
        <v>0</v>
      </c>
      <c r="T132" s="192">
        <f>S132*H132</f>
        <v>0</v>
      </c>
      <c r="AR132" s="25" t="s">
        <v>186</v>
      </c>
      <c r="AT132" s="25" t="s">
        <v>181</v>
      </c>
      <c r="AU132" s="25" t="s">
        <v>80</v>
      </c>
      <c r="AY132" s="25" t="s">
        <v>179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25" t="s">
        <v>78</v>
      </c>
      <c r="BK132" s="193">
        <f>ROUND(I132*H132,2)</f>
        <v>0</v>
      </c>
      <c r="BL132" s="25" t="s">
        <v>186</v>
      </c>
      <c r="BM132" s="25" t="s">
        <v>444</v>
      </c>
    </row>
    <row r="133" spans="2:47" s="1" customFormat="1" ht="27">
      <c r="B133" s="42"/>
      <c r="D133" s="194" t="s">
        <v>188</v>
      </c>
      <c r="F133" s="195" t="s">
        <v>445</v>
      </c>
      <c r="I133" s="196"/>
      <c r="L133" s="42"/>
      <c r="M133" s="197"/>
      <c r="N133" s="43"/>
      <c r="O133" s="43"/>
      <c r="P133" s="43"/>
      <c r="Q133" s="43"/>
      <c r="R133" s="43"/>
      <c r="S133" s="43"/>
      <c r="T133" s="71"/>
      <c r="AT133" s="25" t="s">
        <v>188</v>
      </c>
      <c r="AU133" s="25" t="s">
        <v>80</v>
      </c>
    </row>
    <row r="134" spans="2:51" s="13" customFormat="1" ht="13.5">
      <c r="B134" s="207"/>
      <c r="D134" s="194" t="s">
        <v>192</v>
      </c>
      <c r="E134" s="208" t="s">
        <v>5</v>
      </c>
      <c r="F134" s="209" t="s">
        <v>446</v>
      </c>
      <c r="H134" s="208" t="s">
        <v>5</v>
      </c>
      <c r="I134" s="210"/>
      <c r="L134" s="207"/>
      <c r="M134" s="211"/>
      <c r="N134" s="212"/>
      <c r="O134" s="212"/>
      <c r="P134" s="212"/>
      <c r="Q134" s="212"/>
      <c r="R134" s="212"/>
      <c r="S134" s="212"/>
      <c r="T134" s="213"/>
      <c r="AT134" s="208" t="s">
        <v>192</v>
      </c>
      <c r="AU134" s="208" t="s">
        <v>80</v>
      </c>
      <c r="AV134" s="13" t="s">
        <v>78</v>
      </c>
      <c r="AW134" s="13" t="s">
        <v>35</v>
      </c>
      <c r="AX134" s="13" t="s">
        <v>71</v>
      </c>
      <c r="AY134" s="208" t="s">
        <v>179</v>
      </c>
    </row>
    <row r="135" spans="2:51" s="12" customFormat="1" ht="13.5">
      <c r="B135" s="199"/>
      <c r="D135" s="194" t="s">
        <v>192</v>
      </c>
      <c r="E135" s="200" t="s">
        <v>5</v>
      </c>
      <c r="F135" s="201" t="s">
        <v>2266</v>
      </c>
      <c r="H135" s="202">
        <v>2.52</v>
      </c>
      <c r="I135" s="203"/>
      <c r="L135" s="199"/>
      <c r="M135" s="204"/>
      <c r="N135" s="205"/>
      <c r="O135" s="205"/>
      <c r="P135" s="205"/>
      <c r="Q135" s="205"/>
      <c r="R135" s="205"/>
      <c r="S135" s="205"/>
      <c r="T135" s="206"/>
      <c r="AT135" s="200" t="s">
        <v>192</v>
      </c>
      <c r="AU135" s="200" t="s">
        <v>80</v>
      </c>
      <c r="AV135" s="12" t="s">
        <v>80</v>
      </c>
      <c r="AW135" s="12" t="s">
        <v>35</v>
      </c>
      <c r="AX135" s="12" t="s">
        <v>78</v>
      </c>
      <c r="AY135" s="200" t="s">
        <v>179</v>
      </c>
    </row>
    <row r="136" spans="2:65" s="1" customFormat="1" ht="16.5" customHeight="1">
      <c r="B136" s="181"/>
      <c r="C136" s="182" t="s">
        <v>320</v>
      </c>
      <c r="D136" s="182" t="s">
        <v>181</v>
      </c>
      <c r="E136" s="183" t="s">
        <v>1457</v>
      </c>
      <c r="F136" s="184" t="s">
        <v>1458</v>
      </c>
      <c r="G136" s="185" t="s">
        <v>424</v>
      </c>
      <c r="H136" s="186">
        <v>108.54</v>
      </c>
      <c r="I136" s="187"/>
      <c r="J136" s="188">
        <f>ROUND(I136*H136,2)</f>
        <v>0</v>
      </c>
      <c r="K136" s="184" t="s">
        <v>185</v>
      </c>
      <c r="L136" s="42"/>
      <c r="M136" s="189" t="s">
        <v>5</v>
      </c>
      <c r="N136" s="190" t="s">
        <v>42</v>
      </c>
      <c r="O136" s="43"/>
      <c r="P136" s="191">
        <f>O136*H136</f>
        <v>0</v>
      </c>
      <c r="Q136" s="191">
        <v>0</v>
      </c>
      <c r="R136" s="191">
        <f>Q136*H136</f>
        <v>0</v>
      </c>
      <c r="S136" s="191">
        <v>0</v>
      </c>
      <c r="T136" s="192">
        <f>S136*H136</f>
        <v>0</v>
      </c>
      <c r="AR136" s="25" t="s">
        <v>186</v>
      </c>
      <c r="AT136" s="25" t="s">
        <v>181</v>
      </c>
      <c r="AU136" s="25" t="s">
        <v>80</v>
      </c>
      <c r="AY136" s="25" t="s">
        <v>179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25" t="s">
        <v>78</v>
      </c>
      <c r="BK136" s="193">
        <f>ROUND(I136*H136,2)</f>
        <v>0</v>
      </c>
      <c r="BL136" s="25" t="s">
        <v>186</v>
      </c>
      <c r="BM136" s="25" t="s">
        <v>2009</v>
      </c>
    </row>
    <row r="137" spans="2:47" s="1" customFormat="1" ht="27">
      <c r="B137" s="42"/>
      <c r="D137" s="194" t="s">
        <v>188</v>
      </c>
      <c r="F137" s="195" t="s">
        <v>1460</v>
      </c>
      <c r="I137" s="196"/>
      <c r="L137" s="42"/>
      <c r="M137" s="197"/>
      <c r="N137" s="43"/>
      <c r="O137" s="43"/>
      <c r="P137" s="43"/>
      <c r="Q137" s="43"/>
      <c r="R137" s="43"/>
      <c r="S137" s="43"/>
      <c r="T137" s="71"/>
      <c r="AT137" s="25" t="s">
        <v>188</v>
      </c>
      <c r="AU137" s="25" t="s">
        <v>80</v>
      </c>
    </row>
    <row r="138" spans="2:47" s="1" customFormat="1" ht="40.5">
      <c r="B138" s="42"/>
      <c r="D138" s="194" t="s">
        <v>190</v>
      </c>
      <c r="F138" s="198" t="s">
        <v>2267</v>
      </c>
      <c r="I138" s="196"/>
      <c r="L138" s="42"/>
      <c r="M138" s="197"/>
      <c r="N138" s="43"/>
      <c r="O138" s="43"/>
      <c r="P138" s="43"/>
      <c r="Q138" s="43"/>
      <c r="R138" s="43"/>
      <c r="S138" s="43"/>
      <c r="T138" s="71"/>
      <c r="AT138" s="25" t="s">
        <v>190</v>
      </c>
      <c r="AU138" s="25" t="s">
        <v>80</v>
      </c>
    </row>
    <row r="139" spans="2:51" s="13" customFormat="1" ht="13.5">
      <c r="B139" s="207"/>
      <c r="D139" s="194" t="s">
        <v>192</v>
      </c>
      <c r="E139" s="208" t="s">
        <v>5</v>
      </c>
      <c r="F139" s="209" t="s">
        <v>496</v>
      </c>
      <c r="H139" s="208" t="s">
        <v>5</v>
      </c>
      <c r="I139" s="210"/>
      <c r="L139" s="207"/>
      <c r="M139" s="211"/>
      <c r="N139" s="212"/>
      <c r="O139" s="212"/>
      <c r="P139" s="212"/>
      <c r="Q139" s="212"/>
      <c r="R139" s="212"/>
      <c r="S139" s="212"/>
      <c r="T139" s="213"/>
      <c r="AT139" s="208" t="s">
        <v>192</v>
      </c>
      <c r="AU139" s="208" t="s">
        <v>80</v>
      </c>
      <c r="AV139" s="13" t="s">
        <v>78</v>
      </c>
      <c r="AW139" s="13" t="s">
        <v>35</v>
      </c>
      <c r="AX139" s="13" t="s">
        <v>71</v>
      </c>
      <c r="AY139" s="208" t="s">
        <v>179</v>
      </c>
    </row>
    <row r="140" spans="2:51" s="12" customFormat="1" ht="13.5">
      <c r="B140" s="199"/>
      <c r="D140" s="194" t="s">
        <v>192</v>
      </c>
      <c r="E140" s="200" t="s">
        <v>5</v>
      </c>
      <c r="F140" s="201" t="s">
        <v>2268</v>
      </c>
      <c r="H140" s="202">
        <v>217.08</v>
      </c>
      <c r="I140" s="203"/>
      <c r="L140" s="199"/>
      <c r="M140" s="204"/>
      <c r="N140" s="205"/>
      <c r="O140" s="205"/>
      <c r="P140" s="205"/>
      <c r="Q140" s="205"/>
      <c r="R140" s="205"/>
      <c r="S140" s="205"/>
      <c r="T140" s="206"/>
      <c r="AT140" s="200" t="s">
        <v>192</v>
      </c>
      <c r="AU140" s="200" t="s">
        <v>80</v>
      </c>
      <c r="AV140" s="12" t="s">
        <v>80</v>
      </c>
      <c r="AW140" s="12" t="s">
        <v>35</v>
      </c>
      <c r="AX140" s="12" t="s">
        <v>71</v>
      </c>
      <c r="AY140" s="200" t="s">
        <v>179</v>
      </c>
    </row>
    <row r="141" spans="2:51" s="15" customFormat="1" ht="13.5">
      <c r="B141" s="222"/>
      <c r="D141" s="194" t="s">
        <v>192</v>
      </c>
      <c r="E141" s="223" t="s">
        <v>5</v>
      </c>
      <c r="F141" s="224" t="s">
        <v>456</v>
      </c>
      <c r="H141" s="225">
        <v>217.08</v>
      </c>
      <c r="I141" s="226"/>
      <c r="L141" s="222"/>
      <c r="M141" s="227"/>
      <c r="N141" s="228"/>
      <c r="O141" s="228"/>
      <c r="P141" s="228"/>
      <c r="Q141" s="228"/>
      <c r="R141" s="228"/>
      <c r="S141" s="228"/>
      <c r="T141" s="229"/>
      <c r="AT141" s="223" t="s">
        <v>192</v>
      </c>
      <c r="AU141" s="223" t="s">
        <v>80</v>
      </c>
      <c r="AV141" s="15" t="s">
        <v>88</v>
      </c>
      <c r="AW141" s="15" t="s">
        <v>35</v>
      </c>
      <c r="AX141" s="15" t="s">
        <v>71</v>
      </c>
      <c r="AY141" s="223" t="s">
        <v>179</v>
      </c>
    </row>
    <row r="142" spans="2:51" s="12" customFormat="1" ht="13.5">
      <c r="B142" s="199"/>
      <c r="D142" s="194" t="s">
        <v>192</v>
      </c>
      <c r="E142" s="200" t="s">
        <v>5</v>
      </c>
      <c r="F142" s="201" t="s">
        <v>2269</v>
      </c>
      <c r="H142" s="202">
        <v>108.54</v>
      </c>
      <c r="I142" s="203"/>
      <c r="L142" s="199"/>
      <c r="M142" s="204"/>
      <c r="N142" s="205"/>
      <c r="O142" s="205"/>
      <c r="P142" s="205"/>
      <c r="Q142" s="205"/>
      <c r="R142" s="205"/>
      <c r="S142" s="205"/>
      <c r="T142" s="206"/>
      <c r="AT142" s="200" t="s">
        <v>192</v>
      </c>
      <c r="AU142" s="200" t="s">
        <v>80</v>
      </c>
      <c r="AV142" s="12" t="s">
        <v>80</v>
      </c>
      <c r="AW142" s="12" t="s">
        <v>35</v>
      </c>
      <c r="AX142" s="12" t="s">
        <v>78</v>
      </c>
      <c r="AY142" s="200" t="s">
        <v>179</v>
      </c>
    </row>
    <row r="143" spans="2:65" s="1" customFormat="1" ht="16.5" customHeight="1">
      <c r="B143" s="181"/>
      <c r="C143" s="182" t="s">
        <v>325</v>
      </c>
      <c r="D143" s="182" t="s">
        <v>181</v>
      </c>
      <c r="E143" s="183" t="s">
        <v>1470</v>
      </c>
      <c r="F143" s="184" t="s">
        <v>1471</v>
      </c>
      <c r="G143" s="185" t="s">
        <v>424</v>
      </c>
      <c r="H143" s="186">
        <v>108.54</v>
      </c>
      <c r="I143" s="187"/>
      <c r="J143" s="188">
        <f>ROUND(I143*H143,2)</f>
        <v>0</v>
      </c>
      <c r="K143" s="184" t="s">
        <v>185</v>
      </c>
      <c r="L143" s="42"/>
      <c r="M143" s="189" t="s">
        <v>5</v>
      </c>
      <c r="N143" s="190" t="s">
        <v>42</v>
      </c>
      <c r="O143" s="43"/>
      <c r="P143" s="191">
        <f>O143*H143</f>
        <v>0</v>
      </c>
      <c r="Q143" s="191">
        <v>0</v>
      </c>
      <c r="R143" s="191">
        <f>Q143*H143</f>
        <v>0</v>
      </c>
      <c r="S143" s="191">
        <v>0</v>
      </c>
      <c r="T143" s="192">
        <f>S143*H143</f>
        <v>0</v>
      </c>
      <c r="AR143" s="25" t="s">
        <v>186</v>
      </c>
      <c r="AT143" s="25" t="s">
        <v>181</v>
      </c>
      <c r="AU143" s="25" t="s">
        <v>80</v>
      </c>
      <c r="AY143" s="25" t="s">
        <v>179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25" t="s">
        <v>78</v>
      </c>
      <c r="BK143" s="193">
        <f>ROUND(I143*H143,2)</f>
        <v>0</v>
      </c>
      <c r="BL143" s="25" t="s">
        <v>186</v>
      </c>
      <c r="BM143" s="25" t="s">
        <v>2016</v>
      </c>
    </row>
    <row r="144" spans="2:47" s="1" customFormat="1" ht="27">
      <c r="B144" s="42"/>
      <c r="D144" s="194" t="s">
        <v>188</v>
      </c>
      <c r="F144" s="195" t="s">
        <v>1473</v>
      </c>
      <c r="I144" s="196"/>
      <c r="L144" s="42"/>
      <c r="M144" s="197"/>
      <c r="N144" s="43"/>
      <c r="O144" s="43"/>
      <c r="P144" s="43"/>
      <c r="Q144" s="43"/>
      <c r="R144" s="43"/>
      <c r="S144" s="43"/>
      <c r="T144" s="71"/>
      <c r="AT144" s="25" t="s">
        <v>188</v>
      </c>
      <c r="AU144" s="25" t="s">
        <v>80</v>
      </c>
    </row>
    <row r="145" spans="2:47" s="1" customFormat="1" ht="40.5">
      <c r="B145" s="42"/>
      <c r="D145" s="194" t="s">
        <v>190</v>
      </c>
      <c r="F145" s="198" t="s">
        <v>2267</v>
      </c>
      <c r="I145" s="196"/>
      <c r="L145" s="42"/>
      <c r="M145" s="197"/>
      <c r="N145" s="43"/>
      <c r="O145" s="43"/>
      <c r="P145" s="43"/>
      <c r="Q145" s="43"/>
      <c r="R145" s="43"/>
      <c r="S145" s="43"/>
      <c r="T145" s="71"/>
      <c r="AT145" s="25" t="s">
        <v>190</v>
      </c>
      <c r="AU145" s="25" t="s">
        <v>80</v>
      </c>
    </row>
    <row r="146" spans="2:51" s="13" customFormat="1" ht="13.5">
      <c r="B146" s="207"/>
      <c r="D146" s="194" t="s">
        <v>192</v>
      </c>
      <c r="E146" s="208" t="s">
        <v>5</v>
      </c>
      <c r="F146" s="209" t="s">
        <v>527</v>
      </c>
      <c r="H146" s="208" t="s">
        <v>5</v>
      </c>
      <c r="I146" s="210"/>
      <c r="L146" s="207"/>
      <c r="M146" s="211"/>
      <c r="N146" s="212"/>
      <c r="O146" s="212"/>
      <c r="P146" s="212"/>
      <c r="Q146" s="212"/>
      <c r="R146" s="212"/>
      <c r="S146" s="212"/>
      <c r="T146" s="213"/>
      <c r="AT146" s="208" t="s">
        <v>192</v>
      </c>
      <c r="AU146" s="208" t="s">
        <v>80</v>
      </c>
      <c r="AV146" s="13" t="s">
        <v>78</v>
      </c>
      <c r="AW146" s="13" t="s">
        <v>35</v>
      </c>
      <c r="AX146" s="13" t="s">
        <v>71</v>
      </c>
      <c r="AY146" s="208" t="s">
        <v>179</v>
      </c>
    </row>
    <row r="147" spans="2:51" s="12" customFormat="1" ht="13.5">
      <c r="B147" s="199"/>
      <c r="D147" s="194" t="s">
        <v>192</v>
      </c>
      <c r="E147" s="200" t="s">
        <v>5</v>
      </c>
      <c r="F147" s="201" t="s">
        <v>2269</v>
      </c>
      <c r="H147" s="202">
        <v>108.54</v>
      </c>
      <c r="I147" s="203"/>
      <c r="L147" s="199"/>
      <c r="M147" s="204"/>
      <c r="N147" s="205"/>
      <c r="O147" s="205"/>
      <c r="P147" s="205"/>
      <c r="Q147" s="205"/>
      <c r="R147" s="205"/>
      <c r="S147" s="205"/>
      <c r="T147" s="206"/>
      <c r="AT147" s="200" t="s">
        <v>192</v>
      </c>
      <c r="AU147" s="200" t="s">
        <v>80</v>
      </c>
      <c r="AV147" s="12" t="s">
        <v>80</v>
      </c>
      <c r="AW147" s="12" t="s">
        <v>35</v>
      </c>
      <c r="AX147" s="12" t="s">
        <v>78</v>
      </c>
      <c r="AY147" s="200" t="s">
        <v>179</v>
      </c>
    </row>
    <row r="148" spans="2:65" s="1" customFormat="1" ht="16.5" customHeight="1">
      <c r="B148" s="181"/>
      <c r="C148" s="182" t="s">
        <v>330</v>
      </c>
      <c r="D148" s="182" t="s">
        <v>181</v>
      </c>
      <c r="E148" s="183" t="s">
        <v>529</v>
      </c>
      <c r="F148" s="184" t="s">
        <v>530</v>
      </c>
      <c r="G148" s="185" t="s">
        <v>424</v>
      </c>
      <c r="H148" s="186">
        <v>54.27</v>
      </c>
      <c r="I148" s="187"/>
      <c r="J148" s="188">
        <f>ROUND(I148*H148,2)</f>
        <v>0</v>
      </c>
      <c r="K148" s="184" t="s">
        <v>185</v>
      </c>
      <c r="L148" s="42"/>
      <c r="M148" s="189" t="s">
        <v>5</v>
      </c>
      <c r="N148" s="190" t="s">
        <v>42</v>
      </c>
      <c r="O148" s="43"/>
      <c r="P148" s="191">
        <f>O148*H148</f>
        <v>0</v>
      </c>
      <c r="Q148" s="191">
        <v>0</v>
      </c>
      <c r="R148" s="191">
        <f>Q148*H148</f>
        <v>0</v>
      </c>
      <c r="S148" s="191">
        <v>0</v>
      </c>
      <c r="T148" s="192">
        <f>S148*H148</f>
        <v>0</v>
      </c>
      <c r="AR148" s="25" t="s">
        <v>186</v>
      </c>
      <c r="AT148" s="25" t="s">
        <v>181</v>
      </c>
      <c r="AU148" s="25" t="s">
        <v>80</v>
      </c>
      <c r="AY148" s="25" t="s">
        <v>179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25" t="s">
        <v>78</v>
      </c>
      <c r="BK148" s="193">
        <f>ROUND(I148*H148,2)</f>
        <v>0</v>
      </c>
      <c r="BL148" s="25" t="s">
        <v>186</v>
      </c>
      <c r="BM148" s="25" t="s">
        <v>531</v>
      </c>
    </row>
    <row r="149" spans="2:47" s="1" customFormat="1" ht="27">
      <c r="B149" s="42"/>
      <c r="D149" s="194" t="s">
        <v>188</v>
      </c>
      <c r="F149" s="195" t="s">
        <v>532</v>
      </c>
      <c r="I149" s="196"/>
      <c r="L149" s="42"/>
      <c r="M149" s="197"/>
      <c r="N149" s="43"/>
      <c r="O149" s="43"/>
      <c r="P149" s="43"/>
      <c r="Q149" s="43"/>
      <c r="R149" s="43"/>
      <c r="S149" s="43"/>
      <c r="T149" s="71"/>
      <c r="AT149" s="25" t="s">
        <v>188</v>
      </c>
      <c r="AU149" s="25" t="s">
        <v>80</v>
      </c>
    </row>
    <row r="150" spans="2:51" s="12" customFormat="1" ht="13.5">
      <c r="B150" s="199"/>
      <c r="D150" s="194" t="s">
        <v>192</v>
      </c>
      <c r="E150" s="200" t="s">
        <v>5</v>
      </c>
      <c r="F150" s="201" t="s">
        <v>2270</v>
      </c>
      <c r="H150" s="202">
        <v>54.27</v>
      </c>
      <c r="I150" s="203"/>
      <c r="L150" s="199"/>
      <c r="M150" s="204"/>
      <c r="N150" s="205"/>
      <c r="O150" s="205"/>
      <c r="P150" s="205"/>
      <c r="Q150" s="205"/>
      <c r="R150" s="205"/>
      <c r="S150" s="205"/>
      <c r="T150" s="206"/>
      <c r="AT150" s="200" t="s">
        <v>192</v>
      </c>
      <c r="AU150" s="200" t="s">
        <v>80</v>
      </c>
      <c r="AV150" s="12" t="s">
        <v>80</v>
      </c>
      <c r="AW150" s="12" t="s">
        <v>35</v>
      </c>
      <c r="AX150" s="12" t="s">
        <v>78</v>
      </c>
      <c r="AY150" s="200" t="s">
        <v>179</v>
      </c>
    </row>
    <row r="151" spans="2:65" s="1" customFormat="1" ht="16.5" customHeight="1">
      <c r="B151" s="181"/>
      <c r="C151" s="182" t="s">
        <v>11</v>
      </c>
      <c r="D151" s="182" t="s">
        <v>181</v>
      </c>
      <c r="E151" s="183" t="s">
        <v>1476</v>
      </c>
      <c r="F151" s="184" t="s">
        <v>2025</v>
      </c>
      <c r="G151" s="185" t="s">
        <v>184</v>
      </c>
      <c r="H151" s="186">
        <v>675.36</v>
      </c>
      <c r="I151" s="187"/>
      <c r="J151" s="188">
        <f>ROUND(I151*H151,2)</f>
        <v>0</v>
      </c>
      <c r="K151" s="184" t="s">
        <v>185</v>
      </c>
      <c r="L151" s="42"/>
      <c r="M151" s="189" t="s">
        <v>5</v>
      </c>
      <c r="N151" s="190" t="s">
        <v>42</v>
      </c>
      <c r="O151" s="43"/>
      <c r="P151" s="191">
        <f>O151*H151</f>
        <v>0</v>
      </c>
      <c r="Q151" s="191">
        <v>0.00084</v>
      </c>
      <c r="R151" s="191">
        <f>Q151*H151</f>
        <v>0.5673024</v>
      </c>
      <c r="S151" s="191">
        <v>0</v>
      </c>
      <c r="T151" s="192">
        <f>S151*H151</f>
        <v>0</v>
      </c>
      <c r="AR151" s="25" t="s">
        <v>186</v>
      </c>
      <c r="AT151" s="25" t="s">
        <v>181</v>
      </c>
      <c r="AU151" s="25" t="s">
        <v>80</v>
      </c>
      <c r="AY151" s="25" t="s">
        <v>179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25" t="s">
        <v>78</v>
      </c>
      <c r="BK151" s="193">
        <f>ROUND(I151*H151,2)</f>
        <v>0</v>
      </c>
      <c r="BL151" s="25" t="s">
        <v>186</v>
      </c>
      <c r="BM151" s="25" t="s">
        <v>2026</v>
      </c>
    </row>
    <row r="152" spans="2:47" s="1" customFormat="1" ht="27">
      <c r="B152" s="42"/>
      <c r="D152" s="194" t="s">
        <v>188</v>
      </c>
      <c r="F152" s="195" t="s">
        <v>1479</v>
      </c>
      <c r="I152" s="196"/>
      <c r="L152" s="42"/>
      <c r="M152" s="197"/>
      <c r="N152" s="43"/>
      <c r="O152" s="43"/>
      <c r="P152" s="43"/>
      <c r="Q152" s="43"/>
      <c r="R152" s="43"/>
      <c r="S152" s="43"/>
      <c r="T152" s="71"/>
      <c r="AT152" s="25" t="s">
        <v>188</v>
      </c>
      <c r="AU152" s="25" t="s">
        <v>80</v>
      </c>
    </row>
    <row r="153" spans="2:47" s="1" customFormat="1" ht="27">
      <c r="B153" s="42"/>
      <c r="D153" s="194" t="s">
        <v>190</v>
      </c>
      <c r="F153" s="198" t="s">
        <v>2260</v>
      </c>
      <c r="I153" s="196"/>
      <c r="L153" s="42"/>
      <c r="M153" s="197"/>
      <c r="N153" s="43"/>
      <c r="O153" s="43"/>
      <c r="P153" s="43"/>
      <c r="Q153" s="43"/>
      <c r="R153" s="43"/>
      <c r="S153" s="43"/>
      <c r="T153" s="71"/>
      <c r="AT153" s="25" t="s">
        <v>190</v>
      </c>
      <c r="AU153" s="25" t="s">
        <v>80</v>
      </c>
    </row>
    <row r="154" spans="2:51" s="12" customFormat="1" ht="13.5">
      <c r="B154" s="199"/>
      <c r="D154" s="194" t="s">
        <v>192</v>
      </c>
      <c r="E154" s="200" t="s">
        <v>5</v>
      </c>
      <c r="F154" s="201" t="s">
        <v>2271</v>
      </c>
      <c r="H154" s="202">
        <v>675.36</v>
      </c>
      <c r="I154" s="203"/>
      <c r="L154" s="199"/>
      <c r="M154" s="204"/>
      <c r="N154" s="205"/>
      <c r="O154" s="205"/>
      <c r="P154" s="205"/>
      <c r="Q154" s="205"/>
      <c r="R154" s="205"/>
      <c r="S154" s="205"/>
      <c r="T154" s="206"/>
      <c r="AT154" s="200" t="s">
        <v>192</v>
      </c>
      <c r="AU154" s="200" t="s">
        <v>80</v>
      </c>
      <c r="AV154" s="12" t="s">
        <v>80</v>
      </c>
      <c r="AW154" s="12" t="s">
        <v>35</v>
      </c>
      <c r="AX154" s="12" t="s">
        <v>78</v>
      </c>
      <c r="AY154" s="200" t="s">
        <v>179</v>
      </c>
    </row>
    <row r="155" spans="2:65" s="1" customFormat="1" ht="16.5" customHeight="1">
      <c r="B155" s="181"/>
      <c r="C155" s="182" t="s">
        <v>340</v>
      </c>
      <c r="D155" s="182" t="s">
        <v>181</v>
      </c>
      <c r="E155" s="183" t="s">
        <v>1482</v>
      </c>
      <c r="F155" s="184" t="s">
        <v>2031</v>
      </c>
      <c r="G155" s="185" t="s">
        <v>184</v>
      </c>
      <c r="H155" s="186">
        <v>675.36</v>
      </c>
      <c r="I155" s="187"/>
      <c r="J155" s="188">
        <f>ROUND(I155*H155,2)</f>
        <v>0</v>
      </c>
      <c r="K155" s="184" t="s">
        <v>185</v>
      </c>
      <c r="L155" s="42"/>
      <c r="M155" s="189" t="s">
        <v>5</v>
      </c>
      <c r="N155" s="190" t="s">
        <v>42</v>
      </c>
      <c r="O155" s="43"/>
      <c r="P155" s="191">
        <f>O155*H155</f>
        <v>0</v>
      </c>
      <c r="Q155" s="191">
        <v>0</v>
      </c>
      <c r="R155" s="191">
        <f>Q155*H155</f>
        <v>0</v>
      </c>
      <c r="S155" s="191">
        <v>0</v>
      </c>
      <c r="T155" s="192">
        <f>S155*H155</f>
        <v>0</v>
      </c>
      <c r="AR155" s="25" t="s">
        <v>186</v>
      </c>
      <c r="AT155" s="25" t="s">
        <v>181</v>
      </c>
      <c r="AU155" s="25" t="s">
        <v>80</v>
      </c>
      <c r="AY155" s="25" t="s">
        <v>179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25" t="s">
        <v>78</v>
      </c>
      <c r="BK155" s="193">
        <f>ROUND(I155*H155,2)</f>
        <v>0</v>
      </c>
      <c r="BL155" s="25" t="s">
        <v>186</v>
      </c>
      <c r="BM155" s="25" t="s">
        <v>2032</v>
      </c>
    </row>
    <row r="156" spans="2:47" s="1" customFormat="1" ht="27">
      <c r="B156" s="42"/>
      <c r="D156" s="194" t="s">
        <v>188</v>
      </c>
      <c r="F156" s="195" t="s">
        <v>1485</v>
      </c>
      <c r="I156" s="196"/>
      <c r="L156" s="42"/>
      <c r="M156" s="197"/>
      <c r="N156" s="43"/>
      <c r="O156" s="43"/>
      <c r="P156" s="43"/>
      <c r="Q156" s="43"/>
      <c r="R156" s="43"/>
      <c r="S156" s="43"/>
      <c r="T156" s="71"/>
      <c r="AT156" s="25" t="s">
        <v>188</v>
      </c>
      <c r="AU156" s="25" t="s">
        <v>80</v>
      </c>
    </row>
    <row r="157" spans="2:65" s="1" customFormat="1" ht="16.5" customHeight="1">
      <c r="B157" s="181"/>
      <c r="C157" s="182" t="s">
        <v>344</v>
      </c>
      <c r="D157" s="182" t="s">
        <v>181</v>
      </c>
      <c r="E157" s="183" t="s">
        <v>615</v>
      </c>
      <c r="F157" s="184" t="s">
        <v>616</v>
      </c>
      <c r="G157" s="185" t="s">
        <v>424</v>
      </c>
      <c r="H157" s="186">
        <v>119.394</v>
      </c>
      <c r="I157" s="187"/>
      <c r="J157" s="188">
        <f>ROUND(I157*H157,2)</f>
        <v>0</v>
      </c>
      <c r="K157" s="184" t="s">
        <v>185</v>
      </c>
      <c r="L157" s="42"/>
      <c r="M157" s="189" t="s">
        <v>5</v>
      </c>
      <c r="N157" s="190" t="s">
        <v>42</v>
      </c>
      <c r="O157" s="43"/>
      <c r="P157" s="191">
        <f>O157*H157</f>
        <v>0</v>
      </c>
      <c r="Q157" s="191">
        <v>0</v>
      </c>
      <c r="R157" s="191">
        <f>Q157*H157</f>
        <v>0</v>
      </c>
      <c r="S157" s="191">
        <v>0</v>
      </c>
      <c r="T157" s="192">
        <f>S157*H157</f>
        <v>0</v>
      </c>
      <c r="AR157" s="25" t="s">
        <v>186</v>
      </c>
      <c r="AT157" s="25" t="s">
        <v>181</v>
      </c>
      <c r="AU157" s="25" t="s">
        <v>80</v>
      </c>
      <c r="AY157" s="25" t="s">
        <v>179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25" t="s">
        <v>78</v>
      </c>
      <c r="BK157" s="193">
        <f>ROUND(I157*H157,2)</f>
        <v>0</v>
      </c>
      <c r="BL157" s="25" t="s">
        <v>186</v>
      </c>
      <c r="BM157" s="25" t="s">
        <v>617</v>
      </c>
    </row>
    <row r="158" spans="2:47" s="1" customFormat="1" ht="40.5">
      <c r="B158" s="42"/>
      <c r="D158" s="194" t="s">
        <v>188</v>
      </c>
      <c r="F158" s="195" t="s">
        <v>618</v>
      </c>
      <c r="I158" s="196"/>
      <c r="L158" s="42"/>
      <c r="M158" s="197"/>
      <c r="N158" s="43"/>
      <c r="O158" s="43"/>
      <c r="P158" s="43"/>
      <c r="Q158" s="43"/>
      <c r="R158" s="43"/>
      <c r="S158" s="43"/>
      <c r="T158" s="71"/>
      <c r="AT158" s="25" t="s">
        <v>188</v>
      </c>
      <c r="AU158" s="25" t="s">
        <v>80</v>
      </c>
    </row>
    <row r="159" spans="2:51" s="13" customFormat="1" ht="13.5">
      <c r="B159" s="207"/>
      <c r="D159" s="194" t="s">
        <v>192</v>
      </c>
      <c r="E159" s="208" t="s">
        <v>5</v>
      </c>
      <c r="F159" s="209" t="s">
        <v>619</v>
      </c>
      <c r="H159" s="208" t="s">
        <v>5</v>
      </c>
      <c r="I159" s="210"/>
      <c r="L159" s="207"/>
      <c r="M159" s="211"/>
      <c r="N159" s="212"/>
      <c r="O159" s="212"/>
      <c r="P159" s="212"/>
      <c r="Q159" s="212"/>
      <c r="R159" s="212"/>
      <c r="S159" s="212"/>
      <c r="T159" s="213"/>
      <c r="AT159" s="208" t="s">
        <v>192</v>
      </c>
      <c r="AU159" s="208" t="s">
        <v>80</v>
      </c>
      <c r="AV159" s="13" t="s">
        <v>78</v>
      </c>
      <c r="AW159" s="13" t="s">
        <v>35</v>
      </c>
      <c r="AX159" s="13" t="s">
        <v>71</v>
      </c>
      <c r="AY159" s="208" t="s">
        <v>179</v>
      </c>
    </row>
    <row r="160" spans="2:51" s="12" customFormat="1" ht="13.5">
      <c r="B160" s="199"/>
      <c r="D160" s="194" t="s">
        <v>192</v>
      </c>
      <c r="E160" s="200" t="s">
        <v>5</v>
      </c>
      <c r="F160" s="201" t="s">
        <v>2272</v>
      </c>
      <c r="H160" s="202">
        <v>119.394</v>
      </c>
      <c r="I160" s="203"/>
      <c r="L160" s="199"/>
      <c r="M160" s="204"/>
      <c r="N160" s="205"/>
      <c r="O160" s="205"/>
      <c r="P160" s="205"/>
      <c r="Q160" s="205"/>
      <c r="R160" s="205"/>
      <c r="S160" s="205"/>
      <c r="T160" s="206"/>
      <c r="AT160" s="200" t="s">
        <v>192</v>
      </c>
      <c r="AU160" s="200" t="s">
        <v>80</v>
      </c>
      <c r="AV160" s="12" t="s">
        <v>80</v>
      </c>
      <c r="AW160" s="12" t="s">
        <v>35</v>
      </c>
      <c r="AX160" s="12" t="s">
        <v>78</v>
      </c>
      <c r="AY160" s="200" t="s">
        <v>179</v>
      </c>
    </row>
    <row r="161" spans="2:65" s="1" customFormat="1" ht="25.5" customHeight="1">
      <c r="B161" s="181"/>
      <c r="C161" s="182" t="s">
        <v>351</v>
      </c>
      <c r="D161" s="182" t="s">
        <v>181</v>
      </c>
      <c r="E161" s="183" t="s">
        <v>633</v>
      </c>
      <c r="F161" s="184" t="s">
        <v>634</v>
      </c>
      <c r="G161" s="185" t="s">
        <v>424</v>
      </c>
      <c r="H161" s="186">
        <v>217.08</v>
      </c>
      <c r="I161" s="187"/>
      <c r="J161" s="188">
        <f>ROUND(I161*H161,2)</f>
        <v>0</v>
      </c>
      <c r="K161" s="184" t="s">
        <v>185</v>
      </c>
      <c r="L161" s="42"/>
      <c r="M161" s="189" t="s">
        <v>5</v>
      </c>
      <c r="N161" s="190" t="s">
        <v>42</v>
      </c>
      <c r="O161" s="43"/>
      <c r="P161" s="191">
        <f>O161*H161</f>
        <v>0</v>
      </c>
      <c r="Q161" s="191">
        <v>0</v>
      </c>
      <c r="R161" s="191">
        <f>Q161*H161</f>
        <v>0</v>
      </c>
      <c r="S161" s="191">
        <v>0</v>
      </c>
      <c r="T161" s="192">
        <f>S161*H161</f>
        <v>0</v>
      </c>
      <c r="AR161" s="25" t="s">
        <v>186</v>
      </c>
      <c r="AT161" s="25" t="s">
        <v>181</v>
      </c>
      <c r="AU161" s="25" t="s">
        <v>80</v>
      </c>
      <c r="AY161" s="25" t="s">
        <v>179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25" t="s">
        <v>78</v>
      </c>
      <c r="BK161" s="193">
        <f>ROUND(I161*H161,2)</f>
        <v>0</v>
      </c>
      <c r="BL161" s="25" t="s">
        <v>186</v>
      </c>
      <c r="BM161" s="25" t="s">
        <v>635</v>
      </c>
    </row>
    <row r="162" spans="2:47" s="1" customFormat="1" ht="40.5">
      <c r="B162" s="42"/>
      <c r="D162" s="194" t="s">
        <v>188</v>
      </c>
      <c r="F162" s="195" t="s">
        <v>636</v>
      </c>
      <c r="I162" s="196"/>
      <c r="L162" s="42"/>
      <c r="M162" s="197"/>
      <c r="N162" s="43"/>
      <c r="O162" s="43"/>
      <c r="P162" s="43"/>
      <c r="Q162" s="43"/>
      <c r="R162" s="43"/>
      <c r="S162" s="43"/>
      <c r="T162" s="71"/>
      <c r="AT162" s="25" t="s">
        <v>188</v>
      </c>
      <c r="AU162" s="25" t="s">
        <v>80</v>
      </c>
    </row>
    <row r="163" spans="2:51" s="13" customFormat="1" ht="13.5">
      <c r="B163" s="207"/>
      <c r="D163" s="194" t="s">
        <v>192</v>
      </c>
      <c r="E163" s="208" t="s">
        <v>5</v>
      </c>
      <c r="F163" s="209" t="s">
        <v>637</v>
      </c>
      <c r="H163" s="208" t="s">
        <v>5</v>
      </c>
      <c r="I163" s="210"/>
      <c r="L163" s="207"/>
      <c r="M163" s="211"/>
      <c r="N163" s="212"/>
      <c r="O163" s="212"/>
      <c r="P163" s="212"/>
      <c r="Q163" s="212"/>
      <c r="R163" s="212"/>
      <c r="S163" s="212"/>
      <c r="T163" s="213"/>
      <c r="AT163" s="208" t="s">
        <v>192</v>
      </c>
      <c r="AU163" s="208" t="s">
        <v>80</v>
      </c>
      <c r="AV163" s="13" t="s">
        <v>78</v>
      </c>
      <c r="AW163" s="13" t="s">
        <v>35</v>
      </c>
      <c r="AX163" s="13" t="s">
        <v>71</v>
      </c>
      <c r="AY163" s="208" t="s">
        <v>179</v>
      </c>
    </row>
    <row r="164" spans="2:51" s="12" customFormat="1" ht="13.5">
      <c r="B164" s="199"/>
      <c r="D164" s="194" t="s">
        <v>192</v>
      </c>
      <c r="E164" s="200" t="s">
        <v>5</v>
      </c>
      <c r="F164" s="201" t="s">
        <v>2273</v>
      </c>
      <c r="H164" s="202">
        <v>217.08</v>
      </c>
      <c r="I164" s="203"/>
      <c r="L164" s="199"/>
      <c r="M164" s="204"/>
      <c r="N164" s="205"/>
      <c r="O164" s="205"/>
      <c r="P164" s="205"/>
      <c r="Q164" s="205"/>
      <c r="R164" s="205"/>
      <c r="S164" s="205"/>
      <c r="T164" s="206"/>
      <c r="AT164" s="200" t="s">
        <v>192</v>
      </c>
      <c r="AU164" s="200" t="s">
        <v>80</v>
      </c>
      <c r="AV164" s="12" t="s">
        <v>80</v>
      </c>
      <c r="AW164" s="12" t="s">
        <v>35</v>
      </c>
      <c r="AX164" s="12" t="s">
        <v>78</v>
      </c>
      <c r="AY164" s="200" t="s">
        <v>179</v>
      </c>
    </row>
    <row r="165" spans="2:65" s="1" customFormat="1" ht="16.5" customHeight="1">
      <c r="B165" s="181"/>
      <c r="C165" s="182" t="s">
        <v>357</v>
      </c>
      <c r="D165" s="182" t="s">
        <v>181</v>
      </c>
      <c r="E165" s="183" t="s">
        <v>659</v>
      </c>
      <c r="F165" s="184" t="s">
        <v>660</v>
      </c>
      <c r="G165" s="185" t="s">
        <v>424</v>
      </c>
      <c r="H165" s="186">
        <v>217.08</v>
      </c>
      <c r="I165" s="187"/>
      <c r="J165" s="188">
        <f>ROUND(I165*H165,2)</f>
        <v>0</v>
      </c>
      <c r="K165" s="184" t="s">
        <v>185</v>
      </c>
      <c r="L165" s="42"/>
      <c r="M165" s="189" t="s">
        <v>5</v>
      </c>
      <c r="N165" s="190" t="s">
        <v>42</v>
      </c>
      <c r="O165" s="43"/>
      <c r="P165" s="191">
        <f>O165*H165</f>
        <v>0</v>
      </c>
      <c r="Q165" s="191">
        <v>0</v>
      </c>
      <c r="R165" s="191">
        <f>Q165*H165</f>
        <v>0</v>
      </c>
      <c r="S165" s="191">
        <v>0</v>
      </c>
      <c r="T165" s="192">
        <f>S165*H165</f>
        <v>0</v>
      </c>
      <c r="AR165" s="25" t="s">
        <v>186</v>
      </c>
      <c r="AT165" s="25" t="s">
        <v>181</v>
      </c>
      <c r="AU165" s="25" t="s">
        <v>80</v>
      </c>
      <c r="AY165" s="25" t="s">
        <v>179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25" t="s">
        <v>78</v>
      </c>
      <c r="BK165" s="193">
        <f>ROUND(I165*H165,2)</f>
        <v>0</v>
      </c>
      <c r="BL165" s="25" t="s">
        <v>186</v>
      </c>
      <c r="BM165" s="25" t="s">
        <v>661</v>
      </c>
    </row>
    <row r="166" spans="2:47" s="1" customFormat="1" ht="13.5">
      <c r="B166" s="42"/>
      <c r="D166" s="194" t="s">
        <v>188</v>
      </c>
      <c r="F166" s="195" t="s">
        <v>662</v>
      </c>
      <c r="I166" s="196"/>
      <c r="L166" s="42"/>
      <c r="M166" s="197"/>
      <c r="N166" s="43"/>
      <c r="O166" s="43"/>
      <c r="P166" s="43"/>
      <c r="Q166" s="43"/>
      <c r="R166" s="43"/>
      <c r="S166" s="43"/>
      <c r="T166" s="71"/>
      <c r="AT166" s="25" t="s">
        <v>188</v>
      </c>
      <c r="AU166" s="25" t="s">
        <v>80</v>
      </c>
    </row>
    <row r="167" spans="2:65" s="1" customFormat="1" ht="16.5" customHeight="1">
      <c r="B167" s="181"/>
      <c r="C167" s="182" t="s">
        <v>385</v>
      </c>
      <c r="D167" s="182" t="s">
        <v>181</v>
      </c>
      <c r="E167" s="183" t="s">
        <v>667</v>
      </c>
      <c r="F167" s="184" t="s">
        <v>668</v>
      </c>
      <c r="G167" s="185" t="s">
        <v>669</v>
      </c>
      <c r="H167" s="186">
        <v>390.744</v>
      </c>
      <c r="I167" s="187"/>
      <c r="J167" s="188">
        <f>ROUND(I167*H167,2)</f>
        <v>0</v>
      </c>
      <c r="K167" s="184" t="s">
        <v>185</v>
      </c>
      <c r="L167" s="42"/>
      <c r="M167" s="189" t="s">
        <v>5</v>
      </c>
      <c r="N167" s="190" t="s">
        <v>42</v>
      </c>
      <c r="O167" s="43"/>
      <c r="P167" s="191">
        <f>O167*H167</f>
        <v>0</v>
      </c>
      <c r="Q167" s="191">
        <v>0</v>
      </c>
      <c r="R167" s="191">
        <f>Q167*H167</f>
        <v>0</v>
      </c>
      <c r="S167" s="191">
        <v>0</v>
      </c>
      <c r="T167" s="192">
        <f>S167*H167</f>
        <v>0</v>
      </c>
      <c r="AR167" s="25" t="s">
        <v>186</v>
      </c>
      <c r="AT167" s="25" t="s">
        <v>181</v>
      </c>
      <c r="AU167" s="25" t="s">
        <v>80</v>
      </c>
      <c r="AY167" s="25" t="s">
        <v>179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25" t="s">
        <v>78</v>
      </c>
      <c r="BK167" s="193">
        <f>ROUND(I167*H167,2)</f>
        <v>0</v>
      </c>
      <c r="BL167" s="25" t="s">
        <v>186</v>
      </c>
      <c r="BM167" s="25" t="s">
        <v>670</v>
      </c>
    </row>
    <row r="168" spans="2:47" s="1" customFormat="1" ht="13.5">
      <c r="B168" s="42"/>
      <c r="D168" s="194" t="s">
        <v>188</v>
      </c>
      <c r="F168" s="195" t="s">
        <v>671</v>
      </c>
      <c r="I168" s="196"/>
      <c r="L168" s="42"/>
      <c r="M168" s="197"/>
      <c r="N168" s="43"/>
      <c r="O168" s="43"/>
      <c r="P168" s="43"/>
      <c r="Q168" s="43"/>
      <c r="R168" s="43"/>
      <c r="S168" s="43"/>
      <c r="T168" s="71"/>
      <c r="AT168" s="25" t="s">
        <v>188</v>
      </c>
      <c r="AU168" s="25" t="s">
        <v>80</v>
      </c>
    </row>
    <row r="169" spans="2:51" s="12" customFormat="1" ht="13.5">
      <c r="B169" s="199"/>
      <c r="D169" s="194" t="s">
        <v>192</v>
      </c>
      <c r="F169" s="201" t="s">
        <v>2274</v>
      </c>
      <c r="H169" s="202">
        <v>390.744</v>
      </c>
      <c r="I169" s="203"/>
      <c r="L169" s="199"/>
      <c r="M169" s="204"/>
      <c r="N169" s="205"/>
      <c r="O169" s="205"/>
      <c r="P169" s="205"/>
      <c r="Q169" s="205"/>
      <c r="R169" s="205"/>
      <c r="S169" s="205"/>
      <c r="T169" s="206"/>
      <c r="AT169" s="200" t="s">
        <v>192</v>
      </c>
      <c r="AU169" s="200" t="s">
        <v>80</v>
      </c>
      <c r="AV169" s="12" t="s">
        <v>80</v>
      </c>
      <c r="AW169" s="12" t="s">
        <v>6</v>
      </c>
      <c r="AX169" s="12" t="s">
        <v>78</v>
      </c>
      <c r="AY169" s="200" t="s">
        <v>179</v>
      </c>
    </row>
    <row r="170" spans="2:65" s="1" customFormat="1" ht="16.5" customHeight="1">
      <c r="B170" s="181"/>
      <c r="C170" s="182" t="s">
        <v>10</v>
      </c>
      <c r="D170" s="182" t="s">
        <v>181</v>
      </c>
      <c r="E170" s="183" t="s">
        <v>676</v>
      </c>
      <c r="F170" s="184" t="s">
        <v>677</v>
      </c>
      <c r="G170" s="185" t="s">
        <v>424</v>
      </c>
      <c r="H170" s="186">
        <v>113.967</v>
      </c>
      <c r="I170" s="187"/>
      <c r="J170" s="188">
        <f>ROUND(I170*H170,2)</f>
        <v>0</v>
      </c>
      <c r="K170" s="184" t="s">
        <v>185</v>
      </c>
      <c r="L170" s="42"/>
      <c r="M170" s="189" t="s">
        <v>5</v>
      </c>
      <c r="N170" s="190" t="s">
        <v>42</v>
      </c>
      <c r="O170" s="43"/>
      <c r="P170" s="191">
        <f>O170*H170</f>
        <v>0</v>
      </c>
      <c r="Q170" s="191">
        <v>0</v>
      </c>
      <c r="R170" s="191">
        <f>Q170*H170</f>
        <v>0</v>
      </c>
      <c r="S170" s="191">
        <v>0</v>
      </c>
      <c r="T170" s="192">
        <f>S170*H170</f>
        <v>0</v>
      </c>
      <c r="AR170" s="25" t="s">
        <v>186</v>
      </c>
      <c r="AT170" s="25" t="s">
        <v>181</v>
      </c>
      <c r="AU170" s="25" t="s">
        <v>80</v>
      </c>
      <c r="AY170" s="25" t="s">
        <v>179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25" t="s">
        <v>78</v>
      </c>
      <c r="BK170" s="193">
        <f>ROUND(I170*H170,2)</f>
        <v>0</v>
      </c>
      <c r="BL170" s="25" t="s">
        <v>186</v>
      </c>
      <c r="BM170" s="25" t="s">
        <v>678</v>
      </c>
    </row>
    <row r="171" spans="2:47" s="1" customFormat="1" ht="27">
      <c r="B171" s="42"/>
      <c r="D171" s="194" t="s">
        <v>188</v>
      </c>
      <c r="F171" s="195" t="s">
        <v>679</v>
      </c>
      <c r="I171" s="196"/>
      <c r="L171" s="42"/>
      <c r="M171" s="197"/>
      <c r="N171" s="43"/>
      <c r="O171" s="43"/>
      <c r="P171" s="43"/>
      <c r="Q171" s="43"/>
      <c r="R171" s="43"/>
      <c r="S171" s="43"/>
      <c r="T171" s="71"/>
      <c r="AT171" s="25" t="s">
        <v>188</v>
      </c>
      <c r="AU171" s="25" t="s">
        <v>80</v>
      </c>
    </row>
    <row r="172" spans="2:51" s="13" customFormat="1" ht="13.5">
      <c r="B172" s="207"/>
      <c r="D172" s="194" t="s">
        <v>192</v>
      </c>
      <c r="E172" s="208" t="s">
        <v>5</v>
      </c>
      <c r="F172" s="209" t="s">
        <v>681</v>
      </c>
      <c r="H172" s="208" t="s">
        <v>5</v>
      </c>
      <c r="I172" s="210"/>
      <c r="L172" s="207"/>
      <c r="M172" s="211"/>
      <c r="N172" s="212"/>
      <c r="O172" s="212"/>
      <c r="P172" s="212"/>
      <c r="Q172" s="212"/>
      <c r="R172" s="212"/>
      <c r="S172" s="212"/>
      <c r="T172" s="213"/>
      <c r="AT172" s="208" t="s">
        <v>192</v>
      </c>
      <c r="AU172" s="208" t="s">
        <v>80</v>
      </c>
      <c r="AV172" s="13" t="s">
        <v>78</v>
      </c>
      <c r="AW172" s="13" t="s">
        <v>35</v>
      </c>
      <c r="AX172" s="13" t="s">
        <v>71</v>
      </c>
      <c r="AY172" s="208" t="s">
        <v>179</v>
      </c>
    </row>
    <row r="173" spans="2:51" s="12" customFormat="1" ht="13.5">
      <c r="B173" s="199"/>
      <c r="D173" s="194" t="s">
        <v>192</v>
      </c>
      <c r="E173" s="200" t="s">
        <v>5</v>
      </c>
      <c r="F173" s="201" t="s">
        <v>2273</v>
      </c>
      <c r="H173" s="202">
        <v>217.08</v>
      </c>
      <c r="I173" s="203"/>
      <c r="L173" s="199"/>
      <c r="M173" s="204"/>
      <c r="N173" s="205"/>
      <c r="O173" s="205"/>
      <c r="P173" s="205"/>
      <c r="Q173" s="205"/>
      <c r="R173" s="205"/>
      <c r="S173" s="205"/>
      <c r="T173" s="206"/>
      <c r="AT173" s="200" t="s">
        <v>192</v>
      </c>
      <c r="AU173" s="200" t="s">
        <v>80</v>
      </c>
      <c r="AV173" s="12" t="s">
        <v>80</v>
      </c>
      <c r="AW173" s="12" t="s">
        <v>35</v>
      </c>
      <c r="AX173" s="12" t="s">
        <v>71</v>
      </c>
      <c r="AY173" s="200" t="s">
        <v>179</v>
      </c>
    </row>
    <row r="174" spans="2:51" s="13" customFormat="1" ht="13.5">
      <c r="B174" s="207"/>
      <c r="D174" s="194" t="s">
        <v>192</v>
      </c>
      <c r="E174" s="208" t="s">
        <v>5</v>
      </c>
      <c r="F174" s="209" t="s">
        <v>682</v>
      </c>
      <c r="H174" s="208" t="s">
        <v>5</v>
      </c>
      <c r="I174" s="210"/>
      <c r="L174" s="207"/>
      <c r="M174" s="211"/>
      <c r="N174" s="212"/>
      <c r="O174" s="212"/>
      <c r="P174" s="212"/>
      <c r="Q174" s="212"/>
      <c r="R174" s="212"/>
      <c r="S174" s="212"/>
      <c r="T174" s="213"/>
      <c r="AT174" s="208" t="s">
        <v>192</v>
      </c>
      <c r="AU174" s="208" t="s">
        <v>80</v>
      </c>
      <c r="AV174" s="13" t="s">
        <v>78</v>
      </c>
      <c r="AW174" s="13" t="s">
        <v>35</v>
      </c>
      <c r="AX174" s="13" t="s">
        <v>71</v>
      </c>
      <c r="AY174" s="208" t="s">
        <v>179</v>
      </c>
    </row>
    <row r="175" spans="2:51" s="12" customFormat="1" ht="13.5">
      <c r="B175" s="199"/>
      <c r="D175" s="194" t="s">
        <v>192</v>
      </c>
      <c r="E175" s="200" t="s">
        <v>5</v>
      </c>
      <c r="F175" s="201" t="s">
        <v>2275</v>
      </c>
      <c r="H175" s="202">
        <v>-21.708</v>
      </c>
      <c r="I175" s="203"/>
      <c r="L175" s="199"/>
      <c r="M175" s="204"/>
      <c r="N175" s="205"/>
      <c r="O175" s="205"/>
      <c r="P175" s="205"/>
      <c r="Q175" s="205"/>
      <c r="R175" s="205"/>
      <c r="S175" s="205"/>
      <c r="T175" s="206"/>
      <c r="AT175" s="200" t="s">
        <v>192</v>
      </c>
      <c r="AU175" s="200" t="s">
        <v>80</v>
      </c>
      <c r="AV175" s="12" t="s">
        <v>80</v>
      </c>
      <c r="AW175" s="12" t="s">
        <v>35</v>
      </c>
      <c r="AX175" s="12" t="s">
        <v>71</v>
      </c>
      <c r="AY175" s="200" t="s">
        <v>179</v>
      </c>
    </row>
    <row r="176" spans="2:51" s="13" customFormat="1" ht="13.5">
      <c r="B176" s="207"/>
      <c r="D176" s="194" t="s">
        <v>192</v>
      </c>
      <c r="E176" s="208" t="s">
        <v>5</v>
      </c>
      <c r="F176" s="209" t="s">
        <v>688</v>
      </c>
      <c r="H176" s="208" t="s">
        <v>5</v>
      </c>
      <c r="I176" s="210"/>
      <c r="L176" s="207"/>
      <c r="M176" s="211"/>
      <c r="N176" s="212"/>
      <c r="O176" s="212"/>
      <c r="P176" s="212"/>
      <c r="Q176" s="212"/>
      <c r="R176" s="212"/>
      <c r="S176" s="212"/>
      <c r="T176" s="213"/>
      <c r="AT176" s="208" t="s">
        <v>192</v>
      </c>
      <c r="AU176" s="208" t="s">
        <v>80</v>
      </c>
      <c r="AV176" s="13" t="s">
        <v>78</v>
      </c>
      <c r="AW176" s="13" t="s">
        <v>35</v>
      </c>
      <c r="AX176" s="13" t="s">
        <v>71</v>
      </c>
      <c r="AY176" s="208" t="s">
        <v>179</v>
      </c>
    </row>
    <row r="177" spans="2:51" s="12" customFormat="1" ht="13.5">
      <c r="B177" s="199"/>
      <c r="D177" s="194" t="s">
        <v>192</v>
      </c>
      <c r="E177" s="200" t="s">
        <v>5</v>
      </c>
      <c r="F177" s="201" t="s">
        <v>2276</v>
      </c>
      <c r="H177" s="202">
        <v>-81.405</v>
      </c>
      <c r="I177" s="203"/>
      <c r="L177" s="199"/>
      <c r="M177" s="204"/>
      <c r="N177" s="205"/>
      <c r="O177" s="205"/>
      <c r="P177" s="205"/>
      <c r="Q177" s="205"/>
      <c r="R177" s="205"/>
      <c r="S177" s="205"/>
      <c r="T177" s="206"/>
      <c r="AT177" s="200" t="s">
        <v>192</v>
      </c>
      <c r="AU177" s="200" t="s">
        <v>80</v>
      </c>
      <c r="AV177" s="12" t="s">
        <v>80</v>
      </c>
      <c r="AW177" s="12" t="s">
        <v>35</v>
      </c>
      <c r="AX177" s="12" t="s">
        <v>71</v>
      </c>
      <c r="AY177" s="200" t="s">
        <v>179</v>
      </c>
    </row>
    <row r="178" spans="2:51" s="14" customFormat="1" ht="13.5">
      <c r="B178" s="214"/>
      <c r="D178" s="194" t="s">
        <v>192</v>
      </c>
      <c r="E178" s="215" t="s">
        <v>5</v>
      </c>
      <c r="F178" s="216" t="s">
        <v>228</v>
      </c>
      <c r="H178" s="217">
        <v>113.967</v>
      </c>
      <c r="I178" s="218"/>
      <c r="L178" s="214"/>
      <c r="M178" s="219"/>
      <c r="N178" s="220"/>
      <c r="O178" s="220"/>
      <c r="P178" s="220"/>
      <c r="Q178" s="220"/>
      <c r="R178" s="220"/>
      <c r="S178" s="220"/>
      <c r="T178" s="221"/>
      <c r="AT178" s="215" t="s">
        <v>192</v>
      </c>
      <c r="AU178" s="215" t="s">
        <v>80</v>
      </c>
      <c r="AV178" s="14" t="s">
        <v>186</v>
      </c>
      <c r="AW178" s="14" t="s">
        <v>35</v>
      </c>
      <c r="AX178" s="14" t="s">
        <v>78</v>
      </c>
      <c r="AY178" s="215" t="s">
        <v>179</v>
      </c>
    </row>
    <row r="179" spans="2:65" s="1" customFormat="1" ht="16.5" customHeight="1">
      <c r="B179" s="181"/>
      <c r="C179" s="230" t="s">
        <v>406</v>
      </c>
      <c r="D179" s="230" t="s">
        <v>541</v>
      </c>
      <c r="E179" s="231" t="s">
        <v>695</v>
      </c>
      <c r="F179" s="232" t="s">
        <v>696</v>
      </c>
      <c r="G179" s="233" t="s">
        <v>669</v>
      </c>
      <c r="H179" s="234">
        <v>227.934</v>
      </c>
      <c r="I179" s="235"/>
      <c r="J179" s="236">
        <f>ROUND(I179*H179,2)</f>
        <v>0</v>
      </c>
      <c r="K179" s="232" t="s">
        <v>185</v>
      </c>
      <c r="L179" s="237"/>
      <c r="M179" s="238" t="s">
        <v>5</v>
      </c>
      <c r="N179" s="239" t="s">
        <v>42</v>
      </c>
      <c r="O179" s="43"/>
      <c r="P179" s="191">
        <f>O179*H179</f>
        <v>0</v>
      </c>
      <c r="Q179" s="191">
        <v>0.1</v>
      </c>
      <c r="R179" s="191">
        <f>Q179*H179</f>
        <v>22.793400000000002</v>
      </c>
      <c r="S179" s="191">
        <v>0</v>
      </c>
      <c r="T179" s="192">
        <f>S179*H179</f>
        <v>0</v>
      </c>
      <c r="AR179" s="25" t="s">
        <v>284</v>
      </c>
      <c r="AT179" s="25" t="s">
        <v>541</v>
      </c>
      <c r="AU179" s="25" t="s">
        <v>80</v>
      </c>
      <c r="AY179" s="25" t="s">
        <v>179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25" t="s">
        <v>78</v>
      </c>
      <c r="BK179" s="193">
        <f>ROUND(I179*H179,2)</f>
        <v>0</v>
      </c>
      <c r="BL179" s="25" t="s">
        <v>186</v>
      </c>
      <c r="BM179" s="25" t="s">
        <v>697</v>
      </c>
    </row>
    <row r="180" spans="2:47" s="1" customFormat="1" ht="13.5">
      <c r="B180" s="42"/>
      <c r="D180" s="194" t="s">
        <v>188</v>
      </c>
      <c r="F180" s="195" t="s">
        <v>696</v>
      </c>
      <c r="I180" s="196"/>
      <c r="L180" s="42"/>
      <c r="M180" s="197"/>
      <c r="N180" s="43"/>
      <c r="O180" s="43"/>
      <c r="P180" s="43"/>
      <c r="Q180" s="43"/>
      <c r="R180" s="43"/>
      <c r="S180" s="43"/>
      <c r="T180" s="71"/>
      <c r="AT180" s="25" t="s">
        <v>188</v>
      </c>
      <c r="AU180" s="25" t="s">
        <v>80</v>
      </c>
    </row>
    <row r="181" spans="2:51" s="12" customFormat="1" ht="13.5">
      <c r="B181" s="199"/>
      <c r="D181" s="194" t="s">
        <v>192</v>
      </c>
      <c r="F181" s="201" t="s">
        <v>2277</v>
      </c>
      <c r="H181" s="202">
        <v>227.934</v>
      </c>
      <c r="I181" s="203"/>
      <c r="L181" s="199"/>
      <c r="M181" s="204"/>
      <c r="N181" s="205"/>
      <c r="O181" s="205"/>
      <c r="P181" s="205"/>
      <c r="Q181" s="205"/>
      <c r="R181" s="205"/>
      <c r="S181" s="205"/>
      <c r="T181" s="206"/>
      <c r="AT181" s="200" t="s">
        <v>192</v>
      </c>
      <c r="AU181" s="200" t="s">
        <v>80</v>
      </c>
      <c r="AV181" s="12" t="s">
        <v>80</v>
      </c>
      <c r="AW181" s="12" t="s">
        <v>6</v>
      </c>
      <c r="AX181" s="12" t="s">
        <v>78</v>
      </c>
      <c r="AY181" s="200" t="s">
        <v>179</v>
      </c>
    </row>
    <row r="182" spans="2:65" s="1" customFormat="1" ht="16.5" customHeight="1">
      <c r="B182" s="181"/>
      <c r="C182" s="182" t="s">
        <v>411</v>
      </c>
      <c r="D182" s="182" t="s">
        <v>181</v>
      </c>
      <c r="E182" s="183" t="s">
        <v>714</v>
      </c>
      <c r="F182" s="184" t="s">
        <v>715</v>
      </c>
      <c r="G182" s="185" t="s">
        <v>424</v>
      </c>
      <c r="H182" s="186">
        <v>81.405</v>
      </c>
      <c r="I182" s="187"/>
      <c r="J182" s="188">
        <f>ROUND(I182*H182,2)</f>
        <v>0</v>
      </c>
      <c r="K182" s="184" t="s">
        <v>185</v>
      </c>
      <c r="L182" s="42"/>
      <c r="M182" s="189" t="s">
        <v>5</v>
      </c>
      <c r="N182" s="190" t="s">
        <v>42</v>
      </c>
      <c r="O182" s="43"/>
      <c r="P182" s="191">
        <f>O182*H182</f>
        <v>0</v>
      </c>
      <c r="Q182" s="191">
        <v>0</v>
      </c>
      <c r="R182" s="191">
        <f>Q182*H182</f>
        <v>0</v>
      </c>
      <c r="S182" s="191">
        <v>0</v>
      </c>
      <c r="T182" s="192">
        <f>S182*H182</f>
        <v>0</v>
      </c>
      <c r="AR182" s="25" t="s">
        <v>186</v>
      </c>
      <c r="AT182" s="25" t="s">
        <v>181</v>
      </c>
      <c r="AU182" s="25" t="s">
        <v>80</v>
      </c>
      <c r="AY182" s="25" t="s">
        <v>179</v>
      </c>
      <c r="BE182" s="193">
        <f>IF(N182="základní",J182,0)</f>
        <v>0</v>
      </c>
      <c r="BF182" s="193">
        <f>IF(N182="snížená",J182,0)</f>
        <v>0</v>
      </c>
      <c r="BG182" s="193">
        <f>IF(N182="zákl. přenesená",J182,0)</f>
        <v>0</v>
      </c>
      <c r="BH182" s="193">
        <f>IF(N182="sníž. přenesená",J182,0)</f>
        <v>0</v>
      </c>
      <c r="BI182" s="193">
        <f>IF(N182="nulová",J182,0)</f>
        <v>0</v>
      </c>
      <c r="BJ182" s="25" t="s">
        <v>78</v>
      </c>
      <c r="BK182" s="193">
        <f>ROUND(I182*H182,2)</f>
        <v>0</v>
      </c>
      <c r="BL182" s="25" t="s">
        <v>186</v>
      </c>
      <c r="BM182" s="25" t="s">
        <v>716</v>
      </c>
    </row>
    <row r="183" spans="2:47" s="1" customFormat="1" ht="40.5">
      <c r="B183" s="42"/>
      <c r="D183" s="194" t="s">
        <v>188</v>
      </c>
      <c r="F183" s="195" t="s">
        <v>717</v>
      </c>
      <c r="I183" s="196"/>
      <c r="L183" s="42"/>
      <c r="M183" s="197"/>
      <c r="N183" s="43"/>
      <c r="O183" s="43"/>
      <c r="P183" s="43"/>
      <c r="Q183" s="43"/>
      <c r="R183" s="43"/>
      <c r="S183" s="43"/>
      <c r="T183" s="71"/>
      <c r="AT183" s="25" t="s">
        <v>188</v>
      </c>
      <c r="AU183" s="25" t="s">
        <v>80</v>
      </c>
    </row>
    <row r="184" spans="2:47" s="1" customFormat="1" ht="27">
      <c r="B184" s="42"/>
      <c r="D184" s="194" t="s">
        <v>190</v>
      </c>
      <c r="F184" s="198" t="s">
        <v>2260</v>
      </c>
      <c r="I184" s="196"/>
      <c r="L184" s="42"/>
      <c r="M184" s="197"/>
      <c r="N184" s="43"/>
      <c r="O184" s="43"/>
      <c r="P184" s="43"/>
      <c r="Q184" s="43"/>
      <c r="R184" s="43"/>
      <c r="S184" s="43"/>
      <c r="T184" s="71"/>
      <c r="AT184" s="25" t="s">
        <v>190</v>
      </c>
      <c r="AU184" s="25" t="s">
        <v>80</v>
      </c>
    </row>
    <row r="185" spans="2:51" s="12" customFormat="1" ht="13.5">
      <c r="B185" s="199"/>
      <c r="D185" s="194" t="s">
        <v>192</v>
      </c>
      <c r="E185" s="200" t="s">
        <v>5</v>
      </c>
      <c r="F185" s="201" t="s">
        <v>2278</v>
      </c>
      <c r="H185" s="202">
        <v>81.405</v>
      </c>
      <c r="I185" s="203"/>
      <c r="L185" s="199"/>
      <c r="M185" s="204"/>
      <c r="N185" s="205"/>
      <c r="O185" s="205"/>
      <c r="P185" s="205"/>
      <c r="Q185" s="205"/>
      <c r="R185" s="205"/>
      <c r="S185" s="205"/>
      <c r="T185" s="206"/>
      <c r="AT185" s="200" t="s">
        <v>192</v>
      </c>
      <c r="AU185" s="200" t="s">
        <v>80</v>
      </c>
      <c r="AV185" s="12" t="s">
        <v>80</v>
      </c>
      <c r="AW185" s="12" t="s">
        <v>35</v>
      </c>
      <c r="AX185" s="12" t="s">
        <v>78</v>
      </c>
      <c r="AY185" s="200" t="s">
        <v>179</v>
      </c>
    </row>
    <row r="186" spans="2:65" s="1" customFormat="1" ht="16.5" customHeight="1">
      <c r="B186" s="181"/>
      <c r="C186" s="230" t="s">
        <v>417</v>
      </c>
      <c r="D186" s="230" t="s">
        <v>541</v>
      </c>
      <c r="E186" s="231" t="s">
        <v>749</v>
      </c>
      <c r="F186" s="232" t="s">
        <v>750</v>
      </c>
      <c r="G186" s="233" t="s">
        <v>669</v>
      </c>
      <c r="H186" s="234">
        <v>162.81</v>
      </c>
      <c r="I186" s="235"/>
      <c r="J186" s="236">
        <f>ROUND(I186*H186,2)</f>
        <v>0</v>
      </c>
      <c r="K186" s="232" t="s">
        <v>185</v>
      </c>
      <c r="L186" s="237"/>
      <c r="M186" s="238" t="s">
        <v>5</v>
      </c>
      <c r="N186" s="239" t="s">
        <v>42</v>
      </c>
      <c r="O186" s="43"/>
      <c r="P186" s="191">
        <f>O186*H186</f>
        <v>0</v>
      </c>
      <c r="Q186" s="191">
        <v>0.1</v>
      </c>
      <c r="R186" s="191">
        <f>Q186*H186</f>
        <v>16.281000000000002</v>
      </c>
      <c r="S186" s="191">
        <v>0</v>
      </c>
      <c r="T186" s="192">
        <f>S186*H186</f>
        <v>0</v>
      </c>
      <c r="AR186" s="25" t="s">
        <v>284</v>
      </c>
      <c r="AT186" s="25" t="s">
        <v>541</v>
      </c>
      <c r="AU186" s="25" t="s">
        <v>80</v>
      </c>
      <c r="AY186" s="25" t="s">
        <v>179</v>
      </c>
      <c r="BE186" s="193">
        <f>IF(N186="základní",J186,0)</f>
        <v>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25" t="s">
        <v>78</v>
      </c>
      <c r="BK186" s="193">
        <f>ROUND(I186*H186,2)</f>
        <v>0</v>
      </c>
      <c r="BL186" s="25" t="s">
        <v>186</v>
      </c>
      <c r="BM186" s="25" t="s">
        <v>751</v>
      </c>
    </row>
    <row r="187" spans="2:47" s="1" customFormat="1" ht="13.5">
      <c r="B187" s="42"/>
      <c r="D187" s="194" t="s">
        <v>188</v>
      </c>
      <c r="F187" s="195" t="s">
        <v>752</v>
      </c>
      <c r="I187" s="196"/>
      <c r="L187" s="42"/>
      <c r="M187" s="197"/>
      <c r="N187" s="43"/>
      <c r="O187" s="43"/>
      <c r="P187" s="43"/>
      <c r="Q187" s="43"/>
      <c r="R187" s="43"/>
      <c r="S187" s="43"/>
      <c r="T187" s="71"/>
      <c r="AT187" s="25" t="s">
        <v>188</v>
      </c>
      <c r="AU187" s="25" t="s">
        <v>80</v>
      </c>
    </row>
    <row r="188" spans="2:51" s="12" customFormat="1" ht="13.5">
      <c r="B188" s="199"/>
      <c r="D188" s="194" t="s">
        <v>192</v>
      </c>
      <c r="F188" s="201" t="s">
        <v>2279</v>
      </c>
      <c r="H188" s="202">
        <v>162.81</v>
      </c>
      <c r="I188" s="203"/>
      <c r="L188" s="199"/>
      <c r="M188" s="204"/>
      <c r="N188" s="205"/>
      <c r="O188" s="205"/>
      <c r="P188" s="205"/>
      <c r="Q188" s="205"/>
      <c r="R188" s="205"/>
      <c r="S188" s="205"/>
      <c r="T188" s="206"/>
      <c r="AT188" s="200" t="s">
        <v>192</v>
      </c>
      <c r="AU188" s="200" t="s">
        <v>80</v>
      </c>
      <c r="AV188" s="12" t="s">
        <v>80</v>
      </c>
      <c r="AW188" s="12" t="s">
        <v>6</v>
      </c>
      <c r="AX188" s="12" t="s">
        <v>78</v>
      </c>
      <c r="AY188" s="200" t="s">
        <v>179</v>
      </c>
    </row>
    <row r="189" spans="2:63" s="11" customFormat="1" ht="29.85" customHeight="1">
      <c r="B189" s="168"/>
      <c r="D189" s="169" t="s">
        <v>70</v>
      </c>
      <c r="E189" s="179" t="s">
        <v>80</v>
      </c>
      <c r="F189" s="179" t="s">
        <v>796</v>
      </c>
      <c r="I189" s="171"/>
      <c r="J189" s="180">
        <f>BK189</f>
        <v>0</v>
      </c>
      <c r="L189" s="168"/>
      <c r="M189" s="173"/>
      <c r="N189" s="174"/>
      <c r="O189" s="174"/>
      <c r="P189" s="175">
        <f>SUM(P190:P197)</f>
        <v>0</v>
      </c>
      <c r="Q189" s="174"/>
      <c r="R189" s="175">
        <f>SUM(R190:R197)</f>
        <v>54.648683999999996</v>
      </c>
      <c r="S189" s="174"/>
      <c r="T189" s="176">
        <f>SUM(T190:T197)</f>
        <v>0</v>
      </c>
      <c r="AR189" s="169" t="s">
        <v>78</v>
      </c>
      <c r="AT189" s="177" t="s">
        <v>70</v>
      </c>
      <c r="AU189" s="177" t="s">
        <v>78</v>
      </c>
      <c r="AY189" s="169" t="s">
        <v>179</v>
      </c>
      <c r="BK189" s="178">
        <f>SUM(BK190:BK197)</f>
        <v>0</v>
      </c>
    </row>
    <row r="190" spans="2:65" s="1" customFormat="1" ht="25.5" customHeight="1">
      <c r="B190" s="181"/>
      <c r="C190" s="182" t="s">
        <v>319</v>
      </c>
      <c r="D190" s="182" t="s">
        <v>181</v>
      </c>
      <c r="E190" s="183" t="s">
        <v>798</v>
      </c>
      <c r="F190" s="184" t="s">
        <v>799</v>
      </c>
      <c r="G190" s="185" t="s">
        <v>309</v>
      </c>
      <c r="H190" s="186">
        <v>241.2</v>
      </c>
      <c r="I190" s="187"/>
      <c r="J190" s="188">
        <f>ROUND(I190*H190,2)</f>
        <v>0</v>
      </c>
      <c r="K190" s="184" t="s">
        <v>185</v>
      </c>
      <c r="L190" s="42"/>
      <c r="M190" s="189" t="s">
        <v>5</v>
      </c>
      <c r="N190" s="190" t="s">
        <v>42</v>
      </c>
      <c r="O190" s="43"/>
      <c r="P190" s="191">
        <f>O190*H190</f>
        <v>0</v>
      </c>
      <c r="Q190" s="191">
        <v>0.22657</v>
      </c>
      <c r="R190" s="191">
        <f>Q190*H190</f>
        <v>54.648683999999996</v>
      </c>
      <c r="S190" s="191">
        <v>0</v>
      </c>
      <c r="T190" s="192">
        <f>S190*H190</f>
        <v>0</v>
      </c>
      <c r="AR190" s="25" t="s">
        <v>186</v>
      </c>
      <c r="AT190" s="25" t="s">
        <v>181</v>
      </c>
      <c r="AU190" s="25" t="s">
        <v>80</v>
      </c>
      <c r="AY190" s="25" t="s">
        <v>179</v>
      </c>
      <c r="BE190" s="193">
        <f>IF(N190="základní",J190,0)</f>
        <v>0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25" t="s">
        <v>78</v>
      </c>
      <c r="BK190" s="193">
        <f>ROUND(I190*H190,2)</f>
        <v>0</v>
      </c>
      <c r="BL190" s="25" t="s">
        <v>186</v>
      </c>
      <c r="BM190" s="25" t="s">
        <v>800</v>
      </c>
    </row>
    <row r="191" spans="2:47" s="1" customFormat="1" ht="40.5">
      <c r="B191" s="42"/>
      <c r="D191" s="194" t="s">
        <v>188</v>
      </c>
      <c r="F191" s="195" t="s">
        <v>801</v>
      </c>
      <c r="I191" s="196"/>
      <c r="L191" s="42"/>
      <c r="M191" s="197"/>
      <c r="N191" s="43"/>
      <c r="O191" s="43"/>
      <c r="P191" s="43"/>
      <c r="Q191" s="43"/>
      <c r="R191" s="43"/>
      <c r="S191" s="43"/>
      <c r="T191" s="71"/>
      <c r="AT191" s="25" t="s">
        <v>188</v>
      </c>
      <c r="AU191" s="25" t="s">
        <v>80</v>
      </c>
    </row>
    <row r="192" spans="2:47" s="1" customFormat="1" ht="27">
      <c r="B192" s="42"/>
      <c r="D192" s="194" t="s">
        <v>190</v>
      </c>
      <c r="F192" s="198" t="s">
        <v>2260</v>
      </c>
      <c r="I192" s="196"/>
      <c r="L192" s="42"/>
      <c r="M192" s="197"/>
      <c r="N192" s="43"/>
      <c r="O192" s="43"/>
      <c r="P192" s="43"/>
      <c r="Q192" s="43"/>
      <c r="R192" s="43"/>
      <c r="S192" s="43"/>
      <c r="T192" s="71"/>
      <c r="AT192" s="25" t="s">
        <v>190</v>
      </c>
      <c r="AU192" s="25" t="s">
        <v>80</v>
      </c>
    </row>
    <row r="193" spans="2:51" s="12" customFormat="1" ht="13.5">
      <c r="B193" s="199"/>
      <c r="D193" s="194" t="s">
        <v>192</v>
      </c>
      <c r="E193" s="200" t="s">
        <v>5</v>
      </c>
      <c r="F193" s="201" t="s">
        <v>2280</v>
      </c>
      <c r="H193" s="202">
        <v>241.2</v>
      </c>
      <c r="I193" s="203"/>
      <c r="L193" s="199"/>
      <c r="M193" s="204"/>
      <c r="N193" s="205"/>
      <c r="O193" s="205"/>
      <c r="P193" s="205"/>
      <c r="Q193" s="205"/>
      <c r="R193" s="205"/>
      <c r="S193" s="205"/>
      <c r="T193" s="206"/>
      <c r="AT193" s="200" t="s">
        <v>192</v>
      </c>
      <c r="AU193" s="200" t="s">
        <v>80</v>
      </c>
      <c r="AV193" s="12" t="s">
        <v>80</v>
      </c>
      <c r="AW193" s="12" t="s">
        <v>35</v>
      </c>
      <c r="AX193" s="12" t="s">
        <v>78</v>
      </c>
      <c r="AY193" s="200" t="s">
        <v>179</v>
      </c>
    </row>
    <row r="194" spans="2:65" s="1" customFormat="1" ht="25.5" customHeight="1">
      <c r="B194" s="181"/>
      <c r="C194" s="182" t="s">
        <v>441</v>
      </c>
      <c r="D194" s="182" t="s">
        <v>181</v>
      </c>
      <c r="E194" s="183" t="s">
        <v>807</v>
      </c>
      <c r="F194" s="184" t="s">
        <v>808</v>
      </c>
      <c r="G194" s="185" t="s">
        <v>184</v>
      </c>
      <c r="H194" s="186">
        <v>217.08</v>
      </c>
      <c r="I194" s="187"/>
      <c r="J194" s="188">
        <f>ROUND(I194*H194,2)</f>
        <v>0</v>
      </c>
      <c r="K194" s="184" t="s">
        <v>185</v>
      </c>
      <c r="L194" s="42"/>
      <c r="M194" s="189" t="s">
        <v>5</v>
      </c>
      <c r="N194" s="190" t="s">
        <v>42</v>
      </c>
      <c r="O194" s="43"/>
      <c r="P194" s="191">
        <f>O194*H194</f>
        <v>0</v>
      </c>
      <c r="Q194" s="191">
        <v>0</v>
      </c>
      <c r="R194" s="191">
        <f>Q194*H194</f>
        <v>0</v>
      </c>
      <c r="S194" s="191">
        <v>0</v>
      </c>
      <c r="T194" s="192">
        <f>S194*H194</f>
        <v>0</v>
      </c>
      <c r="AR194" s="25" t="s">
        <v>186</v>
      </c>
      <c r="AT194" s="25" t="s">
        <v>181</v>
      </c>
      <c r="AU194" s="25" t="s">
        <v>80</v>
      </c>
      <c r="AY194" s="25" t="s">
        <v>179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25" t="s">
        <v>78</v>
      </c>
      <c r="BK194" s="193">
        <f>ROUND(I194*H194,2)</f>
        <v>0</v>
      </c>
      <c r="BL194" s="25" t="s">
        <v>186</v>
      </c>
      <c r="BM194" s="25" t="s">
        <v>809</v>
      </c>
    </row>
    <row r="195" spans="2:47" s="1" customFormat="1" ht="27">
      <c r="B195" s="42"/>
      <c r="D195" s="194" t="s">
        <v>188</v>
      </c>
      <c r="F195" s="195" t="s">
        <v>810</v>
      </c>
      <c r="I195" s="196"/>
      <c r="L195" s="42"/>
      <c r="M195" s="197"/>
      <c r="N195" s="43"/>
      <c r="O195" s="43"/>
      <c r="P195" s="43"/>
      <c r="Q195" s="43"/>
      <c r="R195" s="43"/>
      <c r="S195" s="43"/>
      <c r="T195" s="71"/>
      <c r="AT195" s="25" t="s">
        <v>188</v>
      </c>
      <c r="AU195" s="25" t="s">
        <v>80</v>
      </c>
    </row>
    <row r="196" spans="2:47" s="1" customFormat="1" ht="27">
      <c r="B196" s="42"/>
      <c r="D196" s="194" t="s">
        <v>190</v>
      </c>
      <c r="F196" s="198" t="s">
        <v>2260</v>
      </c>
      <c r="I196" s="196"/>
      <c r="L196" s="42"/>
      <c r="M196" s="197"/>
      <c r="N196" s="43"/>
      <c r="O196" s="43"/>
      <c r="P196" s="43"/>
      <c r="Q196" s="43"/>
      <c r="R196" s="43"/>
      <c r="S196" s="43"/>
      <c r="T196" s="71"/>
      <c r="AT196" s="25" t="s">
        <v>190</v>
      </c>
      <c r="AU196" s="25" t="s">
        <v>80</v>
      </c>
    </row>
    <row r="197" spans="2:51" s="12" customFormat="1" ht="13.5">
      <c r="B197" s="199"/>
      <c r="D197" s="194" t="s">
        <v>192</v>
      </c>
      <c r="E197" s="200" t="s">
        <v>5</v>
      </c>
      <c r="F197" s="201" t="s">
        <v>2281</v>
      </c>
      <c r="H197" s="202">
        <v>217.08</v>
      </c>
      <c r="I197" s="203"/>
      <c r="L197" s="199"/>
      <c r="M197" s="204"/>
      <c r="N197" s="205"/>
      <c r="O197" s="205"/>
      <c r="P197" s="205"/>
      <c r="Q197" s="205"/>
      <c r="R197" s="205"/>
      <c r="S197" s="205"/>
      <c r="T197" s="206"/>
      <c r="AT197" s="200" t="s">
        <v>192</v>
      </c>
      <c r="AU197" s="200" t="s">
        <v>80</v>
      </c>
      <c r="AV197" s="12" t="s">
        <v>80</v>
      </c>
      <c r="AW197" s="12" t="s">
        <v>35</v>
      </c>
      <c r="AX197" s="12" t="s">
        <v>78</v>
      </c>
      <c r="AY197" s="200" t="s">
        <v>179</v>
      </c>
    </row>
    <row r="198" spans="2:63" s="11" customFormat="1" ht="29.85" customHeight="1">
      <c r="B198" s="168"/>
      <c r="D198" s="169" t="s">
        <v>70</v>
      </c>
      <c r="E198" s="179" t="s">
        <v>186</v>
      </c>
      <c r="F198" s="179" t="s">
        <v>829</v>
      </c>
      <c r="I198" s="171"/>
      <c r="J198" s="180">
        <f>BK198</f>
        <v>0</v>
      </c>
      <c r="L198" s="168"/>
      <c r="M198" s="173"/>
      <c r="N198" s="174"/>
      <c r="O198" s="174"/>
      <c r="P198" s="175">
        <f>SUM(P199:P202)</f>
        <v>0</v>
      </c>
      <c r="Q198" s="174"/>
      <c r="R198" s="175">
        <f>SUM(R199:R202)</f>
        <v>0</v>
      </c>
      <c r="S198" s="174"/>
      <c r="T198" s="176">
        <f>SUM(T199:T202)</f>
        <v>0</v>
      </c>
      <c r="AR198" s="169" t="s">
        <v>78</v>
      </c>
      <c r="AT198" s="177" t="s">
        <v>70</v>
      </c>
      <c r="AU198" s="177" t="s">
        <v>78</v>
      </c>
      <c r="AY198" s="169" t="s">
        <v>179</v>
      </c>
      <c r="BK198" s="178">
        <f>SUM(BK199:BK202)</f>
        <v>0</v>
      </c>
    </row>
    <row r="199" spans="2:65" s="1" customFormat="1" ht="16.5" customHeight="1">
      <c r="B199" s="181"/>
      <c r="C199" s="182" t="s">
        <v>448</v>
      </c>
      <c r="D199" s="182" t="s">
        <v>181</v>
      </c>
      <c r="E199" s="183" t="s">
        <v>831</v>
      </c>
      <c r="F199" s="184" t="s">
        <v>832</v>
      </c>
      <c r="G199" s="185" t="s">
        <v>424</v>
      </c>
      <c r="H199" s="186">
        <v>21.708</v>
      </c>
      <c r="I199" s="187"/>
      <c r="J199" s="188">
        <f>ROUND(I199*H199,2)</f>
        <v>0</v>
      </c>
      <c r="K199" s="184" t="s">
        <v>185</v>
      </c>
      <c r="L199" s="42"/>
      <c r="M199" s="189" t="s">
        <v>5</v>
      </c>
      <c r="N199" s="190" t="s">
        <v>42</v>
      </c>
      <c r="O199" s="43"/>
      <c r="P199" s="191">
        <f>O199*H199</f>
        <v>0</v>
      </c>
      <c r="Q199" s="191">
        <v>0</v>
      </c>
      <c r="R199" s="191">
        <f>Q199*H199</f>
        <v>0</v>
      </c>
      <c r="S199" s="191">
        <v>0</v>
      </c>
      <c r="T199" s="192">
        <f>S199*H199</f>
        <v>0</v>
      </c>
      <c r="AR199" s="25" t="s">
        <v>186</v>
      </c>
      <c r="AT199" s="25" t="s">
        <v>181</v>
      </c>
      <c r="AU199" s="25" t="s">
        <v>80</v>
      </c>
      <c r="AY199" s="25" t="s">
        <v>179</v>
      </c>
      <c r="BE199" s="193">
        <f>IF(N199="základní",J199,0)</f>
        <v>0</v>
      </c>
      <c r="BF199" s="193">
        <f>IF(N199="snížená",J199,0)</f>
        <v>0</v>
      </c>
      <c r="BG199" s="193">
        <f>IF(N199="zákl. přenesená",J199,0)</f>
        <v>0</v>
      </c>
      <c r="BH199" s="193">
        <f>IF(N199="sníž. přenesená",J199,0)</f>
        <v>0</v>
      </c>
      <c r="BI199" s="193">
        <f>IF(N199="nulová",J199,0)</f>
        <v>0</v>
      </c>
      <c r="BJ199" s="25" t="s">
        <v>78</v>
      </c>
      <c r="BK199" s="193">
        <f>ROUND(I199*H199,2)</f>
        <v>0</v>
      </c>
      <c r="BL199" s="25" t="s">
        <v>186</v>
      </c>
      <c r="BM199" s="25" t="s">
        <v>833</v>
      </c>
    </row>
    <row r="200" spans="2:47" s="1" customFormat="1" ht="13.5">
      <c r="B200" s="42"/>
      <c r="D200" s="194" t="s">
        <v>188</v>
      </c>
      <c r="F200" s="195" t="s">
        <v>834</v>
      </c>
      <c r="I200" s="196"/>
      <c r="L200" s="42"/>
      <c r="M200" s="197"/>
      <c r="N200" s="43"/>
      <c r="O200" s="43"/>
      <c r="P200" s="43"/>
      <c r="Q200" s="43"/>
      <c r="R200" s="43"/>
      <c r="S200" s="43"/>
      <c r="T200" s="71"/>
      <c r="AT200" s="25" t="s">
        <v>188</v>
      </c>
      <c r="AU200" s="25" t="s">
        <v>80</v>
      </c>
    </row>
    <row r="201" spans="2:47" s="1" customFormat="1" ht="27">
      <c r="B201" s="42"/>
      <c r="D201" s="194" t="s">
        <v>190</v>
      </c>
      <c r="F201" s="198" t="s">
        <v>2260</v>
      </c>
      <c r="I201" s="196"/>
      <c r="L201" s="42"/>
      <c r="M201" s="197"/>
      <c r="N201" s="43"/>
      <c r="O201" s="43"/>
      <c r="P201" s="43"/>
      <c r="Q201" s="43"/>
      <c r="R201" s="43"/>
      <c r="S201" s="43"/>
      <c r="T201" s="71"/>
      <c r="AT201" s="25" t="s">
        <v>190</v>
      </c>
      <c r="AU201" s="25" t="s">
        <v>80</v>
      </c>
    </row>
    <row r="202" spans="2:51" s="12" customFormat="1" ht="13.5">
      <c r="B202" s="199"/>
      <c r="D202" s="194" t="s">
        <v>192</v>
      </c>
      <c r="E202" s="200" t="s">
        <v>5</v>
      </c>
      <c r="F202" s="201" t="s">
        <v>2282</v>
      </c>
      <c r="H202" s="202">
        <v>21.708</v>
      </c>
      <c r="I202" s="203"/>
      <c r="L202" s="199"/>
      <c r="M202" s="204"/>
      <c r="N202" s="205"/>
      <c r="O202" s="205"/>
      <c r="P202" s="205"/>
      <c r="Q202" s="205"/>
      <c r="R202" s="205"/>
      <c r="S202" s="205"/>
      <c r="T202" s="206"/>
      <c r="AT202" s="200" t="s">
        <v>192</v>
      </c>
      <c r="AU202" s="200" t="s">
        <v>80</v>
      </c>
      <c r="AV202" s="12" t="s">
        <v>80</v>
      </c>
      <c r="AW202" s="12" t="s">
        <v>35</v>
      </c>
      <c r="AX202" s="12" t="s">
        <v>78</v>
      </c>
      <c r="AY202" s="200" t="s">
        <v>179</v>
      </c>
    </row>
    <row r="203" spans="2:63" s="11" customFormat="1" ht="29.85" customHeight="1">
      <c r="B203" s="168"/>
      <c r="D203" s="169" t="s">
        <v>70</v>
      </c>
      <c r="E203" s="179" t="s">
        <v>236</v>
      </c>
      <c r="F203" s="179" t="s">
        <v>974</v>
      </c>
      <c r="I203" s="171"/>
      <c r="J203" s="180">
        <f>BK203</f>
        <v>0</v>
      </c>
      <c r="L203" s="168"/>
      <c r="M203" s="173"/>
      <c r="N203" s="174"/>
      <c r="O203" s="174"/>
      <c r="P203" s="175">
        <f>SUM(P204:P217)</f>
        <v>0</v>
      </c>
      <c r="Q203" s="174"/>
      <c r="R203" s="175">
        <f>SUM(R204:R217)</f>
        <v>0</v>
      </c>
      <c r="S203" s="174"/>
      <c r="T203" s="176">
        <f>SUM(T204:T217)</f>
        <v>0</v>
      </c>
      <c r="AR203" s="169" t="s">
        <v>78</v>
      </c>
      <c r="AT203" s="177" t="s">
        <v>70</v>
      </c>
      <c r="AU203" s="177" t="s">
        <v>78</v>
      </c>
      <c r="AY203" s="169" t="s">
        <v>179</v>
      </c>
      <c r="BK203" s="178">
        <f>SUM(BK204:BK217)</f>
        <v>0</v>
      </c>
    </row>
    <row r="204" spans="2:65" s="1" customFormat="1" ht="16.5" customHeight="1">
      <c r="B204" s="181"/>
      <c r="C204" s="182" t="s">
        <v>458</v>
      </c>
      <c r="D204" s="182" t="s">
        <v>181</v>
      </c>
      <c r="E204" s="183" t="s">
        <v>991</v>
      </c>
      <c r="F204" s="184" t="s">
        <v>992</v>
      </c>
      <c r="G204" s="185" t="s">
        <v>184</v>
      </c>
      <c r="H204" s="186">
        <v>217.08</v>
      </c>
      <c r="I204" s="187"/>
      <c r="J204" s="188">
        <f>ROUND(I204*H204,2)</f>
        <v>0</v>
      </c>
      <c r="K204" s="184" t="s">
        <v>185</v>
      </c>
      <c r="L204" s="42"/>
      <c r="M204" s="189" t="s">
        <v>5</v>
      </c>
      <c r="N204" s="190" t="s">
        <v>42</v>
      </c>
      <c r="O204" s="43"/>
      <c r="P204" s="191">
        <f>O204*H204</f>
        <v>0</v>
      </c>
      <c r="Q204" s="191">
        <v>0</v>
      </c>
      <c r="R204" s="191">
        <f>Q204*H204</f>
        <v>0</v>
      </c>
      <c r="S204" s="191">
        <v>0</v>
      </c>
      <c r="T204" s="192">
        <f>S204*H204</f>
        <v>0</v>
      </c>
      <c r="AR204" s="25" t="s">
        <v>186</v>
      </c>
      <c r="AT204" s="25" t="s">
        <v>181</v>
      </c>
      <c r="AU204" s="25" t="s">
        <v>80</v>
      </c>
      <c r="AY204" s="25" t="s">
        <v>179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25" t="s">
        <v>78</v>
      </c>
      <c r="BK204" s="193">
        <f>ROUND(I204*H204,2)</f>
        <v>0</v>
      </c>
      <c r="BL204" s="25" t="s">
        <v>186</v>
      </c>
      <c r="BM204" s="25" t="s">
        <v>993</v>
      </c>
    </row>
    <row r="205" spans="2:47" s="1" customFormat="1" ht="27">
      <c r="B205" s="42"/>
      <c r="D205" s="194" t="s">
        <v>188</v>
      </c>
      <c r="F205" s="195" t="s">
        <v>994</v>
      </c>
      <c r="I205" s="196"/>
      <c r="L205" s="42"/>
      <c r="M205" s="197"/>
      <c r="N205" s="43"/>
      <c r="O205" s="43"/>
      <c r="P205" s="43"/>
      <c r="Q205" s="43"/>
      <c r="R205" s="43"/>
      <c r="S205" s="43"/>
      <c r="T205" s="71"/>
      <c r="AT205" s="25" t="s">
        <v>188</v>
      </c>
      <c r="AU205" s="25" t="s">
        <v>80</v>
      </c>
    </row>
    <row r="206" spans="2:47" s="1" customFormat="1" ht="27">
      <c r="B206" s="42"/>
      <c r="D206" s="194" t="s">
        <v>190</v>
      </c>
      <c r="F206" s="198" t="s">
        <v>2260</v>
      </c>
      <c r="I206" s="196"/>
      <c r="L206" s="42"/>
      <c r="M206" s="197"/>
      <c r="N206" s="43"/>
      <c r="O206" s="43"/>
      <c r="P206" s="43"/>
      <c r="Q206" s="43"/>
      <c r="R206" s="43"/>
      <c r="S206" s="43"/>
      <c r="T206" s="71"/>
      <c r="AT206" s="25" t="s">
        <v>190</v>
      </c>
      <c r="AU206" s="25" t="s">
        <v>80</v>
      </c>
    </row>
    <row r="207" spans="2:51" s="13" customFormat="1" ht="13.5">
      <c r="B207" s="207"/>
      <c r="D207" s="194" t="s">
        <v>192</v>
      </c>
      <c r="E207" s="208" t="s">
        <v>5</v>
      </c>
      <c r="F207" s="209" t="s">
        <v>202</v>
      </c>
      <c r="H207" s="208" t="s">
        <v>5</v>
      </c>
      <c r="I207" s="210"/>
      <c r="L207" s="207"/>
      <c r="M207" s="211"/>
      <c r="N207" s="212"/>
      <c r="O207" s="212"/>
      <c r="P207" s="212"/>
      <c r="Q207" s="212"/>
      <c r="R207" s="212"/>
      <c r="S207" s="212"/>
      <c r="T207" s="213"/>
      <c r="AT207" s="208" t="s">
        <v>192</v>
      </c>
      <c r="AU207" s="208" t="s">
        <v>80</v>
      </c>
      <c r="AV207" s="13" t="s">
        <v>78</v>
      </c>
      <c r="AW207" s="13" t="s">
        <v>35</v>
      </c>
      <c r="AX207" s="13" t="s">
        <v>71</v>
      </c>
      <c r="AY207" s="208" t="s">
        <v>179</v>
      </c>
    </row>
    <row r="208" spans="2:51" s="13" customFormat="1" ht="13.5">
      <c r="B208" s="207"/>
      <c r="D208" s="194" t="s">
        <v>192</v>
      </c>
      <c r="E208" s="208" t="s">
        <v>5</v>
      </c>
      <c r="F208" s="209" t="s">
        <v>1985</v>
      </c>
      <c r="H208" s="208" t="s">
        <v>5</v>
      </c>
      <c r="I208" s="210"/>
      <c r="L208" s="207"/>
      <c r="M208" s="211"/>
      <c r="N208" s="212"/>
      <c r="O208" s="212"/>
      <c r="P208" s="212"/>
      <c r="Q208" s="212"/>
      <c r="R208" s="212"/>
      <c r="S208" s="212"/>
      <c r="T208" s="213"/>
      <c r="AT208" s="208" t="s">
        <v>192</v>
      </c>
      <c r="AU208" s="208" t="s">
        <v>80</v>
      </c>
      <c r="AV208" s="13" t="s">
        <v>78</v>
      </c>
      <c r="AW208" s="13" t="s">
        <v>35</v>
      </c>
      <c r="AX208" s="13" t="s">
        <v>71</v>
      </c>
      <c r="AY208" s="208" t="s">
        <v>179</v>
      </c>
    </row>
    <row r="209" spans="2:51" s="12" customFormat="1" ht="13.5">
      <c r="B209" s="199"/>
      <c r="D209" s="194" t="s">
        <v>192</v>
      </c>
      <c r="E209" s="200" t="s">
        <v>5</v>
      </c>
      <c r="F209" s="201" t="s">
        <v>2261</v>
      </c>
      <c r="H209" s="202">
        <v>217.08</v>
      </c>
      <c r="I209" s="203"/>
      <c r="L209" s="199"/>
      <c r="M209" s="204"/>
      <c r="N209" s="205"/>
      <c r="O209" s="205"/>
      <c r="P209" s="205"/>
      <c r="Q209" s="205"/>
      <c r="R209" s="205"/>
      <c r="S209" s="205"/>
      <c r="T209" s="206"/>
      <c r="AT209" s="200" t="s">
        <v>192</v>
      </c>
      <c r="AU209" s="200" t="s">
        <v>80</v>
      </c>
      <c r="AV209" s="12" t="s">
        <v>80</v>
      </c>
      <c r="AW209" s="12" t="s">
        <v>35</v>
      </c>
      <c r="AX209" s="12" t="s">
        <v>78</v>
      </c>
      <c r="AY209" s="200" t="s">
        <v>179</v>
      </c>
    </row>
    <row r="210" spans="2:65" s="1" customFormat="1" ht="25.5" customHeight="1">
      <c r="B210" s="181"/>
      <c r="C210" s="182" t="s">
        <v>464</v>
      </c>
      <c r="D210" s="182" t="s">
        <v>181</v>
      </c>
      <c r="E210" s="183" t="s">
        <v>996</v>
      </c>
      <c r="F210" s="184" t="s">
        <v>997</v>
      </c>
      <c r="G210" s="185" t="s">
        <v>184</v>
      </c>
      <c r="H210" s="186">
        <v>217.08</v>
      </c>
      <c r="I210" s="187"/>
      <c r="J210" s="188">
        <f>ROUND(I210*H210,2)</f>
        <v>0</v>
      </c>
      <c r="K210" s="184" t="s">
        <v>185</v>
      </c>
      <c r="L210" s="42"/>
      <c r="M210" s="189" t="s">
        <v>5</v>
      </c>
      <c r="N210" s="190" t="s">
        <v>42</v>
      </c>
      <c r="O210" s="43"/>
      <c r="P210" s="191">
        <f>O210*H210</f>
        <v>0</v>
      </c>
      <c r="Q210" s="191">
        <v>0</v>
      </c>
      <c r="R210" s="191">
        <f>Q210*H210</f>
        <v>0</v>
      </c>
      <c r="S210" s="191">
        <v>0</v>
      </c>
      <c r="T210" s="192">
        <f>S210*H210</f>
        <v>0</v>
      </c>
      <c r="AR210" s="25" t="s">
        <v>186</v>
      </c>
      <c r="AT210" s="25" t="s">
        <v>181</v>
      </c>
      <c r="AU210" s="25" t="s">
        <v>80</v>
      </c>
      <c r="AY210" s="25" t="s">
        <v>179</v>
      </c>
      <c r="BE210" s="193">
        <f>IF(N210="základní",J210,0)</f>
        <v>0</v>
      </c>
      <c r="BF210" s="193">
        <f>IF(N210="snížená",J210,0)</f>
        <v>0</v>
      </c>
      <c r="BG210" s="193">
        <f>IF(N210="zákl. přenesená",J210,0)</f>
        <v>0</v>
      </c>
      <c r="BH210" s="193">
        <f>IF(N210="sníž. přenesená",J210,0)</f>
        <v>0</v>
      </c>
      <c r="BI210" s="193">
        <f>IF(N210="nulová",J210,0)</f>
        <v>0</v>
      </c>
      <c r="BJ210" s="25" t="s">
        <v>78</v>
      </c>
      <c r="BK210" s="193">
        <f>ROUND(I210*H210,2)</f>
        <v>0</v>
      </c>
      <c r="BL210" s="25" t="s">
        <v>186</v>
      </c>
      <c r="BM210" s="25" t="s">
        <v>998</v>
      </c>
    </row>
    <row r="211" spans="2:47" s="1" customFormat="1" ht="27">
      <c r="B211" s="42"/>
      <c r="D211" s="194" t="s">
        <v>188</v>
      </c>
      <c r="F211" s="195" t="s">
        <v>999</v>
      </c>
      <c r="I211" s="196"/>
      <c r="L211" s="42"/>
      <c r="M211" s="197"/>
      <c r="N211" s="43"/>
      <c r="O211" s="43"/>
      <c r="P211" s="43"/>
      <c r="Q211" s="43"/>
      <c r="R211" s="43"/>
      <c r="S211" s="43"/>
      <c r="T211" s="71"/>
      <c r="AT211" s="25" t="s">
        <v>188</v>
      </c>
      <c r="AU211" s="25" t="s">
        <v>80</v>
      </c>
    </row>
    <row r="212" spans="2:65" s="1" customFormat="1" ht="16.5" customHeight="1">
      <c r="B212" s="181"/>
      <c r="C212" s="182" t="s">
        <v>470</v>
      </c>
      <c r="D212" s="182" t="s">
        <v>181</v>
      </c>
      <c r="E212" s="183" t="s">
        <v>1001</v>
      </c>
      <c r="F212" s="184" t="s">
        <v>1002</v>
      </c>
      <c r="G212" s="185" t="s">
        <v>184</v>
      </c>
      <c r="H212" s="186">
        <v>458.28</v>
      </c>
      <c r="I212" s="187"/>
      <c r="J212" s="188">
        <f>ROUND(I212*H212,2)</f>
        <v>0</v>
      </c>
      <c r="K212" s="184" t="s">
        <v>185</v>
      </c>
      <c r="L212" s="42"/>
      <c r="M212" s="189" t="s">
        <v>5</v>
      </c>
      <c r="N212" s="190" t="s">
        <v>42</v>
      </c>
      <c r="O212" s="43"/>
      <c r="P212" s="191">
        <f>O212*H212</f>
        <v>0</v>
      </c>
      <c r="Q212" s="191">
        <v>0</v>
      </c>
      <c r="R212" s="191">
        <f>Q212*H212</f>
        <v>0</v>
      </c>
      <c r="S212" s="191">
        <v>0</v>
      </c>
      <c r="T212" s="192">
        <f>S212*H212</f>
        <v>0</v>
      </c>
      <c r="AR212" s="25" t="s">
        <v>186</v>
      </c>
      <c r="AT212" s="25" t="s">
        <v>181</v>
      </c>
      <c r="AU212" s="25" t="s">
        <v>80</v>
      </c>
      <c r="AY212" s="25" t="s">
        <v>179</v>
      </c>
      <c r="BE212" s="193">
        <f>IF(N212="základní",J212,0)</f>
        <v>0</v>
      </c>
      <c r="BF212" s="193">
        <f>IF(N212="snížená",J212,0)</f>
        <v>0</v>
      </c>
      <c r="BG212" s="193">
        <f>IF(N212="zákl. přenesená",J212,0)</f>
        <v>0</v>
      </c>
      <c r="BH212" s="193">
        <f>IF(N212="sníž. přenesená",J212,0)</f>
        <v>0</v>
      </c>
      <c r="BI212" s="193">
        <f>IF(N212="nulová",J212,0)</f>
        <v>0</v>
      </c>
      <c r="BJ212" s="25" t="s">
        <v>78</v>
      </c>
      <c r="BK212" s="193">
        <f>ROUND(I212*H212,2)</f>
        <v>0</v>
      </c>
      <c r="BL212" s="25" t="s">
        <v>186</v>
      </c>
      <c r="BM212" s="25" t="s">
        <v>1003</v>
      </c>
    </row>
    <row r="213" spans="2:47" s="1" customFormat="1" ht="13.5">
      <c r="B213" s="42"/>
      <c r="D213" s="194" t="s">
        <v>188</v>
      </c>
      <c r="F213" s="195" t="s">
        <v>1004</v>
      </c>
      <c r="I213" s="196"/>
      <c r="L213" s="42"/>
      <c r="M213" s="197"/>
      <c r="N213" s="43"/>
      <c r="O213" s="43"/>
      <c r="P213" s="43"/>
      <c r="Q213" s="43"/>
      <c r="R213" s="43"/>
      <c r="S213" s="43"/>
      <c r="T213" s="71"/>
      <c r="AT213" s="25" t="s">
        <v>188</v>
      </c>
      <c r="AU213" s="25" t="s">
        <v>80</v>
      </c>
    </row>
    <row r="214" spans="2:65" s="1" customFormat="1" ht="25.5" customHeight="1">
      <c r="B214" s="181"/>
      <c r="C214" s="182" t="s">
        <v>521</v>
      </c>
      <c r="D214" s="182" t="s">
        <v>181</v>
      </c>
      <c r="E214" s="183" t="s">
        <v>1009</v>
      </c>
      <c r="F214" s="184" t="s">
        <v>1010</v>
      </c>
      <c r="G214" s="185" t="s">
        <v>184</v>
      </c>
      <c r="H214" s="186">
        <v>458.28</v>
      </c>
      <c r="I214" s="187"/>
      <c r="J214" s="188">
        <f>ROUND(I214*H214,2)</f>
        <v>0</v>
      </c>
      <c r="K214" s="184" t="s">
        <v>185</v>
      </c>
      <c r="L214" s="42"/>
      <c r="M214" s="189" t="s">
        <v>5</v>
      </c>
      <c r="N214" s="190" t="s">
        <v>42</v>
      </c>
      <c r="O214" s="43"/>
      <c r="P214" s="191">
        <f>O214*H214</f>
        <v>0</v>
      </c>
      <c r="Q214" s="191">
        <v>0</v>
      </c>
      <c r="R214" s="191">
        <f>Q214*H214</f>
        <v>0</v>
      </c>
      <c r="S214" s="191">
        <v>0</v>
      </c>
      <c r="T214" s="192">
        <f>S214*H214</f>
        <v>0</v>
      </c>
      <c r="AR214" s="25" t="s">
        <v>186</v>
      </c>
      <c r="AT214" s="25" t="s">
        <v>181</v>
      </c>
      <c r="AU214" s="25" t="s">
        <v>80</v>
      </c>
      <c r="AY214" s="25" t="s">
        <v>179</v>
      </c>
      <c r="BE214" s="193">
        <f>IF(N214="základní",J214,0)</f>
        <v>0</v>
      </c>
      <c r="BF214" s="193">
        <f>IF(N214="snížená",J214,0)</f>
        <v>0</v>
      </c>
      <c r="BG214" s="193">
        <f>IF(N214="zákl. přenesená",J214,0)</f>
        <v>0</v>
      </c>
      <c r="BH214" s="193">
        <f>IF(N214="sníž. přenesená",J214,0)</f>
        <v>0</v>
      </c>
      <c r="BI214" s="193">
        <f>IF(N214="nulová",J214,0)</f>
        <v>0</v>
      </c>
      <c r="BJ214" s="25" t="s">
        <v>78</v>
      </c>
      <c r="BK214" s="193">
        <f>ROUND(I214*H214,2)</f>
        <v>0</v>
      </c>
      <c r="BL214" s="25" t="s">
        <v>186</v>
      </c>
      <c r="BM214" s="25" t="s">
        <v>1011</v>
      </c>
    </row>
    <row r="215" spans="2:47" s="1" customFormat="1" ht="27">
      <c r="B215" s="42"/>
      <c r="D215" s="194" t="s">
        <v>188</v>
      </c>
      <c r="F215" s="195" t="s">
        <v>1012</v>
      </c>
      <c r="I215" s="196"/>
      <c r="L215" s="42"/>
      <c r="M215" s="197"/>
      <c r="N215" s="43"/>
      <c r="O215" s="43"/>
      <c r="P215" s="43"/>
      <c r="Q215" s="43"/>
      <c r="R215" s="43"/>
      <c r="S215" s="43"/>
      <c r="T215" s="71"/>
      <c r="AT215" s="25" t="s">
        <v>188</v>
      </c>
      <c r="AU215" s="25" t="s">
        <v>80</v>
      </c>
    </row>
    <row r="216" spans="2:51" s="13" customFormat="1" ht="13.5">
      <c r="B216" s="207"/>
      <c r="D216" s="194" t="s">
        <v>192</v>
      </c>
      <c r="E216" s="208" t="s">
        <v>5</v>
      </c>
      <c r="F216" s="209" t="s">
        <v>1013</v>
      </c>
      <c r="H216" s="208" t="s">
        <v>5</v>
      </c>
      <c r="I216" s="210"/>
      <c r="L216" s="207"/>
      <c r="M216" s="211"/>
      <c r="N216" s="212"/>
      <c r="O216" s="212"/>
      <c r="P216" s="212"/>
      <c r="Q216" s="212"/>
      <c r="R216" s="212"/>
      <c r="S216" s="212"/>
      <c r="T216" s="213"/>
      <c r="AT216" s="208" t="s">
        <v>192</v>
      </c>
      <c r="AU216" s="208" t="s">
        <v>80</v>
      </c>
      <c r="AV216" s="13" t="s">
        <v>78</v>
      </c>
      <c r="AW216" s="13" t="s">
        <v>35</v>
      </c>
      <c r="AX216" s="13" t="s">
        <v>71</v>
      </c>
      <c r="AY216" s="208" t="s">
        <v>179</v>
      </c>
    </row>
    <row r="217" spans="2:51" s="12" customFormat="1" ht="13.5">
      <c r="B217" s="199"/>
      <c r="D217" s="194" t="s">
        <v>192</v>
      </c>
      <c r="E217" s="200" t="s">
        <v>5</v>
      </c>
      <c r="F217" s="201" t="s">
        <v>2283</v>
      </c>
      <c r="H217" s="202">
        <v>458.28</v>
      </c>
      <c r="I217" s="203"/>
      <c r="L217" s="199"/>
      <c r="M217" s="204"/>
      <c r="N217" s="205"/>
      <c r="O217" s="205"/>
      <c r="P217" s="205"/>
      <c r="Q217" s="205"/>
      <c r="R217" s="205"/>
      <c r="S217" s="205"/>
      <c r="T217" s="206"/>
      <c r="AT217" s="200" t="s">
        <v>192</v>
      </c>
      <c r="AU217" s="200" t="s">
        <v>80</v>
      </c>
      <c r="AV217" s="12" t="s">
        <v>80</v>
      </c>
      <c r="AW217" s="12" t="s">
        <v>35</v>
      </c>
      <c r="AX217" s="12" t="s">
        <v>78</v>
      </c>
      <c r="AY217" s="200" t="s">
        <v>179</v>
      </c>
    </row>
    <row r="218" spans="2:63" s="11" customFormat="1" ht="29.85" customHeight="1">
      <c r="B218" s="168"/>
      <c r="D218" s="169" t="s">
        <v>70</v>
      </c>
      <c r="E218" s="179" t="s">
        <v>284</v>
      </c>
      <c r="F218" s="179" t="s">
        <v>1051</v>
      </c>
      <c r="I218" s="171"/>
      <c r="J218" s="180">
        <f>BK218</f>
        <v>0</v>
      </c>
      <c r="L218" s="168"/>
      <c r="M218" s="173"/>
      <c r="N218" s="174"/>
      <c r="O218" s="174"/>
      <c r="P218" s="175">
        <f>SUM(P219:P284)</f>
        <v>0</v>
      </c>
      <c r="Q218" s="174"/>
      <c r="R218" s="175">
        <f>SUM(R219:R284)</f>
        <v>0.7276811999999999</v>
      </c>
      <c r="S218" s="174"/>
      <c r="T218" s="176">
        <f>SUM(T219:T284)</f>
        <v>0</v>
      </c>
      <c r="AR218" s="169" t="s">
        <v>78</v>
      </c>
      <c r="AT218" s="177" t="s">
        <v>70</v>
      </c>
      <c r="AU218" s="177" t="s">
        <v>78</v>
      </c>
      <c r="AY218" s="169" t="s">
        <v>179</v>
      </c>
      <c r="BK218" s="178">
        <f>SUM(BK219:BK284)</f>
        <v>0</v>
      </c>
    </row>
    <row r="219" spans="2:65" s="1" customFormat="1" ht="25.5" customHeight="1">
      <c r="B219" s="181"/>
      <c r="C219" s="182" t="s">
        <v>528</v>
      </c>
      <c r="D219" s="182" t="s">
        <v>181</v>
      </c>
      <c r="E219" s="183" t="s">
        <v>1053</v>
      </c>
      <c r="F219" s="184" t="s">
        <v>2284</v>
      </c>
      <c r="G219" s="185" t="s">
        <v>316</v>
      </c>
      <c r="H219" s="186">
        <v>2</v>
      </c>
      <c r="I219" s="187"/>
      <c r="J219" s="188">
        <f>ROUND(I219*H219,2)</f>
        <v>0</v>
      </c>
      <c r="K219" s="184" t="s">
        <v>5</v>
      </c>
      <c r="L219" s="42"/>
      <c r="M219" s="189" t="s">
        <v>5</v>
      </c>
      <c r="N219" s="190" t="s">
        <v>42</v>
      </c>
      <c r="O219" s="43"/>
      <c r="P219" s="191">
        <f>O219*H219</f>
        <v>0</v>
      </c>
      <c r="Q219" s="191">
        <v>0</v>
      </c>
      <c r="R219" s="191">
        <f>Q219*H219</f>
        <v>0</v>
      </c>
      <c r="S219" s="191">
        <v>0</v>
      </c>
      <c r="T219" s="192">
        <f>S219*H219</f>
        <v>0</v>
      </c>
      <c r="AR219" s="25" t="s">
        <v>186</v>
      </c>
      <c r="AT219" s="25" t="s">
        <v>181</v>
      </c>
      <c r="AU219" s="25" t="s">
        <v>80</v>
      </c>
      <c r="AY219" s="25" t="s">
        <v>179</v>
      </c>
      <c r="BE219" s="193">
        <f>IF(N219="základní",J219,0)</f>
        <v>0</v>
      </c>
      <c r="BF219" s="193">
        <f>IF(N219="snížená",J219,0)</f>
        <v>0</v>
      </c>
      <c r="BG219" s="193">
        <f>IF(N219="zákl. přenesená",J219,0)</f>
        <v>0</v>
      </c>
      <c r="BH219" s="193">
        <f>IF(N219="sníž. přenesená",J219,0)</f>
        <v>0</v>
      </c>
      <c r="BI219" s="193">
        <f>IF(N219="nulová",J219,0)</f>
        <v>0</v>
      </c>
      <c r="BJ219" s="25" t="s">
        <v>78</v>
      </c>
      <c r="BK219" s="193">
        <f>ROUND(I219*H219,2)</f>
        <v>0</v>
      </c>
      <c r="BL219" s="25" t="s">
        <v>186</v>
      </c>
      <c r="BM219" s="25" t="s">
        <v>2285</v>
      </c>
    </row>
    <row r="220" spans="2:47" s="1" customFormat="1" ht="27">
      <c r="B220" s="42"/>
      <c r="D220" s="194" t="s">
        <v>188</v>
      </c>
      <c r="F220" s="195" t="s">
        <v>2079</v>
      </c>
      <c r="I220" s="196"/>
      <c r="L220" s="42"/>
      <c r="M220" s="197"/>
      <c r="N220" s="43"/>
      <c r="O220" s="43"/>
      <c r="P220" s="43"/>
      <c r="Q220" s="43"/>
      <c r="R220" s="43"/>
      <c r="S220" s="43"/>
      <c r="T220" s="71"/>
      <c r="AT220" s="25" t="s">
        <v>188</v>
      </c>
      <c r="AU220" s="25" t="s">
        <v>80</v>
      </c>
    </row>
    <row r="221" spans="2:47" s="1" customFormat="1" ht="27">
      <c r="B221" s="42"/>
      <c r="D221" s="194" t="s">
        <v>190</v>
      </c>
      <c r="F221" s="198" t="s">
        <v>2260</v>
      </c>
      <c r="I221" s="196"/>
      <c r="L221" s="42"/>
      <c r="M221" s="197"/>
      <c r="N221" s="43"/>
      <c r="O221" s="43"/>
      <c r="P221" s="43"/>
      <c r="Q221" s="43"/>
      <c r="R221" s="43"/>
      <c r="S221" s="43"/>
      <c r="T221" s="71"/>
      <c r="AT221" s="25" t="s">
        <v>190</v>
      </c>
      <c r="AU221" s="25" t="s">
        <v>80</v>
      </c>
    </row>
    <row r="222" spans="2:51" s="12" customFormat="1" ht="13.5">
      <c r="B222" s="199"/>
      <c r="D222" s="194" t="s">
        <v>192</v>
      </c>
      <c r="E222" s="200" t="s">
        <v>5</v>
      </c>
      <c r="F222" s="201" t="s">
        <v>2286</v>
      </c>
      <c r="H222" s="202">
        <v>1</v>
      </c>
      <c r="I222" s="203"/>
      <c r="L222" s="199"/>
      <c r="M222" s="204"/>
      <c r="N222" s="205"/>
      <c r="O222" s="205"/>
      <c r="P222" s="205"/>
      <c r="Q222" s="205"/>
      <c r="R222" s="205"/>
      <c r="S222" s="205"/>
      <c r="T222" s="206"/>
      <c r="AT222" s="200" t="s">
        <v>192</v>
      </c>
      <c r="AU222" s="200" t="s">
        <v>80</v>
      </c>
      <c r="AV222" s="12" t="s">
        <v>80</v>
      </c>
      <c r="AW222" s="12" t="s">
        <v>35</v>
      </c>
      <c r="AX222" s="12" t="s">
        <v>71</v>
      </c>
      <c r="AY222" s="200" t="s">
        <v>179</v>
      </c>
    </row>
    <row r="223" spans="2:51" s="12" customFormat="1" ht="13.5">
      <c r="B223" s="199"/>
      <c r="D223" s="194" t="s">
        <v>192</v>
      </c>
      <c r="E223" s="200" t="s">
        <v>5</v>
      </c>
      <c r="F223" s="201" t="s">
        <v>2287</v>
      </c>
      <c r="H223" s="202">
        <v>1</v>
      </c>
      <c r="I223" s="203"/>
      <c r="L223" s="199"/>
      <c r="M223" s="204"/>
      <c r="N223" s="205"/>
      <c r="O223" s="205"/>
      <c r="P223" s="205"/>
      <c r="Q223" s="205"/>
      <c r="R223" s="205"/>
      <c r="S223" s="205"/>
      <c r="T223" s="206"/>
      <c r="AT223" s="200" t="s">
        <v>192</v>
      </c>
      <c r="AU223" s="200" t="s">
        <v>80</v>
      </c>
      <c r="AV223" s="12" t="s">
        <v>80</v>
      </c>
      <c r="AW223" s="12" t="s">
        <v>35</v>
      </c>
      <c r="AX223" s="12" t="s">
        <v>71</v>
      </c>
      <c r="AY223" s="200" t="s">
        <v>179</v>
      </c>
    </row>
    <row r="224" spans="2:51" s="14" customFormat="1" ht="13.5">
      <c r="B224" s="214"/>
      <c r="D224" s="194" t="s">
        <v>192</v>
      </c>
      <c r="E224" s="215" t="s">
        <v>5</v>
      </c>
      <c r="F224" s="216" t="s">
        <v>228</v>
      </c>
      <c r="H224" s="217">
        <v>2</v>
      </c>
      <c r="I224" s="218"/>
      <c r="L224" s="214"/>
      <c r="M224" s="219"/>
      <c r="N224" s="220"/>
      <c r="O224" s="220"/>
      <c r="P224" s="220"/>
      <c r="Q224" s="220"/>
      <c r="R224" s="220"/>
      <c r="S224" s="220"/>
      <c r="T224" s="221"/>
      <c r="AT224" s="215" t="s">
        <v>192</v>
      </c>
      <c r="AU224" s="215" t="s">
        <v>80</v>
      </c>
      <c r="AV224" s="14" t="s">
        <v>186</v>
      </c>
      <c r="AW224" s="14" t="s">
        <v>35</v>
      </c>
      <c r="AX224" s="14" t="s">
        <v>78</v>
      </c>
      <c r="AY224" s="215" t="s">
        <v>179</v>
      </c>
    </row>
    <row r="225" spans="2:65" s="1" customFormat="1" ht="25.5" customHeight="1">
      <c r="B225" s="181"/>
      <c r="C225" s="182" t="s">
        <v>534</v>
      </c>
      <c r="D225" s="182" t="s">
        <v>181</v>
      </c>
      <c r="E225" s="183" t="s">
        <v>2288</v>
      </c>
      <c r="F225" s="184" t="s">
        <v>2289</v>
      </c>
      <c r="G225" s="185" t="s">
        <v>309</v>
      </c>
      <c r="H225" s="186">
        <v>241.2</v>
      </c>
      <c r="I225" s="187"/>
      <c r="J225" s="188">
        <f>ROUND(I225*H225,2)</f>
        <v>0</v>
      </c>
      <c r="K225" s="184" t="s">
        <v>5</v>
      </c>
      <c r="L225" s="42"/>
      <c r="M225" s="189" t="s">
        <v>5</v>
      </c>
      <c r="N225" s="190" t="s">
        <v>42</v>
      </c>
      <c r="O225" s="43"/>
      <c r="P225" s="191">
        <f>O225*H225</f>
        <v>0</v>
      </c>
      <c r="Q225" s="191">
        <v>0</v>
      </c>
      <c r="R225" s="191">
        <f>Q225*H225</f>
        <v>0</v>
      </c>
      <c r="S225" s="191">
        <v>0</v>
      </c>
      <c r="T225" s="192">
        <f>S225*H225</f>
        <v>0</v>
      </c>
      <c r="AR225" s="25" t="s">
        <v>186</v>
      </c>
      <c r="AT225" s="25" t="s">
        <v>181</v>
      </c>
      <c r="AU225" s="25" t="s">
        <v>80</v>
      </c>
      <c r="AY225" s="25" t="s">
        <v>179</v>
      </c>
      <c r="BE225" s="193">
        <f>IF(N225="základní",J225,0)</f>
        <v>0</v>
      </c>
      <c r="BF225" s="193">
        <f>IF(N225="snížená",J225,0)</f>
        <v>0</v>
      </c>
      <c r="BG225" s="193">
        <f>IF(N225="zákl. přenesená",J225,0)</f>
        <v>0</v>
      </c>
      <c r="BH225" s="193">
        <f>IF(N225="sníž. přenesená",J225,0)</f>
        <v>0</v>
      </c>
      <c r="BI225" s="193">
        <f>IF(N225="nulová",J225,0)</f>
        <v>0</v>
      </c>
      <c r="BJ225" s="25" t="s">
        <v>78</v>
      </c>
      <c r="BK225" s="193">
        <f>ROUND(I225*H225,2)</f>
        <v>0</v>
      </c>
      <c r="BL225" s="25" t="s">
        <v>186</v>
      </c>
      <c r="BM225" s="25" t="s">
        <v>2290</v>
      </c>
    </row>
    <row r="226" spans="2:47" s="1" customFormat="1" ht="27">
      <c r="B226" s="42"/>
      <c r="D226" s="194" t="s">
        <v>188</v>
      </c>
      <c r="F226" s="195" t="s">
        <v>2291</v>
      </c>
      <c r="I226" s="196"/>
      <c r="L226" s="42"/>
      <c r="M226" s="197"/>
      <c r="N226" s="43"/>
      <c r="O226" s="43"/>
      <c r="P226" s="43"/>
      <c r="Q226" s="43"/>
      <c r="R226" s="43"/>
      <c r="S226" s="43"/>
      <c r="T226" s="71"/>
      <c r="AT226" s="25" t="s">
        <v>188</v>
      </c>
      <c r="AU226" s="25" t="s">
        <v>80</v>
      </c>
    </row>
    <row r="227" spans="2:47" s="1" customFormat="1" ht="27">
      <c r="B227" s="42"/>
      <c r="D227" s="194" t="s">
        <v>190</v>
      </c>
      <c r="F227" s="198" t="s">
        <v>2260</v>
      </c>
      <c r="I227" s="196"/>
      <c r="L227" s="42"/>
      <c r="M227" s="197"/>
      <c r="N227" s="43"/>
      <c r="O227" s="43"/>
      <c r="P227" s="43"/>
      <c r="Q227" s="43"/>
      <c r="R227" s="43"/>
      <c r="S227" s="43"/>
      <c r="T227" s="71"/>
      <c r="AT227" s="25" t="s">
        <v>190</v>
      </c>
      <c r="AU227" s="25" t="s">
        <v>80</v>
      </c>
    </row>
    <row r="228" spans="2:51" s="12" customFormat="1" ht="13.5">
      <c r="B228" s="199"/>
      <c r="D228" s="194" t="s">
        <v>192</v>
      </c>
      <c r="E228" s="200" t="s">
        <v>5</v>
      </c>
      <c r="F228" s="201" t="s">
        <v>2280</v>
      </c>
      <c r="H228" s="202">
        <v>241.2</v>
      </c>
      <c r="I228" s="203"/>
      <c r="L228" s="199"/>
      <c r="M228" s="204"/>
      <c r="N228" s="205"/>
      <c r="O228" s="205"/>
      <c r="P228" s="205"/>
      <c r="Q228" s="205"/>
      <c r="R228" s="205"/>
      <c r="S228" s="205"/>
      <c r="T228" s="206"/>
      <c r="AT228" s="200" t="s">
        <v>192</v>
      </c>
      <c r="AU228" s="200" t="s">
        <v>80</v>
      </c>
      <c r="AV228" s="12" t="s">
        <v>80</v>
      </c>
      <c r="AW228" s="12" t="s">
        <v>35</v>
      </c>
      <c r="AX228" s="12" t="s">
        <v>78</v>
      </c>
      <c r="AY228" s="200" t="s">
        <v>179</v>
      </c>
    </row>
    <row r="229" spans="2:65" s="1" customFormat="1" ht="16.5" customHeight="1">
      <c r="B229" s="181"/>
      <c r="C229" s="230" t="s">
        <v>540</v>
      </c>
      <c r="D229" s="230" t="s">
        <v>541</v>
      </c>
      <c r="E229" s="231" t="s">
        <v>2292</v>
      </c>
      <c r="F229" s="232" t="s">
        <v>2293</v>
      </c>
      <c r="G229" s="233" t="s">
        <v>309</v>
      </c>
      <c r="H229" s="234">
        <v>253.26</v>
      </c>
      <c r="I229" s="235"/>
      <c r="J229" s="236">
        <f>ROUND(I229*H229,2)</f>
        <v>0</v>
      </c>
      <c r="K229" s="232" t="s">
        <v>185</v>
      </c>
      <c r="L229" s="237"/>
      <c r="M229" s="238" t="s">
        <v>5</v>
      </c>
      <c r="N229" s="239" t="s">
        <v>42</v>
      </c>
      <c r="O229" s="43"/>
      <c r="P229" s="191">
        <f>O229*H229</f>
        <v>0</v>
      </c>
      <c r="Q229" s="191">
        <v>0.00102</v>
      </c>
      <c r="R229" s="191">
        <f>Q229*H229</f>
        <v>0.25832520000000003</v>
      </c>
      <c r="S229" s="191">
        <v>0</v>
      </c>
      <c r="T229" s="192">
        <f>S229*H229</f>
        <v>0</v>
      </c>
      <c r="AR229" s="25" t="s">
        <v>284</v>
      </c>
      <c r="AT229" s="25" t="s">
        <v>541</v>
      </c>
      <c r="AU229" s="25" t="s">
        <v>80</v>
      </c>
      <c r="AY229" s="25" t="s">
        <v>179</v>
      </c>
      <c r="BE229" s="193">
        <f>IF(N229="základní",J229,0)</f>
        <v>0</v>
      </c>
      <c r="BF229" s="193">
        <f>IF(N229="snížená",J229,0)</f>
        <v>0</v>
      </c>
      <c r="BG229" s="193">
        <f>IF(N229="zákl. přenesená",J229,0)</f>
        <v>0</v>
      </c>
      <c r="BH229" s="193">
        <f>IF(N229="sníž. přenesená",J229,0)</f>
        <v>0</v>
      </c>
      <c r="BI229" s="193">
        <f>IF(N229="nulová",J229,0)</f>
        <v>0</v>
      </c>
      <c r="BJ229" s="25" t="s">
        <v>78</v>
      </c>
      <c r="BK229" s="193">
        <f>ROUND(I229*H229,2)</f>
        <v>0</v>
      </c>
      <c r="BL229" s="25" t="s">
        <v>186</v>
      </c>
      <c r="BM229" s="25" t="s">
        <v>2294</v>
      </c>
    </row>
    <row r="230" spans="2:47" s="1" customFormat="1" ht="13.5">
      <c r="B230" s="42"/>
      <c r="D230" s="194" t="s">
        <v>188</v>
      </c>
      <c r="F230" s="195" t="s">
        <v>2295</v>
      </c>
      <c r="I230" s="196"/>
      <c r="L230" s="42"/>
      <c r="M230" s="197"/>
      <c r="N230" s="43"/>
      <c r="O230" s="43"/>
      <c r="P230" s="43"/>
      <c r="Q230" s="43"/>
      <c r="R230" s="43"/>
      <c r="S230" s="43"/>
      <c r="T230" s="71"/>
      <c r="AT230" s="25" t="s">
        <v>188</v>
      </c>
      <c r="AU230" s="25" t="s">
        <v>80</v>
      </c>
    </row>
    <row r="231" spans="2:47" s="1" customFormat="1" ht="27">
      <c r="B231" s="42"/>
      <c r="D231" s="194" t="s">
        <v>190</v>
      </c>
      <c r="F231" s="198" t="s">
        <v>2122</v>
      </c>
      <c r="I231" s="196"/>
      <c r="L231" s="42"/>
      <c r="M231" s="197"/>
      <c r="N231" s="43"/>
      <c r="O231" s="43"/>
      <c r="P231" s="43"/>
      <c r="Q231" s="43"/>
      <c r="R231" s="43"/>
      <c r="S231" s="43"/>
      <c r="T231" s="71"/>
      <c r="AT231" s="25" t="s">
        <v>190</v>
      </c>
      <c r="AU231" s="25" t="s">
        <v>80</v>
      </c>
    </row>
    <row r="232" spans="2:51" s="12" customFormat="1" ht="13.5">
      <c r="B232" s="199"/>
      <c r="D232" s="194" t="s">
        <v>192</v>
      </c>
      <c r="F232" s="201" t="s">
        <v>2296</v>
      </c>
      <c r="H232" s="202">
        <v>253.26</v>
      </c>
      <c r="I232" s="203"/>
      <c r="L232" s="199"/>
      <c r="M232" s="204"/>
      <c r="N232" s="205"/>
      <c r="O232" s="205"/>
      <c r="P232" s="205"/>
      <c r="Q232" s="205"/>
      <c r="R232" s="205"/>
      <c r="S232" s="205"/>
      <c r="T232" s="206"/>
      <c r="AT232" s="200" t="s">
        <v>192</v>
      </c>
      <c r="AU232" s="200" t="s">
        <v>80</v>
      </c>
      <c r="AV232" s="12" t="s">
        <v>80</v>
      </c>
      <c r="AW232" s="12" t="s">
        <v>6</v>
      </c>
      <c r="AX232" s="12" t="s">
        <v>78</v>
      </c>
      <c r="AY232" s="200" t="s">
        <v>179</v>
      </c>
    </row>
    <row r="233" spans="2:65" s="1" customFormat="1" ht="16.5" customHeight="1">
      <c r="B233" s="181"/>
      <c r="C233" s="182" t="s">
        <v>545</v>
      </c>
      <c r="D233" s="182" t="s">
        <v>181</v>
      </c>
      <c r="E233" s="183" t="s">
        <v>2297</v>
      </c>
      <c r="F233" s="184" t="s">
        <v>2298</v>
      </c>
      <c r="G233" s="185" t="s">
        <v>822</v>
      </c>
      <c r="H233" s="186">
        <v>4</v>
      </c>
      <c r="I233" s="187"/>
      <c r="J233" s="188">
        <f>ROUND(I233*H233,2)</f>
        <v>0</v>
      </c>
      <c r="K233" s="184" t="s">
        <v>185</v>
      </c>
      <c r="L233" s="42"/>
      <c r="M233" s="189" t="s">
        <v>5</v>
      </c>
      <c r="N233" s="190" t="s">
        <v>42</v>
      </c>
      <c r="O233" s="43"/>
      <c r="P233" s="191">
        <f>O233*H233</f>
        <v>0</v>
      </c>
      <c r="Q233" s="191">
        <v>0</v>
      </c>
      <c r="R233" s="191">
        <f>Q233*H233</f>
        <v>0</v>
      </c>
      <c r="S233" s="191">
        <v>0</v>
      </c>
      <c r="T233" s="192">
        <f>S233*H233</f>
        <v>0</v>
      </c>
      <c r="AR233" s="25" t="s">
        <v>186</v>
      </c>
      <c r="AT233" s="25" t="s">
        <v>181</v>
      </c>
      <c r="AU233" s="25" t="s">
        <v>80</v>
      </c>
      <c r="AY233" s="25" t="s">
        <v>179</v>
      </c>
      <c r="BE233" s="193">
        <f>IF(N233="základní",J233,0)</f>
        <v>0</v>
      </c>
      <c r="BF233" s="193">
        <f>IF(N233="snížená",J233,0)</f>
        <v>0</v>
      </c>
      <c r="BG233" s="193">
        <f>IF(N233="zákl. přenesená",J233,0)</f>
        <v>0</v>
      </c>
      <c r="BH233" s="193">
        <f>IF(N233="sníž. přenesená",J233,0)</f>
        <v>0</v>
      </c>
      <c r="BI233" s="193">
        <f>IF(N233="nulová",J233,0)</f>
        <v>0</v>
      </c>
      <c r="BJ233" s="25" t="s">
        <v>78</v>
      </c>
      <c r="BK233" s="193">
        <f>ROUND(I233*H233,2)</f>
        <v>0</v>
      </c>
      <c r="BL233" s="25" t="s">
        <v>186</v>
      </c>
      <c r="BM233" s="25" t="s">
        <v>2299</v>
      </c>
    </row>
    <row r="234" spans="2:47" s="1" customFormat="1" ht="27">
      <c r="B234" s="42"/>
      <c r="D234" s="194" t="s">
        <v>188</v>
      </c>
      <c r="F234" s="195" t="s">
        <v>2300</v>
      </c>
      <c r="I234" s="196"/>
      <c r="L234" s="42"/>
      <c r="M234" s="197"/>
      <c r="N234" s="43"/>
      <c r="O234" s="43"/>
      <c r="P234" s="43"/>
      <c r="Q234" s="43"/>
      <c r="R234" s="43"/>
      <c r="S234" s="43"/>
      <c r="T234" s="71"/>
      <c r="AT234" s="25" t="s">
        <v>188</v>
      </c>
      <c r="AU234" s="25" t="s">
        <v>80</v>
      </c>
    </row>
    <row r="235" spans="2:47" s="1" customFormat="1" ht="27">
      <c r="B235" s="42"/>
      <c r="D235" s="194" t="s">
        <v>190</v>
      </c>
      <c r="F235" s="198" t="s">
        <v>2260</v>
      </c>
      <c r="I235" s="196"/>
      <c r="L235" s="42"/>
      <c r="M235" s="197"/>
      <c r="N235" s="43"/>
      <c r="O235" s="43"/>
      <c r="P235" s="43"/>
      <c r="Q235" s="43"/>
      <c r="R235" s="43"/>
      <c r="S235" s="43"/>
      <c r="T235" s="71"/>
      <c r="AT235" s="25" t="s">
        <v>190</v>
      </c>
      <c r="AU235" s="25" t="s">
        <v>80</v>
      </c>
    </row>
    <row r="236" spans="2:51" s="12" customFormat="1" ht="13.5">
      <c r="B236" s="199"/>
      <c r="D236" s="194" t="s">
        <v>192</v>
      </c>
      <c r="E236" s="200" t="s">
        <v>5</v>
      </c>
      <c r="F236" s="201" t="s">
        <v>2301</v>
      </c>
      <c r="H236" s="202">
        <v>1</v>
      </c>
      <c r="I236" s="203"/>
      <c r="L236" s="199"/>
      <c r="M236" s="204"/>
      <c r="N236" s="205"/>
      <c r="O236" s="205"/>
      <c r="P236" s="205"/>
      <c r="Q236" s="205"/>
      <c r="R236" s="205"/>
      <c r="S236" s="205"/>
      <c r="T236" s="206"/>
      <c r="AT236" s="200" t="s">
        <v>192</v>
      </c>
      <c r="AU236" s="200" t="s">
        <v>80</v>
      </c>
      <c r="AV236" s="12" t="s">
        <v>80</v>
      </c>
      <c r="AW236" s="12" t="s">
        <v>35</v>
      </c>
      <c r="AX236" s="12" t="s">
        <v>71</v>
      </c>
      <c r="AY236" s="200" t="s">
        <v>179</v>
      </c>
    </row>
    <row r="237" spans="2:51" s="12" customFormat="1" ht="13.5">
      <c r="B237" s="199"/>
      <c r="D237" s="194" t="s">
        <v>192</v>
      </c>
      <c r="E237" s="200" t="s">
        <v>5</v>
      </c>
      <c r="F237" s="201" t="s">
        <v>2097</v>
      </c>
      <c r="H237" s="202">
        <v>2</v>
      </c>
      <c r="I237" s="203"/>
      <c r="L237" s="199"/>
      <c r="M237" s="204"/>
      <c r="N237" s="205"/>
      <c r="O237" s="205"/>
      <c r="P237" s="205"/>
      <c r="Q237" s="205"/>
      <c r="R237" s="205"/>
      <c r="S237" s="205"/>
      <c r="T237" s="206"/>
      <c r="AT237" s="200" t="s">
        <v>192</v>
      </c>
      <c r="AU237" s="200" t="s">
        <v>80</v>
      </c>
      <c r="AV237" s="12" t="s">
        <v>80</v>
      </c>
      <c r="AW237" s="12" t="s">
        <v>35</v>
      </c>
      <c r="AX237" s="12" t="s">
        <v>71</v>
      </c>
      <c r="AY237" s="200" t="s">
        <v>179</v>
      </c>
    </row>
    <row r="238" spans="2:51" s="12" customFormat="1" ht="13.5">
      <c r="B238" s="199"/>
      <c r="D238" s="194" t="s">
        <v>192</v>
      </c>
      <c r="E238" s="200" t="s">
        <v>5</v>
      </c>
      <c r="F238" s="201" t="s">
        <v>2302</v>
      </c>
      <c r="H238" s="202">
        <v>1</v>
      </c>
      <c r="I238" s="203"/>
      <c r="L238" s="199"/>
      <c r="M238" s="204"/>
      <c r="N238" s="205"/>
      <c r="O238" s="205"/>
      <c r="P238" s="205"/>
      <c r="Q238" s="205"/>
      <c r="R238" s="205"/>
      <c r="S238" s="205"/>
      <c r="T238" s="206"/>
      <c r="AT238" s="200" t="s">
        <v>192</v>
      </c>
      <c r="AU238" s="200" t="s">
        <v>80</v>
      </c>
      <c r="AV238" s="12" t="s">
        <v>80</v>
      </c>
      <c r="AW238" s="12" t="s">
        <v>35</v>
      </c>
      <c r="AX238" s="12" t="s">
        <v>71</v>
      </c>
      <c r="AY238" s="200" t="s">
        <v>179</v>
      </c>
    </row>
    <row r="239" spans="2:51" s="14" customFormat="1" ht="13.5">
      <c r="B239" s="214"/>
      <c r="D239" s="194" t="s">
        <v>192</v>
      </c>
      <c r="E239" s="215" t="s">
        <v>5</v>
      </c>
      <c r="F239" s="216" t="s">
        <v>228</v>
      </c>
      <c r="H239" s="217">
        <v>4</v>
      </c>
      <c r="I239" s="218"/>
      <c r="L239" s="214"/>
      <c r="M239" s="219"/>
      <c r="N239" s="220"/>
      <c r="O239" s="220"/>
      <c r="P239" s="220"/>
      <c r="Q239" s="220"/>
      <c r="R239" s="220"/>
      <c r="S239" s="220"/>
      <c r="T239" s="221"/>
      <c r="AT239" s="215" t="s">
        <v>192</v>
      </c>
      <c r="AU239" s="215" t="s">
        <v>80</v>
      </c>
      <c r="AV239" s="14" t="s">
        <v>186</v>
      </c>
      <c r="AW239" s="14" t="s">
        <v>35</v>
      </c>
      <c r="AX239" s="14" t="s">
        <v>78</v>
      </c>
      <c r="AY239" s="215" t="s">
        <v>179</v>
      </c>
    </row>
    <row r="240" spans="2:65" s="1" customFormat="1" ht="16.5" customHeight="1">
      <c r="B240" s="181"/>
      <c r="C240" s="230" t="s">
        <v>576</v>
      </c>
      <c r="D240" s="230" t="s">
        <v>541</v>
      </c>
      <c r="E240" s="231" t="s">
        <v>2152</v>
      </c>
      <c r="F240" s="232" t="s">
        <v>2303</v>
      </c>
      <c r="G240" s="233" t="s">
        <v>822</v>
      </c>
      <c r="H240" s="234">
        <v>2</v>
      </c>
      <c r="I240" s="235"/>
      <c r="J240" s="236">
        <f>ROUND(I240*H240,2)</f>
        <v>0</v>
      </c>
      <c r="K240" s="232" t="s">
        <v>5</v>
      </c>
      <c r="L240" s="237"/>
      <c r="M240" s="238" t="s">
        <v>5</v>
      </c>
      <c r="N240" s="239" t="s">
        <v>42</v>
      </c>
      <c r="O240" s="43"/>
      <c r="P240" s="191">
        <f>O240*H240</f>
        <v>0</v>
      </c>
      <c r="Q240" s="191">
        <v>0.00106</v>
      </c>
      <c r="R240" s="191">
        <f>Q240*H240</f>
        <v>0.00212</v>
      </c>
      <c r="S240" s="191">
        <v>0</v>
      </c>
      <c r="T240" s="192">
        <f>S240*H240</f>
        <v>0</v>
      </c>
      <c r="AR240" s="25" t="s">
        <v>284</v>
      </c>
      <c r="AT240" s="25" t="s">
        <v>541</v>
      </c>
      <c r="AU240" s="25" t="s">
        <v>80</v>
      </c>
      <c r="AY240" s="25" t="s">
        <v>179</v>
      </c>
      <c r="BE240" s="193">
        <f>IF(N240="základní",J240,0)</f>
        <v>0</v>
      </c>
      <c r="BF240" s="193">
        <f>IF(N240="snížená",J240,0)</f>
        <v>0</v>
      </c>
      <c r="BG240" s="193">
        <f>IF(N240="zákl. přenesená",J240,0)</f>
        <v>0</v>
      </c>
      <c r="BH240" s="193">
        <f>IF(N240="sníž. přenesená",J240,0)</f>
        <v>0</v>
      </c>
      <c r="BI240" s="193">
        <f>IF(N240="nulová",J240,0)</f>
        <v>0</v>
      </c>
      <c r="BJ240" s="25" t="s">
        <v>78</v>
      </c>
      <c r="BK240" s="193">
        <f>ROUND(I240*H240,2)</f>
        <v>0</v>
      </c>
      <c r="BL240" s="25" t="s">
        <v>186</v>
      </c>
      <c r="BM240" s="25" t="s">
        <v>2304</v>
      </c>
    </row>
    <row r="241" spans="2:47" s="1" customFormat="1" ht="13.5">
      <c r="B241" s="42"/>
      <c r="D241" s="194" t="s">
        <v>188</v>
      </c>
      <c r="F241" s="195" t="s">
        <v>2303</v>
      </c>
      <c r="I241" s="196"/>
      <c r="L241" s="42"/>
      <c r="M241" s="197"/>
      <c r="N241" s="43"/>
      <c r="O241" s="43"/>
      <c r="P241" s="43"/>
      <c r="Q241" s="43"/>
      <c r="R241" s="43"/>
      <c r="S241" s="43"/>
      <c r="T241" s="71"/>
      <c r="AT241" s="25" t="s">
        <v>188</v>
      </c>
      <c r="AU241" s="25" t="s">
        <v>80</v>
      </c>
    </row>
    <row r="242" spans="2:65" s="1" customFormat="1" ht="16.5" customHeight="1">
      <c r="B242" s="181"/>
      <c r="C242" s="230" t="s">
        <v>582</v>
      </c>
      <c r="D242" s="230" t="s">
        <v>541</v>
      </c>
      <c r="E242" s="231" t="s">
        <v>2143</v>
      </c>
      <c r="F242" s="232" t="s">
        <v>2305</v>
      </c>
      <c r="G242" s="233" t="s">
        <v>822</v>
      </c>
      <c r="H242" s="234">
        <v>1</v>
      </c>
      <c r="I242" s="235"/>
      <c r="J242" s="236">
        <f>ROUND(I242*H242,2)</f>
        <v>0</v>
      </c>
      <c r="K242" s="232" t="s">
        <v>5</v>
      </c>
      <c r="L242" s="237"/>
      <c r="M242" s="238" t="s">
        <v>5</v>
      </c>
      <c r="N242" s="239" t="s">
        <v>42</v>
      </c>
      <c r="O242" s="43"/>
      <c r="P242" s="191">
        <f>O242*H242</f>
        <v>0</v>
      </c>
      <c r="Q242" s="191">
        <v>0.0009</v>
      </c>
      <c r="R242" s="191">
        <f>Q242*H242</f>
        <v>0.0009</v>
      </c>
      <c r="S242" s="191">
        <v>0</v>
      </c>
      <c r="T242" s="192">
        <f>S242*H242</f>
        <v>0</v>
      </c>
      <c r="AR242" s="25" t="s">
        <v>284</v>
      </c>
      <c r="AT242" s="25" t="s">
        <v>541</v>
      </c>
      <c r="AU242" s="25" t="s">
        <v>80</v>
      </c>
      <c r="AY242" s="25" t="s">
        <v>179</v>
      </c>
      <c r="BE242" s="193">
        <f>IF(N242="základní",J242,0)</f>
        <v>0</v>
      </c>
      <c r="BF242" s="193">
        <f>IF(N242="snížená",J242,0)</f>
        <v>0</v>
      </c>
      <c r="BG242" s="193">
        <f>IF(N242="zákl. přenesená",J242,0)</f>
        <v>0</v>
      </c>
      <c r="BH242" s="193">
        <f>IF(N242="sníž. přenesená",J242,0)</f>
        <v>0</v>
      </c>
      <c r="BI242" s="193">
        <f>IF(N242="nulová",J242,0)</f>
        <v>0</v>
      </c>
      <c r="BJ242" s="25" t="s">
        <v>78</v>
      </c>
      <c r="BK242" s="193">
        <f>ROUND(I242*H242,2)</f>
        <v>0</v>
      </c>
      <c r="BL242" s="25" t="s">
        <v>186</v>
      </c>
      <c r="BM242" s="25" t="s">
        <v>2306</v>
      </c>
    </row>
    <row r="243" spans="2:47" s="1" customFormat="1" ht="13.5">
      <c r="B243" s="42"/>
      <c r="D243" s="194" t="s">
        <v>188</v>
      </c>
      <c r="F243" s="195" t="s">
        <v>2305</v>
      </c>
      <c r="I243" s="196"/>
      <c r="L243" s="42"/>
      <c r="M243" s="197"/>
      <c r="N243" s="43"/>
      <c r="O243" s="43"/>
      <c r="P243" s="43"/>
      <c r="Q243" s="43"/>
      <c r="R243" s="43"/>
      <c r="S243" s="43"/>
      <c r="T243" s="71"/>
      <c r="AT243" s="25" t="s">
        <v>188</v>
      </c>
      <c r="AU243" s="25" t="s">
        <v>80</v>
      </c>
    </row>
    <row r="244" spans="2:65" s="1" customFormat="1" ht="16.5" customHeight="1">
      <c r="B244" s="181"/>
      <c r="C244" s="230" t="s">
        <v>587</v>
      </c>
      <c r="D244" s="230" t="s">
        <v>541</v>
      </c>
      <c r="E244" s="231" t="s">
        <v>2155</v>
      </c>
      <c r="F244" s="232" t="s">
        <v>2307</v>
      </c>
      <c r="G244" s="233" t="s">
        <v>822</v>
      </c>
      <c r="H244" s="234">
        <v>1</v>
      </c>
      <c r="I244" s="235"/>
      <c r="J244" s="236">
        <f>ROUND(I244*H244,2)</f>
        <v>0</v>
      </c>
      <c r="K244" s="232" t="s">
        <v>5</v>
      </c>
      <c r="L244" s="237"/>
      <c r="M244" s="238" t="s">
        <v>5</v>
      </c>
      <c r="N244" s="239" t="s">
        <v>42</v>
      </c>
      <c r="O244" s="43"/>
      <c r="P244" s="191">
        <f>O244*H244</f>
        <v>0</v>
      </c>
      <c r="Q244" s="191">
        <v>0.0009</v>
      </c>
      <c r="R244" s="191">
        <f>Q244*H244</f>
        <v>0.0009</v>
      </c>
      <c r="S244" s="191">
        <v>0</v>
      </c>
      <c r="T244" s="192">
        <f>S244*H244</f>
        <v>0</v>
      </c>
      <c r="AR244" s="25" t="s">
        <v>284</v>
      </c>
      <c r="AT244" s="25" t="s">
        <v>541</v>
      </c>
      <c r="AU244" s="25" t="s">
        <v>80</v>
      </c>
      <c r="AY244" s="25" t="s">
        <v>179</v>
      </c>
      <c r="BE244" s="193">
        <f>IF(N244="základní",J244,0)</f>
        <v>0</v>
      </c>
      <c r="BF244" s="193">
        <f>IF(N244="snížená",J244,0)</f>
        <v>0</v>
      </c>
      <c r="BG244" s="193">
        <f>IF(N244="zákl. přenesená",J244,0)</f>
        <v>0</v>
      </c>
      <c r="BH244" s="193">
        <f>IF(N244="sníž. přenesená",J244,0)</f>
        <v>0</v>
      </c>
      <c r="BI244" s="193">
        <f>IF(N244="nulová",J244,0)</f>
        <v>0</v>
      </c>
      <c r="BJ244" s="25" t="s">
        <v>78</v>
      </c>
      <c r="BK244" s="193">
        <f>ROUND(I244*H244,2)</f>
        <v>0</v>
      </c>
      <c r="BL244" s="25" t="s">
        <v>186</v>
      </c>
      <c r="BM244" s="25" t="s">
        <v>2308</v>
      </c>
    </row>
    <row r="245" spans="2:47" s="1" customFormat="1" ht="13.5">
      <c r="B245" s="42"/>
      <c r="D245" s="194" t="s">
        <v>188</v>
      </c>
      <c r="F245" s="195" t="s">
        <v>2307</v>
      </c>
      <c r="I245" s="196"/>
      <c r="L245" s="42"/>
      <c r="M245" s="197"/>
      <c r="N245" s="43"/>
      <c r="O245" s="43"/>
      <c r="P245" s="43"/>
      <c r="Q245" s="43"/>
      <c r="R245" s="43"/>
      <c r="S245" s="43"/>
      <c r="T245" s="71"/>
      <c r="AT245" s="25" t="s">
        <v>188</v>
      </c>
      <c r="AU245" s="25" t="s">
        <v>80</v>
      </c>
    </row>
    <row r="246" spans="2:65" s="1" customFormat="1" ht="16.5" customHeight="1">
      <c r="B246" s="181"/>
      <c r="C246" s="182" t="s">
        <v>592</v>
      </c>
      <c r="D246" s="182" t="s">
        <v>181</v>
      </c>
      <c r="E246" s="183" t="s">
        <v>2309</v>
      </c>
      <c r="F246" s="184" t="s">
        <v>2310</v>
      </c>
      <c r="G246" s="185" t="s">
        <v>822</v>
      </c>
      <c r="H246" s="186">
        <v>3</v>
      </c>
      <c r="I246" s="187"/>
      <c r="J246" s="188">
        <f>ROUND(I246*H246,2)</f>
        <v>0</v>
      </c>
      <c r="K246" s="184" t="s">
        <v>185</v>
      </c>
      <c r="L246" s="42"/>
      <c r="M246" s="189" t="s">
        <v>5</v>
      </c>
      <c r="N246" s="190" t="s">
        <v>42</v>
      </c>
      <c r="O246" s="43"/>
      <c r="P246" s="191">
        <f>O246*H246</f>
        <v>0</v>
      </c>
      <c r="Q246" s="191">
        <v>0</v>
      </c>
      <c r="R246" s="191">
        <f>Q246*H246</f>
        <v>0</v>
      </c>
      <c r="S246" s="191">
        <v>0</v>
      </c>
      <c r="T246" s="192">
        <f>S246*H246</f>
        <v>0</v>
      </c>
      <c r="AR246" s="25" t="s">
        <v>186</v>
      </c>
      <c r="AT246" s="25" t="s">
        <v>181</v>
      </c>
      <c r="AU246" s="25" t="s">
        <v>80</v>
      </c>
      <c r="AY246" s="25" t="s">
        <v>179</v>
      </c>
      <c r="BE246" s="193">
        <f>IF(N246="základní",J246,0)</f>
        <v>0</v>
      </c>
      <c r="BF246" s="193">
        <f>IF(N246="snížená",J246,0)</f>
        <v>0</v>
      </c>
      <c r="BG246" s="193">
        <f>IF(N246="zákl. přenesená",J246,0)</f>
        <v>0</v>
      </c>
      <c r="BH246" s="193">
        <f>IF(N246="sníž. přenesená",J246,0)</f>
        <v>0</v>
      </c>
      <c r="BI246" s="193">
        <f>IF(N246="nulová",J246,0)</f>
        <v>0</v>
      </c>
      <c r="BJ246" s="25" t="s">
        <v>78</v>
      </c>
      <c r="BK246" s="193">
        <f>ROUND(I246*H246,2)</f>
        <v>0</v>
      </c>
      <c r="BL246" s="25" t="s">
        <v>186</v>
      </c>
      <c r="BM246" s="25" t="s">
        <v>2311</v>
      </c>
    </row>
    <row r="247" spans="2:47" s="1" customFormat="1" ht="27">
      <c r="B247" s="42"/>
      <c r="D247" s="194" t="s">
        <v>188</v>
      </c>
      <c r="F247" s="195" t="s">
        <v>2312</v>
      </c>
      <c r="I247" s="196"/>
      <c r="L247" s="42"/>
      <c r="M247" s="197"/>
      <c r="N247" s="43"/>
      <c r="O247" s="43"/>
      <c r="P247" s="43"/>
      <c r="Q247" s="43"/>
      <c r="R247" s="43"/>
      <c r="S247" s="43"/>
      <c r="T247" s="71"/>
      <c r="AT247" s="25" t="s">
        <v>188</v>
      </c>
      <c r="AU247" s="25" t="s">
        <v>80</v>
      </c>
    </row>
    <row r="248" spans="2:47" s="1" customFormat="1" ht="27">
      <c r="B248" s="42"/>
      <c r="D248" s="194" t="s">
        <v>190</v>
      </c>
      <c r="F248" s="198" t="s">
        <v>2260</v>
      </c>
      <c r="I248" s="196"/>
      <c r="L248" s="42"/>
      <c r="M248" s="197"/>
      <c r="N248" s="43"/>
      <c r="O248" s="43"/>
      <c r="P248" s="43"/>
      <c r="Q248" s="43"/>
      <c r="R248" s="43"/>
      <c r="S248" s="43"/>
      <c r="T248" s="71"/>
      <c r="AT248" s="25" t="s">
        <v>190</v>
      </c>
      <c r="AU248" s="25" t="s">
        <v>80</v>
      </c>
    </row>
    <row r="249" spans="2:51" s="12" customFormat="1" ht="13.5">
      <c r="B249" s="199"/>
      <c r="D249" s="194" t="s">
        <v>192</v>
      </c>
      <c r="E249" s="200" t="s">
        <v>5</v>
      </c>
      <c r="F249" s="201" t="s">
        <v>88</v>
      </c>
      <c r="H249" s="202">
        <v>3</v>
      </c>
      <c r="I249" s="203"/>
      <c r="L249" s="199"/>
      <c r="M249" s="204"/>
      <c r="N249" s="205"/>
      <c r="O249" s="205"/>
      <c r="P249" s="205"/>
      <c r="Q249" s="205"/>
      <c r="R249" s="205"/>
      <c r="S249" s="205"/>
      <c r="T249" s="206"/>
      <c r="AT249" s="200" t="s">
        <v>192</v>
      </c>
      <c r="AU249" s="200" t="s">
        <v>80</v>
      </c>
      <c r="AV249" s="12" t="s">
        <v>80</v>
      </c>
      <c r="AW249" s="12" t="s">
        <v>35</v>
      </c>
      <c r="AX249" s="12" t="s">
        <v>78</v>
      </c>
      <c r="AY249" s="200" t="s">
        <v>179</v>
      </c>
    </row>
    <row r="250" spans="2:65" s="1" customFormat="1" ht="16.5" customHeight="1">
      <c r="B250" s="181"/>
      <c r="C250" s="230" t="s">
        <v>599</v>
      </c>
      <c r="D250" s="230" t="s">
        <v>541</v>
      </c>
      <c r="E250" s="231" t="s">
        <v>2313</v>
      </c>
      <c r="F250" s="232" t="s">
        <v>2314</v>
      </c>
      <c r="G250" s="233" t="s">
        <v>822</v>
      </c>
      <c r="H250" s="234">
        <v>3</v>
      </c>
      <c r="I250" s="235"/>
      <c r="J250" s="236">
        <f>ROUND(I250*H250,2)</f>
        <v>0</v>
      </c>
      <c r="K250" s="232" t="s">
        <v>5</v>
      </c>
      <c r="L250" s="237"/>
      <c r="M250" s="238" t="s">
        <v>5</v>
      </c>
      <c r="N250" s="239" t="s">
        <v>42</v>
      </c>
      <c r="O250" s="43"/>
      <c r="P250" s="191">
        <f>O250*H250</f>
        <v>0</v>
      </c>
      <c r="Q250" s="191">
        <v>0.00054</v>
      </c>
      <c r="R250" s="191">
        <f>Q250*H250</f>
        <v>0.00162</v>
      </c>
      <c r="S250" s="191">
        <v>0</v>
      </c>
      <c r="T250" s="192">
        <f>S250*H250</f>
        <v>0</v>
      </c>
      <c r="AR250" s="25" t="s">
        <v>284</v>
      </c>
      <c r="AT250" s="25" t="s">
        <v>541</v>
      </c>
      <c r="AU250" s="25" t="s">
        <v>80</v>
      </c>
      <c r="AY250" s="25" t="s">
        <v>179</v>
      </c>
      <c r="BE250" s="193">
        <f>IF(N250="základní",J250,0)</f>
        <v>0</v>
      </c>
      <c r="BF250" s="193">
        <f>IF(N250="snížená",J250,0)</f>
        <v>0</v>
      </c>
      <c r="BG250" s="193">
        <f>IF(N250="zákl. přenesená",J250,0)</f>
        <v>0</v>
      </c>
      <c r="BH250" s="193">
        <f>IF(N250="sníž. přenesená",J250,0)</f>
        <v>0</v>
      </c>
      <c r="BI250" s="193">
        <f>IF(N250="nulová",J250,0)</f>
        <v>0</v>
      </c>
      <c r="BJ250" s="25" t="s">
        <v>78</v>
      </c>
      <c r="BK250" s="193">
        <f>ROUND(I250*H250,2)</f>
        <v>0</v>
      </c>
      <c r="BL250" s="25" t="s">
        <v>186</v>
      </c>
      <c r="BM250" s="25" t="s">
        <v>2315</v>
      </c>
    </row>
    <row r="251" spans="2:47" s="1" customFormat="1" ht="13.5">
      <c r="B251" s="42"/>
      <c r="D251" s="194" t="s">
        <v>188</v>
      </c>
      <c r="F251" s="195" t="s">
        <v>2314</v>
      </c>
      <c r="I251" s="196"/>
      <c r="L251" s="42"/>
      <c r="M251" s="197"/>
      <c r="N251" s="43"/>
      <c r="O251" s="43"/>
      <c r="P251" s="43"/>
      <c r="Q251" s="43"/>
      <c r="R251" s="43"/>
      <c r="S251" s="43"/>
      <c r="T251" s="71"/>
      <c r="AT251" s="25" t="s">
        <v>188</v>
      </c>
      <c r="AU251" s="25" t="s">
        <v>80</v>
      </c>
    </row>
    <row r="252" spans="2:65" s="1" customFormat="1" ht="16.5" customHeight="1">
      <c r="B252" s="181"/>
      <c r="C252" s="182" t="s">
        <v>604</v>
      </c>
      <c r="D252" s="182" t="s">
        <v>181</v>
      </c>
      <c r="E252" s="183" t="s">
        <v>2190</v>
      </c>
      <c r="F252" s="184" t="s">
        <v>2191</v>
      </c>
      <c r="G252" s="185" t="s">
        <v>309</v>
      </c>
      <c r="H252" s="186">
        <v>241.2</v>
      </c>
      <c r="I252" s="187"/>
      <c r="J252" s="188">
        <f>ROUND(I252*H252,2)</f>
        <v>0</v>
      </c>
      <c r="K252" s="184" t="s">
        <v>185</v>
      </c>
      <c r="L252" s="42"/>
      <c r="M252" s="189" t="s">
        <v>5</v>
      </c>
      <c r="N252" s="190" t="s">
        <v>42</v>
      </c>
      <c r="O252" s="43"/>
      <c r="P252" s="191">
        <f>O252*H252</f>
        <v>0</v>
      </c>
      <c r="Q252" s="191">
        <v>0</v>
      </c>
      <c r="R252" s="191">
        <f>Q252*H252</f>
        <v>0</v>
      </c>
      <c r="S252" s="191">
        <v>0</v>
      </c>
      <c r="T252" s="192">
        <f>S252*H252</f>
        <v>0</v>
      </c>
      <c r="AR252" s="25" t="s">
        <v>186</v>
      </c>
      <c r="AT252" s="25" t="s">
        <v>181</v>
      </c>
      <c r="AU252" s="25" t="s">
        <v>80</v>
      </c>
      <c r="AY252" s="25" t="s">
        <v>179</v>
      </c>
      <c r="BE252" s="193">
        <f>IF(N252="základní",J252,0)</f>
        <v>0</v>
      </c>
      <c r="BF252" s="193">
        <f>IF(N252="snížená",J252,0)</f>
        <v>0</v>
      </c>
      <c r="BG252" s="193">
        <f>IF(N252="zákl. přenesená",J252,0)</f>
        <v>0</v>
      </c>
      <c r="BH252" s="193">
        <f>IF(N252="sníž. přenesená",J252,0)</f>
        <v>0</v>
      </c>
      <c r="BI252" s="193">
        <f>IF(N252="nulová",J252,0)</f>
        <v>0</v>
      </c>
      <c r="BJ252" s="25" t="s">
        <v>78</v>
      </c>
      <c r="BK252" s="193">
        <f>ROUND(I252*H252,2)</f>
        <v>0</v>
      </c>
      <c r="BL252" s="25" t="s">
        <v>186</v>
      </c>
      <c r="BM252" s="25" t="s">
        <v>2192</v>
      </c>
    </row>
    <row r="253" spans="2:47" s="1" customFormat="1" ht="13.5">
      <c r="B253" s="42"/>
      <c r="D253" s="194" t="s">
        <v>188</v>
      </c>
      <c r="F253" s="195" t="s">
        <v>2193</v>
      </c>
      <c r="I253" s="196"/>
      <c r="L253" s="42"/>
      <c r="M253" s="197"/>
      <c r="N253" s="43"/>
      <c r="O253" s="43"/>
      <c r="P253" s="43"/>
      <c r="Q253" s="43"/>
      <c r="R253" s="43"/>
      <c r="S253" s="43"/>
      <c r="T253" s="71"/>
      <c r="AT253" s="25" t="s">
        <v>188</v>
      </c>
      <c r="AU253" s="25" t="s">
        <v>80</v>
      </c>
    </row>
    <row r="254" spans="2:65" s="1" customFormat="1" ht="16.5" customHeight="1">
      <c r="B254" s="181"/>
      <c r="C254" s="182" t="s">
        <v>609</v>
      </c>
      <c r="D254" s="182" t="s">
        <v>181</v>
      </c>
      <c r="E254" s="183" t="s">
        <v>2194</v>
      </c>
      <c r="F254" s="184" t="s">
        <v>2195</v>
      </c>
      <c r="G254" s="185" t="s">
        <v>1129</v>
      </c>
      <c r="H254" s="186">
        <v>1</v>
      </c>
      <c r="I254" s="187"/>
      <c r="J254" s="188">
        <f>ROUND(I254*H254,2)</f>
        <v>0</v>
      </c>
      <c r="K254" s="184" t="s">
        <v>185</v>
      </c>
      <c r="L254" s="42"/>
      <c r="M254" s="189" t="s">
        <v>5</v>
      </c>
      <c r="N254" s="190" t="s">
        <v>42</v>
      </c>
      <c r="O254" s="43"/>
      <c r="P254" s="191">
        <f>O254*H254</f>
        <v>0</v>
      </c>
      <c r="Q254" s="191">
        <v>0.0001</v>
      </c>
      <c r="R254" s="191">
        <f>Q254*H254</f>
        <v>0.0001</v>
      </c>
      <c r="S254" s="191">
        <v>0</v>
      </c>
      <c r="T254" s="192">
        <f>S254*H254</f>
        <v>0</v>
      </c>
      <c r="AR254" s="25" t="s">
        <v>186</v>
      </c>
      <c r="AT254" s="25" t="s">
        <v>181</v>
      </c>
      <c r="AU254" s="25" t="s">
        <v>80</v>
      </c>
      <c r="AY254" s="25" t="s">
        <v>179</v>
      </c>
      <c r="BE254" s="193">
        <f>IF(N254="základní",J254,0)</f>
        <v>0</v>
      </c>
      <c r="BF254" s="193">
        <f>IF(N254="snížená",J254,0)</f>
        <v>0</v>
      </c>
      <c r="BG254" s="193">
        <f>IF(N254="zákl. přenesená",J254,0)</f>
        <v>0</v>
      </c>
      <c r="BH254" s="193">
        <f>IF(N254="sníž. přenesená",J254,0)</f>
        <v>0</v>
      </c>
      <c r="BI254" s="193">
        <f>IF(N254="nulová",J254,0)</f>
        <v>0</v>
      </c>
      <c r="BJ254" s="25" t="s">
        <v>78</v>
      </c>
      <c r="BK254" s="193">
        <f>ROUND(I254*H254,2)</f>
        <v>0</v>
      </c>
      <c r="BL254" s="25" t="s">
        <v>186</v>
      </c>
      <c r="BM254" s="25" t="s">
        <v>2196</v>
      </c>
    </row>
    <row r="255" spans="2:47" s="1" customFormat="1" ht="13.5">
      <c r="B255" s="42"/>
      <c r="D255" s="194" t="s">
        <v>188</v>
      </c>
      <c r="F255" s="195" t="s">
        <v>2197</v>
      </c>
      <c r="I255" s="196"/>
      <c r="L255" s="42"/>
      <c r="M255" s="197"/>
      <c r="N255" s="43"/>
      <c r="O255" s="43"/>
      <c r="P255" s="43"/>
      <c r="Q255" s="43"/>
      <c r="R255" s="43"/>
      <c r="S255" s="43"/>
      <c r="T255" s="71"/>
      <c r="AT255" s="25" t="s">
        <v>188</v>
      </c>
      <c r="AU255" s="25" t="s">
        <v>80</v>
      </c>
    </row>
    <row r="256" spans="2:65" s="1" customFormat="1" ht="16.5" customHeight="1">
      <c r="B256" s="181"/>
      <c r="C256" s="182" t="s">
        <v>614</v>
      </c>
      <c r="D256" s="182" t="s">
        <v>181</v>
      </c>
      <c r="E256" s="183" t="s">
        <v>2221</v>
      </c>
      <c r="F256" s="184" t="s">
        <v>2222</v>
      </c>
      <c r="G256" s="185" t="s">
        <v>309</v>
      </c>
      <c r="H256" s="186">
        <v>254</v>
      </c>
      <c r="I256" s="187"/>
      <c r="J256" s="188">
        <f>ROUND(I256*H256,2)</f>
        <v>0</v>
      </c>
      <c r="K256" s="184" t="s">
        <v>185</v>
      </c>
      <c r="L256" s="42"/>
      <c r="M256" s="189" t="s">
        <v>5</v>
      </c>
      <c r="N256" s="190" t="s">
        <v>42</v>
      </c>
      <c r="O256" s="43"/>
      <c r="P256" s="191">
        <f>O256*H256</f>
        <v>0</v>
      </c>
      <c r="Q256" s="191">
        <v>0.00019</v>
      </c>
      <c r="R256" s="191">
        <f>Q256*H256</f>
        <v>0.048260000000000004</v>
      </c>
      <c r="S256" s="191">
        <v>0</v>
      </c>
      <c r="T256" s="192">
        <f>S256*H256</f>
        <v>0</v>
      </c>
      <c r="AR256" s="25" t="s">
        <v>186</v>
      </c>
      <c r="AT256" s="25" t="s">
        <v>181</v>
      </c>
      <c r="AU256" s="25" t="s">
        <v>80</v>
      </c>
      <c r="AY256" s="25" t="s">
        <v>179</v>
      </c>
      <c r="BE256" s="193">
        <f>IF(N256="základní",J256,0)</f>
        <v>0</v>
      </c>
      <c r="BF256" s="193">
        <f>IF(N256="snížená",J256,0)</f>
        <v>0</v>
      </c>
      <c r="BG256" s="193">
        <f>IF(N256="zákl. přenesená",J256,0)</f>
        <v>0</v>
      </c>
      <c r="BH256" s="193">
        <f>IF(N256="sníž. přenesená",J256,0)</f>
        <v>0</v>
      </c>
      <c r="BI256" s="193">
        <f>IF(N256="nulová",J256,0)</f>
        <v>0</v>
      </c>
      <c r="BJ256" s="25" t="s">
        <v>78</v>
      </c>
      <c r="BK256" s="193">
        <f>ROUND(I256*H256,2)</f>
        <v>0</v>
      </c>
      <c r="BL256" s="25" t="s">
        <v>186</v>
      </c>
      <c r="BM256" s="25" t="s">
        <v>2223</v>
      </c>
    </row>
    <row r="257" spans="2:47" s="1" customFormat="1" ht="13.5">
      <c r="B257" s="42"/>
      <c r="D257" s="194" t="s">
        <v>188</v>
      </c>
      <c r="F257" s="195" t="s">
        <v>2224</v>
      </c>
      <c r="I257" s="196"/>
      <c r="L257" s="42"/>
      <c r="M257" s="197"/>
      <c r="N257" s="43"/>
      <c r="O257" s="43"/>
      <c r="P257" s="43"/>
      <c r="Q257" s="43"/>
      <c r="R257" s="43"/>
      <c r="S257" s="43"/>
      <c r="T257" s="71"/>
      <c r="AT257" s="25" t="s">
        <v>188</v>
      </c>
      <c r="AU257" s="25" t="s">
        <v>80</v>
      </c>
    </row>
    <row r="258" spans="2:47" s="1" customFormat="1" ht="27">
      <c r="B258" s="42"/>
      <c r="D258" s="194" t="s">
        <v>190</v>
      </c>
      <c r="F258" s="198" t="s">
        <v>2260</v>
      </c>
      <c r="I258" s="196"/>
      <c r="L258" s="42"/>
      <c r="M258" s="197"/>
      <c r="N258" s="43"/>
      <c r="O258" s="43"/>
      <c r="P258" s="43"/>
      <c r="Q258" s="43"/>
      <c r="R258" s="43"/>
      <c r="S258" s="43"/>
      <c r="T258" s="71"/>
      <c r="AT258" s="25" t="s">
        <v>190</v>
      </c>
      <c r="AU258" s="25" t="s">
        <v>80</v>
      </c>
    </row>
    <row r="259" spans="2:51" s="12" customFormat="1" ht="13.5">
      <c r="B259" s="199"/>
      <c r="D259" s="194" t="s">
        <v>192</v>
      </c>
      <c r="E259" s="200" t="s">
        <v>5</v>
      </c>
      <c r="F259" s="201" t="s">
        <v>1228</v>
      </c>
      <c r="H259" s="202">
        <v>254</v>
      </c>
      <c r="I259" s="203"/>
      <c r="L259" s="199"/>
      <c r="M259" s="204"/>
      <c r="N259" s="205"/>
      <c r="O259" s="205"/>
      <c r="P259" s="205"/>
      <c r="Q259" s="205"/>
      <c r="R259" s="205"/>
      <c r="S259" s="205"/>
      <c r="T259" s="206"/>
      <c r="AT259" s="200" t="s">
        <v>192</v>
      </c>
      <c r="AU259" s="200" t="s">
        <v>80</v>
      </c>
      <c r="AV259" s="12" t="s">
        <v>80</v>
      </c>
      <c r="AW259" s="12" t="s">
        <v>35</v>
      </c>
      <c r="AX259" s="12" t="s">
        <v>78</v>
      </c>
      <c r="AY259" s="200" t="s">
        <v>179</v>
      </c>
    </row>
    <row r="260" spans="2:65" s="1" customFormat="1" ht="16.5" customHeight="1">
      <c r="B260" s="181"/>
      <c r="C260" s="182" t="s">
        <v>621</v>
      </c>
      <c r="D260" s="182" t="s">
        <v>181</v>
      </c>
      <c r="E260" s="183" t="s">
        <v>2226</v>
      </c>
      <c r="F260" s="184" t="s">
        <v>2227</v>
      </c>
      <c r="G260" s="185" t="s">
        <v>309</v>
      </c>
      <c r="H260" s="186">
        <v>241.2</v>
      </c>
      <c r="I260" s="187"/>
      <c r="J260" s="188">
        <f>ROUND(I260*H260,2)</f>
        <v>0</v>
      </c>
      <c r="K260" s="184" t="s">
        <v>185</v>
      </c>
      <c r="L260" s="42"/>
      <c r="M260" s="189" t="s">
        <v>5</v>
      </c>
      <c r="N260" s="190" t="s">
        <v>42</v>
      </c>
      <c r="O260" s="43"/>
      <c r="P260" s="191">
        <f>O260*H260</f>
        <v>0</v>
      </c>
      <c r="Q260" s="191">
        <v>0.00013</v>
      </c>
      <c r="R260" s="191">
        <f>Q260*H260</f>
        <v>0.031355999999999995</v>
      </c>
      <c r="S260" s="191">
        <v>0</v>
      </c>
      <c r="T260" s="192">
        <f>S260*H260</f>
        <v>0</v>
      </c>
      <c r="AR260" s="25" t="s">
        <v>186</v>
      </c>
      <c r="AT260" s="25" t="s">
        <v>181</v>
      </c>
      <c r="AU260" s="25" t="s">
        <v>80</v>
      </c>
      <c r="AY260" s="25" t="s">
        <v>179</v>
      </c>
      <c r="BE260" s="193">
        <f>IF(N260="základní",J260,0)</f>
        <v>0</v>
      </c>
      <c r="BF260" s="193">
        <f>IF(N260="snížená",J260,0)</f>
        <v>0</v>
      </c>
      <c r="BG260" s="193">
        <f>IF(N260="zákl. přenesená",J260,0)</f>
        <v>0</v>
      </c>
      <c r="BH260" s="193">
        <f>IF(N260="sníž. přenesená",J260,0)</f>
        <v>0</v>
      </c>
      <c r="BI260" s="193">
        <f>IF(N260="nulová",J260,0)</f>
        <v>0</v>
      </c>
      <c r="BJ260" s="25" t="s">
        <v>78</v>
      </c>
      <c r="BK260" s="193">
        <f>ROUND(I260*H260,2)</f>
        <v>0</v>
      </c>
      <c r="BL260" s="25" t="s">
        <v>186</v>
      </c>
      <c r="BM260" s="25" t="s">
        <v>2228</v>
      </c>
    </row>
    <row r="261" spans="2:47" s="1" customFormat="1" ht="13.5">
      <c r="B261" s="42"/>
      <c r="D261" s="194" t="s">
        <v>188</v>
      </c>
      <c r="F261" s="195" t="s">
        <v>2229</v>
      </c>
      <c r="I261" s="196"/>
      <c r="L261" s="42"/>
      <c r="M261" s="197"/>
      <c r="N261" s="43"/>
      <c r="O261" s="43"/>
      <c r="P261" s="43"/>
      <c r="Q261" s="43"/>
      <c r="R261" s="43"/>
      <c r="S261" s="43"/>
      <c r="T261" s="71"/>
      <c r="AT261" s="25" t="s">
        <v>188</v>
      </c>
      <c r="AU261" s="25" t="s">
        <v>80</v>
      </c>
    </row>
    <row r="262" spans="2:47" s="1" customFormat="1" ht="27">
      <c r="B262" s="42"/>
      <c r="D262" s="194" t="s">
        <v>190</v>
      </c>
      <c r="F262" s="198" t="s">
        <v>2260</v>
      </c>
      <c r="I262" s="196"/>
      <c r="L262" s="42"/>
      <c r="M262" s="197"/>
      <c r="N262" s="43"/>
      <c r="O262" s="43"/>
      <c r="P262" s="43"/>
      <c r="Q262" s="43"/>
      <c r="R262" s="43"/>
      <c r="S262" s="43"/>
      <c r="T262" s="71"/>
      <c r="AT262" s="25" t="s">
        <v>190</v>
      </c>
      <c r="AU262" s="25" t="s">
        <v>80</v>
      </c>
    </row>
    <row r="263" spans="2:51" s="12" customFormat="1" ht="13.5">
      <c r="B263" s="199"/>
      <c r="D263" s="194" t="s">
        <v>192</v>
      </c>
      <c r="E263" s="200" t="s">
        <v>5</v>
      </c>
      <c r="F263" s="201" t="s">
        <v>2316</v>
      </c>
      <c r="H263" s="202">
        <v>241.2</v>
      </c>
      <c r="I263" s="203"/>
      <c r="L263" s="199"/>
      <c r="M263" s="204"/>
      <c r="N263" s="205"/>
      <c r="O263" s="205"/>
      <c r="P263" s="205"/>
      <c r="Q263" s="205"/>
      <c r="R263" s="205"/>
      <c r="S263" s="205"/>
      <c r="T263" s="206"/>
      <c r="AT263" s="200" t="s">
        <v>192</v>
      </c>
      <c r="AU263" s="200" t="s">
        <v>80</v>
      </c>
      <c r="AV263" s="12" t="s">
        <v>80</v>
      </c>
      <c r="AW263" s="12" t="s">
        <v>35</v>
      </c>
      <c r="AX263" s="12" t="s">
        <v>78</v>
      </c>
      <c r="AY263" s="200" t="s">
        <v>179</v>
      </c>
    </row>
    <row r="264" spans="2:65" s="1" customFormat="1" ht="16.5" customHeight="1">
      <c r="B264" s="181"/>
      <c r="C264" s="182" t="s">
        <v>628</v>
      </c>
      <c r="D264" s="182" t="s">
        <v>181</v>
      </c>
      <c r="E264" s="183" t="s">
        <v>2317</v>
      </c>
      <c r="F264" s="184" t="s">
        <v>2318</v>
      </c>
      <c r="G264" s="185" t="s">
        <v>822</v>
      </c>
      <c r="H264" s="186">
        <v>10</v>
      </c>
      <c r="I264" s="187"/>
      <c r="J264" s="188">
        <f>ROUND(I264*H264,2)</f>
        <v>0</v>
      </c>
      <c r="K264" s="184" t="s">
        <v>185</v>
      </c>
      <c r="L264" s="42"/>
      <c r="M264" s="189" t="s">
        <v>5</v>
      </c>
      <c r="N264" s="190" t="s">
        <v>42</v>
      </c>
      <c r="O264" s="43"/>
      <c r="P264" s="191">
        <f>O264*H264</f>
        <v>0</v>
      </c>
      <c r="Q264" s="191">
        <v>0.00017</v>
      </c>
      <c r="R264" s="191">
        <f>Q264*H264</f>
        <v>0.0017000000000000001</v>
      </c>
      <c r="S264" s="191">
        <v>0</v>
      </c>
      <c r="T264" s="192">
        <f>S264*H264</f>
        <v>0</v>
      </c>
      <c r="AR264" s="25" t="s">
        <v>186</v>
      </c>
      <c r="AT264" s="25" t="s">
        <v>181</v>
      </c>
      <c r="AU264" s="25" t="s">
        <v>80</v>
      </c>
      <c r="AY264" s="25" t="s">
        <v>179</v>
      </c>
      <c r="BE264" s="193">
        <f>IF(N264="základní",J264,0)</f>
        <v>0</v>
      </c>
      <c r="BF264" s="193">
        <f>IF(N264="snížená",J264,0)</f>
        <v>0</v>
      </c>
      <c r="BG264" s="193">
        <f>IF(N264="zákl. přenesená",J264,0)</f>
        <v>0</v>
      </c>
      <c r="BH264" s="193">
        <f>IF(N264="sníž. přenesená",J264,0)</f>
        <v>0</v>
      </c>
      <c r="BI264" s="193">
        <f>IF(N264="nulová",J264,0)</f>
        <v>0</v>
      </c>
      <c r="BJ264" s="25" t="s">
        <v>78</v>
      </c>
      <c r="BK264" s="193">
        <f>ROUND(I264*H264,2)</f>
        <v>0</v>
      </c>
      <c r="BL264" s="25" t="s">
        <v>186</v>
      </c>
      <c r="BM264" s="25" t="s">
        <v>2319</v>
      </c>
    </row>
    <row r="265" spans="2:47" s="1" customFormat="1" ht="27">
      <c r="B265" s="42"/>
      <c r="D265" s="194" t="s">
        <v>188</v>
      </c>
      <c r="F265" s="195" t="s">
        <v>2320</v>
      </c>
      <c r="I265" s="196"/>
      <c r="L265" s="42"/>
      <c r="M265" s="197"/>
      <c r="N265" s="43"/>
      <c r="O265" s="43"/>
      <c r="P265" s="43"/>
      <c r="Q265" s="43"/>
      <c r="R265" s="43"/>
      <c r="S265" s="43"/>
      <c r="T265" s="71"/>
      <c r="AT265" s="25" t="s">
        <v>188</v>
      </c>
      <c r="AU265" s="25" t="s">
        <v>80</v>
      </c>
    </row>
    <row r="266" spans="2:51" s="13" customFormat="1" ht="13.5">
      <c r="B266" s="207"/>
      <c r="D266" s="194" t="s">
        <v>192</v>
      </c>
      <c r="E266" s="208" t="s">
        <v>5</v>
      </c>
      <c r="F266" s="209" t="s">
        <v>2321</v>
      </c>
      <c r="H266" s="208" t="s">
        <v>5</v>
      </c>
      <c r="I266" s="210"/>
      <c r="L266" s="207"/>
      <c r="M266" s="211"/>
      <c r="N266" s="212"/>
      <c r="O266" s="212"/>
      <c r="P266" s="212"/>
      <c r="Q266" s="212"/>
      <c r="R266" s="212"/>
      <c r="S266" s="212"/>
      <c r="T266" s="213"/>
      <c r="AT266" s="208" t="s">
        <v>192</v>
      </c>
      <c r="AU266" s="208" t="s">
        <v>80</v>
      </c>
      <c r="AV266" s="13" t="s">
        <v>78</v>
      </c>
      <c r="AW266" s="13" t="s">
        <v>35</v>
      </c>
      <c r="AX266" s="13" t="s">
        <v>71</v>
      </c>
      <c r="AY266" s="208" t="s">
        <v>179</v>
      </c>
    </row>
    <row r="267" spans="2:51" s="12" customFormat="1" ht="13.5">
      <c r="B267" s="199"/>
      <c r="D267" s="194" t="s">
        <v>192</v>
      </c>
      <c r="E267" s="200" t="s">
        <v>5</v>
      </c>
      <c r="F267" s="201" t="s">
        <v>2322</v>
      </c>
      <c r="H267" s="202">
        <v>10</v>
      </c>
      <c r="I267" s="203"/>
      <c r="L267" s="199"/>
      <c r="M267" s="204"/>
      <c r="N267" s="205"/>
      <c r="O267" s="205"/>
      <c r="P267" s="205"/>
      <c r="Q267" s="205"/>
      <c r="R267" s="205"/>
      <c r="S267" s="205"/>
      <c r="T267" s="206"/>
      <c r="AT267" s="200" t="s">
        <v>192</v>
      </c>
      <c r="AU267" s="200" t="s">
        <v>80</v>
      </c>
      <c r="AV267" s="12" t="s">
        <v>80</v>
      </c>
      <c r="AW267" s="12" t="s">
        <v>35</v>
      </c>
      <c r="AX267" s="12" t="s">
        <v>78</v>
      </c>
      <c r="AY267" s="200" t="s">
        <v>179</v>
      </c>
    </row>
    <row r="268" spans="2:65" s="1" customFormat="1" ht="16.5" customHeight="1">
      <c r="B268" s="181"/>
      <c r="C268" s="182" t="s">
        <v>632</v>
      </c>
      <c r="D268" s="182" t="s">
        <v>181</v>
      </c>
      <c r="E268" s="183" t="s">
        <v>2323</v>
      </c>
      <c r="F268" s="184" t="s">
        <v>2324</v>
      </c>
      <c r="G268" s="185" t="s">
        <v>822</v>
      </c>
      <c r="H268" s="186">
        <v>2</v>
      </c>
      <c r="I268" s="187"/>
      <c r="J268" s="188">
        <f>ROUND(I268*H268,2)</f>
        <v>0</v>
      </c>
      <c r="K268" s="184" t="s">
        <v>185</v>
      </c>
      <c r="L268" s="42"/>
      <c r="M268" s="189" t="s">
        <v>5</v>
      </c>
      <c r="N268" s="190" t="s">
        <v>42</v>
      </c>
      <c r="O268" s="43"/>
      <c r="P268" s="191">
        <f>O268*H268</f>
        <v>0</v>
      </c>
      <c r="Q268" s="191">
        <v>0.00046</v>
      </c>
      <c r="R268" s="191">
        <f>Q268*H268</f>
        <v>0.00092</v>
      </c>
      <c r="S268" s="191">
        <v>0</v>
      </c>
      <c r="T268" s="192">
        <f>S268*H268</f>
        <v>0</v>
      </c>
      <c r="AR268" s="25" t="s">
        <v>186</v>
      </c>
      <c r="AT268" s="25" t="s">
        <v>181</v>
      </c>
      <c r="AU268" s="25" t="s">
        <v>80</v>
      </c>
      <c r="AY268" s="25" t="s">
        <v>179</v>
      </c>
      <c r="BE268" s="193">
        <f>IF(N268="základní",J268,0)</f>
        <v>0</v>
      </c>
      <c r="BF268" s="193">
        <f>IF(N268="snížená",J268,0)</f>
        <v>0</v>
      </c>
      <c r="BG268" s="193">
        <f>IF(N268="zákl. přenesená",J268,0)</f>
        <v>0</v>
      </c>
      <c r="BH268" s="193">
        <f>IF(N268="sníž. přenesená",J268,0)</f>
        <v>0</v>
      </c>
      <c r="BI268" s="193">
        <f>IF(N268="nulová",J268,0)</f>
        <v>0</v>
      </c>
      <c r="BJ268" s="25" t="s">
        <v>78</v>
      </c>
      <c r="BK268" s="193">
        <f>ROUND(I268*H268,2)</f>
        <v>0</v>
      </c>
      <c r="BL268" s="25" t="s">
        <v>186</v>
      </c>
      <c r="BM268" s="25" t="s">
        <v>2325</v>
      </c>
    </row>
    <row r="269" spans="2:47" s="1" customFormat="1" ht="13.5">
      <c r="B269" s="42"/>
      <c r="D269" s="194" t="s">
        <v>188</v>
      </c>
      <c r="F269" s="195" t="s">
        <v>2326</v>
      </c>
      <c r="I269" s="196"/>
      <c r="L269" s="42"/>
      <c r="M269" s="197"/>
      <c r="N269" s="43"/>
      <c r="O269" s="43"/>
      <c r="P269" s="43"/>
      <c r="Q269" s="43"/>
      <c r="R269" s="43"/>
      <c r="S269" s="43"/>
      <c r="T269" s="71"/>
      <c r="AT269" s="25" t="s">
        <v>188</v>
      </c>
      <c r="AU269" s="25" t="s">
        <v>80</v>
      </c>
    </row>
    <row r="270" spans="2:47" s="1" customFormat="1" ht="27">
      <c r="B270" s="42"/>
      <c r="D270" s="194" t="s">
        <v>190</v>
      </c>
      <c r="F270" s="198" t="s">
        <v>2260</v>
      </c>
      <c r="I270" s="196"/>
      <c r="L270" s="42"/>
      <c r="M270" s="197"/>
      <c r="N270" s="43"/>
      <c r="O270" s="43"/>
      <c r="P270" s="43"/>
      <c r="Q270" s="43"/>
      <c r="R270" s="43"/>
      <c r="S270" s="43"/>
      <c r="T270" s="71"/>
      <c r="AT270" s="25" t="s">
        <v>190</v>
      </c>
      <c r="AU270" s="25" t="s">
        <v>80</v>
      </c>
    </row>
    <row r="271" spans="2:51" s="13" customFormat="1" ht="13.5">
      <c r="B271" s="207"/>
      <c r="D271" s="194" t="s">
        <v>192</v>
      </c>
      <c r="E271" s="208" t="s">
        <v>5</v>
      </c>
      <c r="F271" s="209" t="s">
        <v>2321</v>
      </c>
      <c r="H271" s="208" t="s">
        <v>5</v>
      </c>
      <c r="I271" s="210"/>
      <c r="L271" s="207"/>
      <c r="M271" s="211"/>
      <c r="N271" s="212"/>
      <c r="O271" s="212"/>
      <c r="P271" s="212"/>
      <c r="Q271" s="212"/>
      <c r="R271" s="212"/>
      <c r="S271" s="212"/>
      <c r="T271" s="213"/>
      <c r="AT271" s="208" t="s">
        <v>192</v>
      </c>
      <c r="AU271" s="208" t="s">
        <v>80</v>
      </c>
      <c r="AV271" s="13" t="s">
        <v>78</v>
      </c>
      <c r="AW271" s="13" t="s">
        <v>35</v>
      </c>
      <c r="AX271" s="13" t="s">
        <v>71</v>
      </c>
      <c r="AY271" s="208" t="s">
        <v>179</v>
      </c>
    </row>
    <row r="272" spans="2:51" s="12" customFormat="1" ht="13.5">
      <c r="B272" s="199"/>
      <c r="D272" s="194" t="s">
        <v>192</v>
      </c>
      <c r="E272" s="200" t="s">
        <v>5</v>
      </c>
      <c r="F272" s="201" t="s">
        <v>2327</v>
      </c>
      <c r="H272" s="202">
        <v>2</v>
      </c>
      <c r="I272" s="203"/>
      <c r="L272" s="199"/>
      <c r="M272" s="204"/>
      <c r="N272" s="205"/>
      <c r="O272" s="205"/>
      <c r="P272" s="205"/>
      <c r="Q272" s="205"/>
      <c r="R272" s="205"/>
      <c r="S272" s="205"/>
      <c r="T272" s="206"/>
      <c r="AT272" s="200" t="s">
        <v>192</v>
      </c>
      <c r="AU272" s="200" t="s">
        <v>80</v>
      </c>
      <c r="AV272" s="12" t="s">
        <v>80</v>
      </c>
      <c r="AW272" s="12" t="s">
        <v>35</v>
      </c>
      <c r="AX272" s="12" t="s">
        <v>78</v>
      </c>
      <c r="AY272" s="200" t="s">
        <v>179</v>
      </c>
    </row>
    <row r="273" spans="2:65" s="1" customFormat="1" ht="16.5" customHeight="1">
      <c r="B273" s="181"/>
      <c r="C273" s="182" t="s">
        <v>641</v>
      </c>
      <c r="D273" s="182" t="s">
        <v>181</v>
      </c>
      <c r="E273" s="183" t="s">
        <v>2242</v>
      </c>
      <c r="F273" s="184" t="s">
        <v>2328</v>
      </c>
      <c r="G273" s="185" t="s">
        <v>309</v>
      </c>
      <c r="H273" s="186">
        <v>12</v>
      </c>
      <c r="I273" s="187"/>
      <c r="J273" s="188">
        <f>ROUND(I273*H273,2)</f>
        <v>0</v>
      </c>
      <c r="K273" s="184" t="s">
        <v>185</v>
      </c>
      <c r="L273" s="42"/>
      <c r="M273" s="189" t="s">
        <v>5</v>
      </c>
      <c r="N273" s="190" t="s">
        <v>42</v>
      </c>
      <c r="O273" s="43"/>
      <c r="P273" s="191">
        <f>O273*H273</f>
        <v>0</v>
      </c>
      <c r="Q273" s="191">
        <v>0.00492</v>
      </c>
      <c r="R273" s="191">
        <f>Q273*H273</f>
        <v>0.059039999999999995</v>
      </c>
      <c r="S273" s="191">
        <v>0</v>
      </c>
      <c r="T273" s="192">
        <f>S273*H273</f>
        <v>0</v>
      </c>
      <c r="AR273" s="25" t="s">
        <v>819</v>
      </c>
      <c r="AT273" s="25" t="s">
        <v>181</v>
      </c>
      <c r="AU273" s="25" t="s">
        <v>80</v>
      </c>
      <c r="AY273" s="25" t="s">
        <v>179</v>
      </c>
      <c r="BE273" s="193">
        <f>IF(N273="základní",J273,0)</f>
        <v>0</v>
      </c>
      <c r="BF273" s="193">
        <f>IF(N273="snížená",J273,0)</f>
        <v>0</v>
      </c>
      <c r="BG273" s="193">
        <f>IF(N273="zákl. přenesená",J273,0)</f>
        <v>0</v>
      </c>
      <c r="BH273" s="193">
        <f>IF(N273="sníž. přenesená",J273,0)</f>
        <v>0</v>
      </c>
      <c r="BI273" s="193">
        <f>IF(N273="nulová",J273,0)</f>
        <v>0</v>
      </c>
      <c r="BJ273" s="25" t="s">
        <v>78</v>
      </c>
      <c r="BK273" s="193">
        <f>ROUND(I273*H273,2)</f>
        <v>0</v>
      </c>
      <c r="BL273" s="25" t="s">
        <v>819</v>
      </c>
      <c r="BM273" s="25" t="s">
        <v>2244</v>
      </c>
    </row>
    <row r="274" spans="2:47" s="1" customFormat="1" ht="13.5">
      <c r="B274" s="42"/>
      <c r="D274" s="194" t="s">
        <v>188</v>
      </c>
      <c r="F274" s="195" t="s">
        <v>2245</v>
      </c>
      <c r="I274" s="196"/>
      <c r="L274" s="42"/>
      <c r="M274" s="197"/>
      <c r="N274" s="43"/>
      <c r="O274" s="43"/>
      <c r="P274" s="43"/>
      <c r="Q274" s="43"/>
      <c r="R274" s="43"/>
      <c r="S274" s="43"/>
      <c r="T274" s="71"/>
      <c r="AT274" s="25" t="s">
        <v>188</v>
      </c>
      <c r="AU274" s="25" t="s">
        <v>80</v>
      </c>
    </row>
    <row r="275" spans="2:47" s="1" customFormat="1" ht="27">
      <c r="B275" s="42"/>
      <c r="D275" s="194" t="s">
        <v>190</v>
      </c>
      <c r="F275" s="198" t="s">
        <v>2260</v>
      </c>
      <c r="I275" s="196"/>
      <c r="L275" s="42"/>
      <c r="M275" s="197"/>
      <c r="N275" s="43"/>
      <c r="O275" s="43"/>
      <c r="P275" s="43"/>
      <c r="Q275" s="43"/>
      <c r="R275" s="43"/>
      <c r="S275" s="43"/>
      <c r="T275" s="71"/>
      <c r="AT275" s="25" t="s">
        <v>190</v>
      </c>
      <c r="AU275" s="25" t="s">
        <v>80</v>
      </c>
    </row>
    <row r="276" spans="2:51" s="13" customFormat="1" ht="13.5">
      <c r="B276" s="207"/>
      <c r="D276" s="194" t="s">
        <v>192</v>
      </c>
      <c r="E276" s="208" t="s">
        <v>5</v>
      </c>
      <c r="F276" s="209" t="s">
        <v>2321</v>
      </c>
      <c r="H276" s="208" t="s">
        <v>5</v>
      </c>
      <c r="I276" s="210"/>
      <c r="L276" s="207"/>
      <c r="M276" s="211"/>
      <c r="N276" s="212"/>
      <c r="O276" s="212"/>
      <c r="P276" s="212"/>
      <c r="Q276" s="212"/>
      <c r="R276" s="212"/>
      <c r="S276" s="212"/>
      <c r="T276" s="213"/>
      <c r="AT276" s="208" t="s">
        <v>192</v>
      </c>
      <c r="AU276" s="208" t="s">
        <v>80</v>
      </c>
      <c r="AV276" s="13" t="s">
        <v>78</v>
      </c>
      <c r="AW276" s="13" t="s">
        <v>35</v>
      </c>
      <c r="AX276" s="13" t="s">
        <v>71</v>
      </c>
      <c r="AY276" s="208" t="s">
        <v>179</v>
      </c>
    </row>
    <row r="277" spans="2:51" s="12" customFormat="1" ht="13.5">
      <c r="B277" s="199"/>
      <c r="D277" s="194" t="s">
        <v>192</v>
      </c>
      <c r="E277" s="200" t="s">
        <v>5</v>
      </c>
      <c r="F277" s="201" t="s">
        <v>2329</v>
      </c>
      <c r="H277" s="202">
        <v>12</v>
      </c>
      <c r="I277" s="203"/>
      <c r="L277" s="199"/>
      <c r="M277" s="204"/>
      <c r="N277" s="205"/>
      <c r="O277" s="205"/>
      <c r="P277" s="205"/>
      <c r="Q277" s="205"/>
      <c r="R277" s="205"/>
      <c r="S277" s="205"/>
      <c r="T277" s="206"/>
      <c r="AT277" s="200" t="s">
        <v>192</v>
      </c>
      <c r="AU277" s="200" t="s">
        <v>80</v>
      </c>
      <c r="AV277" s="12" t="s">
        <v>80</v>
      </c>
      <c r="AW277" s="12" t="s">
        <v>35</v>
      </c>
      <c r="AX277" s="12" t="s">
        <v>78</v>
      </c>
      <c r="AY277" s="200" t="s">
        <v>179</v>
      </c>
    </row>
    <row r="278" spans="2:65" s="1" customFormat="1" ht="16.5" customHeight="1">
      <c r="B278" s="181"/>
      <c r="C278" s="182" t="s">
        <v>645</v>
      </c>
      <c r="D278" s="182" t="s">
        <v>181</v>
      </c>
      <c r="E278" s="183" t="s">
        <v>2330</v>
      </c>
      <c r="F278" s="184" t="s">
        <v>2331</v>
      </c>
      <c r="G278" s="185" t="s">
        <v>309</v>
      </c>
      <c r="H278" s="186">
        <v>12</v>
      </c>
      <c r="I278" s="187"/>
      <c r="J278" s="188">
        <f>ROUND(I278*H278,2)</f>
        <v>0</v>
      </c>
      <c r="K278" s="184" t="s">
        <v>185</v>
      </c>
      <c r="L278" s="42"/>
      <c r="M278" s="189" t="s">
        <v>5</v>
      </c>
      <c r="N278" s="190" t="s">
        <v>42</v>
      </c>
      <c r="O278" s="43"/>
      <c r="P278" s="191">
        <f>O278*H278</f>
        <v>0</v>
      </c>
      <c r="Q278" s="191">
        <v>0.00047</v>
      </c>
      <c r="R278" s="191">
        <f>Q278*H278</f>
        <v>0.00564</v>
      </c>
      <c r="S278" s="191">
        <v>0</v>
      </c>
      <c r="T278" s="192">
        <f>S278*H278</f>
        <v>0</v>
      </c>
      <c r="AR278" s="25" t="s">
        <v>186</v>
      </c>
      <c r="AT278" s="25" t="s">
        <v>181</v>
      </c>
      <c r="AU278" s="25" t="s">
        <v>80</v>
      </c>
      <c r="AY278" s="25" t="s">
        <v>179</v>
      </c>
      <c r="BE278" s="193">
        <f>IF(N278="základní",J278,0)</f>
        <v>0</v>
      </c>
      <c r="BF278" s="193">
        <f>IF(N278="snížená",J278,0)</f>
        <v>0</v>
      </c>
      <c r="BG278" s="193">
        <f>IF(N278="zákl. přenesená",J278,0)</f>
        <v>0</v>
      </c>
      <c r="BH278" s="193">
        <f>IF(N278="sníž. přenesená",J278,0)</f>
        <v>0</v>
      </c>
      <c r="BI278" s="193">
        <f>IF(N278="nulová",J278,0)</f>
        <v>0</v>
      </c>
      <c r="BJ278" s="25" t="s">
        <v>78</v>
      </c>
      <c r="BK278" s="193">
        <f>ROUND(I278*H278,2)</f>
        <v>0</v>
      </c>
      <c r="BL278" s="25" t="s">
        <v>186</v>
      </c>
      <c r="BM278" s="25" t="s">
        <v>2332</v>
      </c>
    </row>
    <row r="279" spans="2:47" s="1" customFormat="1" ht="13.5">
      <c r="B279" s="42"/>
      <c r="D279" s="194" t="s">
        <v>188</v>
      </c>
      <c r="F279" s="195" t="s">
        <v>2333</v>
      </c>
      <c r="I279" s="196"/>
      <c r="L279" s="42"/>
      <c r="M279" s="197"/>
      <c r="N279" s="43"/>
      <c r="O279" s="43"/>
      <c r="P279" s="43"/>
      <c r="Q279" s="43"/>
      <c r="R279" s="43"/>
      <c r="S279" s="43"/>
      <c r="T279" s="71"/>
      <c r="AT279" s="25" t="s">
        <v>188</v>
      </c>
      <c r="AU279" s="25" t="s">
        <v>80</v>
      </c>
    </row>
    <row r="280" spans="2:47" s="1" customFormat="1" ht="27">
      <c r="B280" s="42"/>
      <c r="D280" s="194" t="s">
        <v>190</v>
      </c>
      <c r="F280" s="198" t="s">
        <v>2260</v>
      </c>
      <c r="I280" s="196"/>
      <c r="L280" s="42"/>
      <c r="M280" s="197"/>
      <c r="N280" s="43"/>
      <c r="O280" s="43"/>
      <c r="P280" s="43"/>
      <c r="Q280" s="43"/>
      <c r="R280" s="43"/>
      <c r="S280" s="43"/>
      <c r="T280" s="71"/>
      <c r="AT280" s="25" t="s">
        <v>190</v>
      </c>
      <c r="AU280" s="25" t="s">
        <v>80</v>
      </c>
    </row>
    <row r="281" spans="2:51" s="13" customFormat="1" ht="13.5">
      <c r="B281" s="207"/>
      <c r="D281" s="194" t="s">
        <v>192</v>
      </c>
      <c r="E281" s="208" t="s">
        <v>5</v>
      </c>
      <c r="F281" s="209" t="s">
        <v>2321</v>
      </c>
      <c r="H281" s="208" t="s">
        <v>5</v>
      </c>
      <c r="I281" s="210"/>
      <c r="L281" s="207"/>
      <c r="M281" s="211"/>
      <c r="N281" s="212"/>
      <c r="O281" s="212"/>
      <c r="P281" s="212"/>
      <c r="Q281" s="212"/>
      <c r="R281" s="212"/>
      <c r="S281" s="212"/>
      <c r="T281" s="213"/>
      <c r="AT281" s="208" t="s">
        <v>192</v>
      </c>
      <c r="AU281" s="208" t="s">
        <v>80</v>
      </c>
      <c r="AV281" s="13" t="s">
        <v>78</v>
      </c>
      <c r="AW281" s="13" t="s">
        <v>35</v>
      </c>
      <c r="AX281" s="13" t="s">
        <v>71</v>
      </c>
      <c r="AY281" s="208" t="s">
        <v>179</v>
      </c>
    </row>
    <row r="282" spans="2:51" s="12" customFormat="1" ht="13.5">
      <c r="B282" s="199"/>
      <c r="D282" s="194" t="s">
        <v>192</v>
      </c>
      <c r="E282" s="200" t="s">
        <v>5</v>
      </c>
      <c r="F282" s="201" t="s">
        <v>2334</v>
      </c>
      <c r="H282" s="202">
        <v>12</v>
      </c>
      <c r="I282" s="203"/>
      <c r="L282" s="199"/>
      <c r="M282" s="204"/>
      <c r="N282" s="205"/>
      <c r="O282" s="205"/>
      <c r="P282" s="205"/>
      <c r="Q282" s="205"/>
      <c r="R282" s="205"/>
      <c r="S282" s="205"/>
      <c r="T282" s="206"/>
      <c r="AT282" s="200" t="s">
        <v>192</v>
      </c>
      <c r="AU282" s="200" t="s">
        <v>80</v>
      </c>
      <c r="AV282" s="12" t="s">
        <v>80</v>
      </c>
      <c r="AW282" s="12" t="s">
        <v>35</v>
      </c>
      <c r="AX282" s="12" t="s">
        <v>78</v>
      </c>
      <c r="AY282" s="200" t="s">
        <v>179</v>
      </c>
    </row>
    <row r="283" spans="2:65" s="1" customFormat="1" ht="16.5" customHeight="1">
      <c r="B283" s="181"/>
      <c r="C283" s="230" t="s">
        <v>650</v>
      </c>
      <c r="D283" s="230" t="s">
        <v>541</v>
      </c>
      <c r="E283" s="231" t="s">
        <v>2335</v>
      </c>
      <c r="F283" s="232" t="s">
        <v>2336</v>
      </c>
      <c r="G283" s="233" t="s">
        <v>309</v>
      </c>
      <c r="H283" s="234">
        <v>12</v>
      </c>
      <c r="I283" s="235"/>
      <c r="J283" s="236">
        <f>ROUND(I283*H283,2)</f>
        <v>0</v>
      </c>
      <c r="K283" s="232" t="s">
        <v>185</v>
      </c>
      <c r="L283" s="237"/>
      <c r="M283" s="238" t="s">
        <v>5</v>
      </c>
      <c r="N283" s="239" t="s">
        <v>42</v>
      </c>
      <c r="O283" s="43"/>
      <c r="P283" s="191">
        <f>O283*H283</f>
        <v>0</v>
      </c>
      <c r="Q283" s="191">
        <v>0.0264</v>
      </c>
      <c r="R283" s="191">
        <f>Q283*H283</f>
        <v>0.31679999999999997</v>
      </c>
      <c r="S283" s="191">
        <v>0</v>
      </c>
      <c r="T283" s="192">
        <f>S283*H283</f>
        <v>0</v>
      </c>
      <c r="AR283" s="25" t="s">
        <v>284</v>
      </c>
      <c r="AT283" s="25" t="s">
        <v>541</v>
      </c>
      <c r="AU283" s="25" t="s">
        <v>80</v>
      </c>
      <c r="AY283" s="25" t="s">
        <v>179</v>
      </c>
      <c r="BE283" s="193">
        <f>IF(N283="základní",J283,0)</f>
        <v>0</v>
      </c>
      <c r="BF283" s="193">
        <f>IF(N283="snížená",J283,0)</f>
        <v>0</v>
      </c>
      <c r="BG283" s="193">
        <f>IF(N283="zákl. přenesená",J283,0)</f>
        <v>0</v>
      </c>
      <c r="BH283" s="193">
        <f>IF(N283="sníž. přenesená",J283,0)</f>
        <v>0</v>
      </c>
      <c r="BI283" s="193">
        <f>IF(N283="nulová",J283,0)</f>
        <v>0</v>
      </c>
      <c r="BJ283" s="25" t="s">
        <v>78</v>
      </c>
      <c r="BK283" s="193">
        <f>ROUND(I283*H283,2)</f>
        <v>0</v>
      </c>
      <c r="BL283" s="25" t="s">
        <v>186</v>
      </c>
      <c r="BM283" s="25" t="s">
        <v>2337</v>
      </c>
    </row>
    <row r="284" spans="2:47" s="1" customFormat="1" ht="13.5">
      <c r="B284" s="42"/>
      <c r="D284" s="194" t="s">
        <v>188</v>
      </c>
      <c r="F284" s="195" t="s">
        <v>2336</v>
      </c>
      <c r="I284" s="196"/>
      <c r="L284" s="42"/>
      <c r="M284" s="197"/>
      <c r="N284" s="43"/>
      <c r="O284" s="43"/>
      <c r="P284" s="43"/>
      <c r="Q284" s="43"/>
      <c r="R284" s="43"/>
      <c r="S284" s="43"/>
      <c r="T284" s="71"/>
      <c r="AT284" s="25" t="s">
        <v>188</v>
      </c>
      <c r="AU284" s="25" t="s">
        <v>80</v>
      </c>
    </row>
    <row r="285" spans="2:63" s="11" customFormat="1" ht="29.85" customHeight="1">
      <c r="B285" s="168"/>
      <c r="D285" s="169" t="s">
        <v>70</v>
      </c>
      <c r="E285" s="179" t="s">
        <v>289</v>
      </c>
      <c r="F285" s="179" t="s">
        <v>1277</v>
      </c>
      <c r="I285" s="171"/>
      <c r="J285" s="180">
        <f>BK285</f>
        <v>0</v>
      </c>
      <c r="L285" s="168"/>
      <c r="M285" s="173"/>
      <c r="N285" s="174"/>
      <c r="O285" s="174"/>
      <c r="P285" s="175">
        <f>SUM(P286:P297)</f>
        <v>0</v>
      </c>
      <c r="Q285" s="174"/>
      <c r="R285" s="175">
        <f>SUM(R286:R297)</f>
        <v>0.02412</v>
      </c>
      <c r="S285" s="174"/>
      <c r="T285" s="176">
        <f>SUM(T286:T297)</f>
        <v>0</v>
      </c>
      <c r="AR285" s="169" t="s">
        <v>78</v>
      </c>
      <c r="AT285" s="177" t="s">
        <v>70</v>
      </c>
      <c r="AU285" s="177" t="s">
        <v>78</v>
      </c>
      <c r="AY285" s="169" t="s">
        <v>179</v>
      </c>
      <c r="BK285" s="178">
        <f>SUM(BK286:BK297)</f>
        <v>0</v>
      </c>
    </row>
    <row r="286" spans="2:65" s="1" customFormat="1" ht="25.5" customHeight="1">
      <c r="B286" s="181"/>
      <c r="C286" s="182" t="s">
        <v>658</v>
      </c>
      <c r="D286" s="182" t="s">
        <v>181</v>
      </c>
      <c r="E286" s="183" t="s">
        <v>1297</v>
      </c>
      <c r="F286" s="184" t="s">
        <v>1298</v>
      </c>
      <c r="G286" s="185" t="s">
        <v>309</v>
      </c>
      <c r="H286" s="186">
        <v>482.4</v>
      </c>
      <c r="I286" s="187"/>
      <c r="J286" s="188">
        <f>ROUND(I286*H286,2)</f>
        <v>0</v>
      </c>
      <c r="K286" s="184" t="s">
        <v>185</v>
      </c>
      <c r="L286" s="42"/>
      <c r="M286" s="189" t="s">
        <v>5</v>
      </c>
      <c r="N286" s="190" t="s">
        <v>42</v>
      </c>
      <c r="O286" s="43"/>
      <c r="P286" s="191">
        <f>O286*H286</f>
        <v>0</v>
      </c>
      <c r="Q286" s="191">
        <v>5E-05</v>
      </c>
      <c r="R286" s="191">
        <f>Q286*H286</f>
        <v>0.02412</v>
      </c>
      <c r="S286" s="191">
        <v>0</v>
      </c>
      <c r="T286" s="192">
        <f>S286*H286</f>
        <v>0</v>
      </c>
      <c r="AR286" s="25" t="s">
        <v>186</v>
      </c>
      <c r="AT286" s="25" t="s">
        <v>181</v>
      </c>
      <c r="AU286" s="25" t="s">
        <v>80</v>
      </c>
      <c r="AY286" s="25" t="s">
        <v>179</v>
      </c>
      <c r="BE286" s="193">
        <f>IF(N286="základní",J286,0)</f>
        <v>0</v>
      </c>
      <c r="BF286" s="193">
        <f>IF(N286="snížená",J286,0)</f>
        <v>0</v>
      </c>
      <c r="BG286" s="193">
        <f>IF(N286="zákl. přenesená",J286,0)</f>
        <v>0</v>
      </c>
      <c r="BH286" s="193">
        <f>IF(N286="sníž. přenesená",J286,0)</f>
        <v>0</v>
      </c>
      <c r="BI286" s="193">
        <f>IF(N286="nulová",J286,0)</f>
        <v>0</v>
      </c>
      <c r="BJ286" s="25" t="s">
        <v>78</v>
      </c>
      <c r="BK286" s="193">
        <f>ROUND(I286*H286,2)</f>
        <v>0</v>
      </c>
      <c r="BL286" s="25" t="s">
        <v>186</v>
      </c>
      <c r="BM286" s="25" t="s">
        <v>1299</v>
      </c>
    </row>
    <row r="287" spans="2:47" s="1" customFormat="1" ht="27">
      <c r="B287" s="42"/>
      <c r="D287" s="194" t="s">
        <v>188</v>
      </c>
      <c r="F287" s="195" t="s">
        <v>1300</v>
      </c>
      <c r="I287" s="196"/>
      <c r="L287" s="42"/>
      <c r="M287" s="197"/>
      <c r="N287" s="43"/>
      <c r="O287" s="43"/>
      <c r="P287" s="43"/>
      <c r="Q287" s="43"/>
      <c r="R287" s="43"/>
      <c r="S287" s="43"/>
      <c r="T287" s="71"/>
      <c r="AT287" s="25" t="s">
        <v>188</v>
      </c>
      <c r="AU287" s="25" t="s">
        <v>80</v>
      </c>
    </row>
    <row r="288" spans="2:65" s="1" customFormat="1" ht="16.5" customHeight="1">
      <c r="B288" s="181"/>
      <c r="C288" s="182" t="s">
        <v>666</v>
      </c>
      <c r="D288" s="182" t="s">
        <v>181</v>
      </c>
      <c r="E288" s="183" t="s">
        <v>1304</v>
      </c>
      <c r="F288" s="184" t="s">
        <v>1305</v>
      </c>
      <c r="G288" s="185" t="s">
        <v>309</v>
      </c>
      <c r="H288" s="186">
        <v>482.4</v>
      </c>
      <c r="I288" s="187"/>
      <c r="J288" s="188">
        <f>ROUND(I288*H288,2)</f>
        <v>0</v>
      </c>
      <c r="K288" s="184" t="s">
        <v>185</v>
      </c>
      <c r="L288" s="42"/>
      <c r="M288" s="189" t="s">
        <v>5</v>
      </c>
      <c r="N288" s="190" t="s">
        <v>42</v>
      </c>
      <c r="O288" s="43"/>
      <c r="P288" s="191">
        <f>O288*H288</f>
        <v>0</v>
      </c>
      <c r="Q288" s="191">
        <v>0</v>
      </c>
      <c r="R288" s="191">
        <f>Q288*H288</f>
        <v>0</v>
      </c>
      <c r="S288" s="191">
        <v>0</v>
      </c>
      <c r="T288" s="192">
        <f>S288*H288</f>
        <v>0</v>
      </c>
      <c r="AR288" s="25" t="s">
        <v>186</v>
      </c>
      <c r="AT288" s="25" t="s">
        <v>181</v>
      </c>
      <c r="AU288" s="25" t="s">
        <v>80</v>
      </c>
      <c r="AY288" s="25" t="s">
        <v>179</v>
      </c>
      <c r="BE288" s="193">
        <f>IF(N288="základní",J288,0)</f>
        <v>0</v>
      </c>
      <c r="BF288" s="193">
        <f>IF(N288="snížená",J288,0)</f>
        <v>0</v>
      </c>
      <c r="BG288" s="193">
        <f>IF(N288="zákl. přenesená",J288,0)</f>
        <v>0</v>
      </c>
      <c r="BH288" s="193">
        <f>IF(N288="sníž. přenesená",J288,0)</f>
        <v>0</v>
      </c>
      <c r="BI288" s="193">
        <f>IF(N288="nulová",J288,0)</f>
        <v>0</v>
      </c>
      <c r="BJ288" s="25" t="s">
        <v>78</v>
      </c>
      <c r="BK288" s="193">
        <f>ROUND(I288*H288,2)</f>
        <v>0</v>
      </c>
      <c r="BL288" s="25" t="s">
        <v>186</v>
      </c>
      <c r="BM288" s="25" t="s">
        <v>1306</v>
      </c>
    </row>
    <row r="289" spans="2:47" s="1" customFormat="1" ht="13.5">
      <c r="B289" s="42"/>
      <c r="D289" s="194" t="s">
        <v>188</v>
      </c>
      <c r="F289" s="195" t="s">
        <v>1307</v>
      </c>
      <c r="I289" s="196"/>
      <c r="L289" s="42"/>
      <c r="M289" s="197"/>
      <c r="N289" s="43"/>
      <c r="O289" s="43"/>
      <c r="P289" s="43"/>
      <c r="Q289" s="43"/>
      <c r="R289" s="43"/>
      <c r="S289" s="43"/>
      <c r="T289" s="71"/>
      <c r="AT289" s="25" t="s">
        <v>188</v>
      </c>
      <c r="AU289" s="25" t="s">
        <v>80</v>
      </c>
    </row>
    <row r="290" spans="2:47" s="1" customFormat="1" ht="27">
      <c r="B290" s="42"/>
      <c r="D290" s="194" t="s">
        <v>190</v>
      </c>
      <c r="F290" s="198" t="s">
        <v>2260</v>
      </c>
      <c r="I290" s="196"/>
      <c r="L290" s="42"/>
      <c r="M290" s="197"/>
      <c r="N290" s="43"/>
      <c r="O290" s="43"/>
      <c r="P290" s="43"/>
      <c r="Q290" s="43"/>
      <c r="R290" s="43"/>
      <c r="S290" s="43"/>
      <c r="T290" s="71"/>
      <c r="AT290" s="25" t="s">
        <v>190</v>
      </c>
      <c r="AU290" s="25" t="s">
        <v>80</v>
      </c>
    </row>
    <row r="291" spans="2:51" s="12" customFormat="1" ht="13.5">
      <c r="B291" s="199"/>
      <c r="D291" s="194" t="s">
        <v>192</v>
      </c>
      <c r="E291" s="200" t="s">
        <v>5</v>
      </c>
      <c r="F291" s="201" t="s">
        <v>2338</v>
      </c>
      <c r="H291" s="202">
        <v>482.4</v>
      </c>
      <c r="I291" s="203"/>
      <c r="L291" s="199"/>
      <c r="M291" s="204"/>
      <c r="N291" s="205"/>
      <c r="O291" s="205"/>
      <c r="P291" s="205"/>
      <c r="Q291" s="205"/>
      <c r="R291" s="205"/>
      <c r="S291" s="205"/>
      <c r="T291" s="206"/>
      <c r="AT291" s="200" t="s">
        <v>192</v>
      </c>
      <c r="AU291" s="200" t="s">
        <v>80</v>
      </c>
      <c r="AV291" s="12" t="s">
        <v>80</v>
      </c>
      <c r="AW291" s="12" t="s">
        <v>35</v>
      </c>
      <c r="AX291" s="12" t="s">
        <v>78</v>
      </c>
      <c r="AY291" s="200" t="s">
        <v>179</v>
      </c>
    </row>
    <row r="292" spans="2:65" s="1" customFormat="1" ht="16.5" customHeight="1">
      <c r="B292" s="181"/>
      <c r="C292" s="182" t="s">
        <v>675</v>
      </c>
      <c r="D292" s="182" t="s">
        <v>181</v>
      </c>
      <c r="E292" s="183" t="s">
        <v>1357</v>
      </c>
      <c r="F292" s="184" t="s">
        <v>1358</v>
      </c>
      <c r="G292" s="185" t="s">
        <v>316</v>
      </c>
      <c r="H292" s="186">
        <v>2</v>
      </c>
      <c r="I292" s="187"/>
      <c r="J292" s="188">
        <f>ROUND(I292*H292,2)</f>
        <v>0</v>
      </c>
      <c r="K292" s="184" t="s">
        <v>5</v>
      </c>
      <c r="L292" s="42"/>
      <c r="M292" s="189" t="s">
        <v>5</v>
      </c>
      <c r="N292" s="190" t="s">
        <v>42</v>
      </c>
      <c r="O292" s="43"/>
      <c r="P292" s="191">
        <f>O292*H292</f>
        <v>0</v>
      </c>
      <c r="Q292" s="191">
        <v>0</v>
      </c>
      <c r="R292" s="191">
        <f>Q292*H292</f>
        <v>0</v>
      </c>
      <c r="S292" s="191">
        <v>0</v>
      </c>
      <c r="T292" s="192">
        <f>S292*H292</f>
        <v>0</v>
      </c>
      <c r="AR292" s="25" t="s">
        <v>186</v>
      </c>
      <c r="AT292" s="25" t="s">
        <v>181</v>
      </c>
      <c r="AU292" s="25" t="s">
        <v>80</v>
      </c>
      <c r="AY292" s="25" t="s">
        <v>179</v>
      </c>
      <c r="BE292" s="193">
        <f>IF(N292="základní",J292,0)</f>
        <v>0</v>
      </c>
      <c r="BF292" s="193">
        <f>IF(N292="snížená",J292,0)</f>
        <v>0</v>
      </c>
      <c r="BG292" s="193">
        <f>IF(N292="zákl. přenesená",J292,0)</f>
        <v>0</v>
      </c>
      <c r="BH292" s="193">
        <f>IF(N292="sníž. přenesená",J292,0)</f>
        <v>0</v>
      </c>
      <c r="BI292" s="193">
        <f>IF(N292="nulová",J292,0)</f>
        <v>0</v>
      </c>
      <c r="BJ292" s="25" t="s">
        <v>78</v>
      </c>
      <c r="BK292" s="193">
        <f>ROUND(I292*H292,2)</f>
        <v>0</v>
      </c>
      <c r="BL292" s="25" t="s">
        <v>186</v>
      </c>
      <c r="BM292" s="25" t="s">
        <v>1359</v>
      </c>
    </row>
    <row r="293" spans="2:47" s="1" customFormat="1" ht="13.5">
      <c r="B293" s="42"/>
      <c r="D293" s="194" t="s">
        <v>188</v>
      </c>
      <c r="F293" s="195" t="s">
        <v>1358</v>
      </c>
      <c r="I293" s="196"/>
      <c r="L293" s="42"/>
      <c r="M293" s="197"/>
      <c r="N293" s="43"/>
      <c r="O293" s="43"/>
      <c r="P293" s="43"/>
      <c r="Q293" s="43"/>
      <c r="R293" s="43"/>
      <c r="S293" s="43"/>
      <c r="T293" s="71"/>
      <c r="AT293" s="25" t="s">
        <v>188</v>
      </c>
      <c r="AU293" s="25" t="s">
        <v>80</v>
      </c>
    </row>
    <row r="294" spans="2:47" s="1" customFormat="1" ht="81">
      <c r="B294" s="42"/>
      <c r="D294" s="194" t="s">
        <v>190</v>
      </c>
      <c r="F294" s="198" t="s">
        <v>2339</v>
      </c>
      <c r="I294" s="196"/>
      <c r="L294" s="42"/>
      <c r="M294" s="197"/>
      <c r="N294" s="43"/>
      <c r="O294" s="43"/>
      <c r="P294" s="43"/>
      <c r="Q294" s="43"/>
      <c r="R294" s="43"/>
      <c r="S294" s="43"/>
      <c r="T294" s="71"/>
      <c r="AT294" s="25" t="s">
        <v>190</v>
      </c>
      <c r="AU294" s="25" t="s">
        <v>80</v>
      </c>
    </row>
    <row r="295" spans="2:65" s="1" customFormat="1" ht="16.5" customHeight="1">
      <c r="B295" s="181"/>
      <c r="C295" s="182" t="s">
        <v>694</v>
      </c>
      <c r="D295" s="182" t="s">
        <v>181</v>
      </c>
      <c r="E295" s="183" t="s">
        <v>1362</v>
      </c>
      <c r="F295" s="184" t="s">
        <v>1363</v>
      </c>
      <c r="G295" s="185" t="s">
        <v>316</v>
      </c>
      <c r="H295" s="186">
        <v>25</v>
      </c>
      <c r="I295" s="187"/>
      <c r="J295" s="188">
        <f>ROUND(I295*H295,2)</f>
        <v>0</v>
      </c>
      <c r="K295" s="184" t="s">
        <v>5</v>
      </c>
      <c r="L295" s="42"/>
      <c r="M295" s="189" t="s">
        <v>5</v>
      </c>
      <c r="N295" s="190" t="s">
        <v>42</v>
      </c>
      <c r="O295" s="43"/>
      <c r="P295" s="191">
        <f>O295*H295</f>
        <v>0</v>
      </c>
      <c r="Q295" s="191">
        <v>0</v>
      </c>
      <c r="R295" s="191">
        <f>Q295*H295</f>
        <v>0</v>
      </c>
      <c r="S295" s="191">
        <v>0</v>
      </c>
      <c r="T295" s="192">
        <f>S295*H295</f>
        <v>0</v>
      </c>
      <c r="AR295" s="25" t="s">
        <v>186</v>
      </c>
      <c r="AT295" s="25" t="s">
        <v>181</v>
      </c>
      <c r="AU295" s="25" t="s">
        <v>80</v>
      </c>
      <c r="AY295" s="25" t="s">
        <v>179</v>
      </c>
      <c r="BE295" s="193">
        <f>IF(N295="základní",J295,0)</f>
        <v>0</v>
      </c>
      <c r="BF295" s="193">
        <f>IF(N295="snížená",J295,0)</f>
        <v>0</v>
      </c>
      <c r="BG295" s="193">
        <f>IF(N295="zákl. přenesená",J295,0)</f>
        <v>0</v>
      </c>
      <c r="BH295" s="193">
        <f>IF(N295="sníž. přenesená",J295,0)</f>
        <v>0</v>
      </c>
      <c r="BI295" s="193">
        <f>IF(N295="nulová",J295,0)</f>
        <v>0</v>
      </c>
      <c r="BJ295" s="25" t="s">
        <v>78</v>
      </c>
      <c r="BK295" s="193">
        <f>ROUND(I295*H295,2)</f>
        <v>0</v>
      </c>
      <c r="BL295" s="25" t="s">
        <v>186</v>
      </c>
      <c r="BM295" s="25" t="s">
        <v>1364</v>
      </c>
    </row>
    <row r="296" spans="2:47" s="1" customFormat="1" ht="13.5">
      <c r="B296" s="42"/>
      <c r="D296" s="194" t="s">
        <v>188</v>
      </c>
      <c r="F296" s="195" t="s">
        <v>1363</v>
      </c>
      <c r="I296" s="196"/>
      <c r="L296" s="42"/>
      <c r="M296" s="197"/>
      <c r="N296" s="43"/>
      <c r="O296" s="43"/>
      <c r="P296" s="43"/>
      <c r="Q296" s="43"/>
      <c r="R296" s="43"/>
      <c r="S296" s="43"/>
      <c r="T296" s="71"/>
      <c r="AT296" s="25" t="s">
        <v>188</v>
      </c>
      <c r="AU296" s="25" t="s">
        <v>80</v>
      </c>
    </row>
    <row r="297" spans="2:47" s="1" customFormat="1" ht="67.5">
      <c r="B297" s="42"/>
      <c r="D297" s="194" t="s">
        <v>190</v>
      </c>
      <c r="F297" s="198" t="s">
        <v>2340</v>
      </c>
      <c r="I297" s="196"/>
      <c r="L297" s="42"/>
      <c r="M297" s="197"/>
      <c r="N297" s="43"/>
      <c r="O297" s="43"/>
      <c r="P297" s="43"/>
      <c r="Q297" s="43"/>
      <c r="R297" s="43"/>
      <c r="S297" s="43"/>
      <c r="T297" s="71"/>
      <c r="AT297" s="25" t="s">
        <v>190</v>
      </c>
      <c r="AU297" s="25" t="s">
        <v>80</v>
      </c>
    </row>
    <row r="298" spans="2:63" s="11" customFormat="1" ht="29.85" customHeight="1">
      <c r="B298" s="168"/>
      <c r="D298" s="169" t="s">
        <v>70</v>
      </c>
      <c r="E298" s="179" t="s">
        <v>1366</v>
      </c>
      <c r="F298" s="179" t="s">
        <v>1367</v>
      </c>
      <c r="I298" s="171"/>
      <c r="J298" s="180">
        <f>BK298</f>
        <v>0</v>
      </c>
      <c r="L298" s="168"/>
      <c r="M298" s="173"/>
      <c r="N298" s="174"/>
      <c r="O298" s="174"/>
      <c r="P298" s="175">
        <f>SUM(P299:P311)</f>
        <v>0</v>
      </c>
      <c r="Q298" s="174"/>
      <c r="R298" s="175">
        <f>SUM(R299:R311)</f>
        <v>0</v>
      </c>
      <c r="S298" s="174"/>
      <c r="T298" s="176">
        <f>SUM(T299:T311)</f>
        <v>0</v>
      </c>
      <c r="AR298" s="169" t="s">
        <v>78</v>
      </c>
      <c r="AT298" s="177" t="s">
        <v>70</v>
      </c>
      <c r="AU298" s="177" t="s">
        <v>78</v>
      </c>
      <c r="AY298" s="169" t="s">
        <v>179</v>
      </c>
      <c r="BK298" s="178">
        <f>SUM(BK299:BK311)</f>
        <v>0</v>
      </c>
    </row>
    <row r="299" spans="2:65" s="1" customFormat="1" ht="16.5" customHeight="1">
      <c r="B299" s="181"/>
      <c r="C299" s="182" t="s">
        <v>713</v>
      </c>
      <c r="D299" s="182" t="s">
        <v>181</v>
      </c>
      <c r="E299" s="183" t="s">
        <v>1369</v>
      </c>
      <c r="F299" s="184" t="s">
        <v>1370</v>
      </c>
      <c r="G299" s="185" t="s">
        <v>669</v>
      </c>
      <c r="H299" s="186">
        <v>201.933</v>
      </c>
      <c r="I299" s="187"/>
      <c r="J299" s="188">
        <f>ROUND(I299*H299,2)</f>
        <v>0</v>
      </c>
      <c r="K299" s="184" t="s">
        <v>185</v>
      </c>
      <c r="L299" s="42"/>
      <c r="M299" s="189" t="s">
        <v>5</v>
      </c>
      <c r="N299" s="190" t="s">
        <v>42</v>
      </c>
      <c r="O299" s="43"/>
      <c r="P299" s="191">
        <f>O299*H299</f>
        <v>0</v>
      </c>
      <c r="Q299" s="191">
        <v>0</v>
      </c>
      <c r="R299" s="191">
        <f>Q299*H299</f>
        <v>0</v>
      </c>
      <c r="S299" s="191">
        <v>0</v>
      </c>
      <c r="T299" s="192">
        <f>S299*H299</f>
        <v>0</v>
      </c>
      <c r="AR299" s="25" t="s">
        <v>186</v>
      </c>
      <c r="AT299" s="25" t="s">
        <v>181</v>
      </c>
      <c r="AU299" s="25" t="s">
        <v>80</v>
      </c>
      <c r="AY299" s="25" t="s">
        <v>179</v>
      </c>
      <c r="BE299" s="193">
        <f>IF(N299="základní",J299,0)</f>
        <v>0</v>
      </c>
      <c r="BF299" s="193">
        <f>IF(N299="snížená",J299,0)</f>
        <v>0</v>
      </c>
      <c r="BG299" s="193">
        <f>IF(N299="zákl. přenesená",J299,0)</f>
        <v>0</v>
      </c>
      <c r="BH299" s="193">
        <f>IF(N299="sníž. přenesená",J299,0)</f>
        <v>0</v>
      </c>
      <c r="BI299" s="193">
        <f>IF(N299="nulová",J299,0)</f>
        <v>0</v>
      </c>
      <c r="BJ299" s="25" t="s">
        <v>78</v>
      </c>
      <c r="BK299" s="193">
        <f>ROUND(I299*H299,2)</f>
        <v>0</v>
      </c>
      <c r="BL299" s="25" t="s">
        <v>186</v>
      </c>
      <c r="BM299" s="25" t="s">
        <v>1371</v>
      </c>
    </row>
    <row r="300" spans="2:47" s="1" customFormat="1" ht="27">
      <c r="B300" s="42"/>
      <c r="D300" s="194" t="s">
        <v>188</v>
      </c>
      <c r="F300" s="195" t="s">
        <v>1372</v>
      </c>
      <c r="I300" s="196"/>
      <c r="L300" s="42"/>
      <c r="M300" s="197"/>
      <c r="N300" s="43"/>
      <c r="O300" s="43"/>
      <c r="P300" s="43"/>
      <c r="Q300" s="43"/>
      <c r="R300" s="43"/>
      <c r="S300" s="43"/>
      <c r="T300" s="71"/>
      <c r="AT300" s="25" t="s">
        <v>188</v>
      </c>
      <c r="AU300" s="25" t="s">
        <v>80</v>
      </c>
    </row>
    <row r="301" spans="2:65" s="1" customFormat="1" ht="16.5" customHeight="1">
      <c r="B301" s="181"/>
      <c r="C301" s="182" t="s">
        <v>748</v>
      </c>
      <c r="D301" s="182" t="s">
        <v>181</v>
      </c>
      <c r="E301" s="183" t="s">
        <v>1376</v>
      </c>
      <c r="F301" s="184" t="s">
        <v>1377</v>
      </c>
      <c r="G301" s="185" t="s">
        <v>669</v>
      </c>
      <c r="H301" s="186">
        <v>1817.397</v>
      </c>
      <c r="I301" s="187"/>
      <c r="J301" s="188">
        <f>ROUND(I301*H301,2)</f>
        <v>0</v>
      </c>
      <c r="K301" s="184" t="s">
        <v>185</v>
      </c>
      <c r="L301" s="42"/>
      <c r="M301" s="189" t="s">
        <v>5</v>
      </c>
      <c r="N301" s="190" t="s">
        <v>42</v>
      </c>
      <c r="O301" s="43"/>
      <c r="P301" s="191">
        <f>O301*H301</f>
        <v>0</v>
      </c>
      <c r="Q301" s="191">
        <v>0</v>
      </c>
      <c r="R301" s="191">
        <f>Q301*H301</f>
        <v>0</v>
      </c>
      <c r="S301" s="191">
        <v>0</v>
      </c>
      <c r="T301" s="192">
        <f>S301*H301</f>
        <v>0</v>
      </c>
      <c r="AR301" s="25" t="s">
        <v>186</v>
      </c>
      <c r="AT301" s="25" t="s">
        <v>181</v>
      </c>
      <c r="AU301" s="25" t="s">
        <v>80</v>
      </c>
      <c r="AY301" s="25" t="s">
        <v>179</v>
      </c>
      <c r="BE301" s="193">
        <f>IF(N301="základní",J301,0)</f>
        <v>0</v>
      </c>
      <c r="BF301" s="193">
        <f>IF(N301="snížená",J301,0)</f>
        <v>0</v>
      </c>
      <c r="BG301" s="193">
        <f>IF(N301="zákl. přenesená",J301,0)</f>
        <v>0</v>
      </c>
      <c r="BH301" s="193">
        <f>IF(N301="sníž. přenesená",J301,0)</f>
        <v>0</v>
      </c>
      <c r="BI301" s="193">
        <f>IF(N301="nulová",J301,0)</f>
        <v>0</v>
      </c>
      <c r="BJ301" s="25" t="s">
        <v>78</v>
      </c>
      <c r="BK301" s="193">
        <f>ROUND(I301*H301,2)</f>
        <v>0</v>
      </c>
      <c r="BL301" s="25" t="s">
        <v>186</v>
      </c>
      <c r="BM301" s="25" t="s">
        <v>1378</v>
      </c>
    </row>
    <row r="302" spans="2:47" s="1" customFormat="1" ht="27">
      <c r="B302" s="42"/>
      <c r="D302" s="194" t="s">
        <v>188</v>
      </c>
      <c r="F302" s="195" t="s">
        <v>1379</v>
      </c>
      <c r="I302" s="196"/>
      <c r="L302" s="42"/>
      <c r="M302" s="197"/>
      <c r="N302" s="43"/>
      <c r="O302" s="43"/>
      <c r="P302" s="43"/>
      <c r="Q302" s="43"/>
      <c r="R302" s="43"/>
      <c r="S302" s="43"/>
      <c r="T302" s="71"/>
      <c r="AT302" s="25" t="s">
        <v>188</v>
      </c>
      <c r="AU302" s="25" t="s">
        <v>80</v>
      </c>
    </row>
    <row r="303" spans="2:51" s="12" customFormat="1" ht="13.5">
      <c r="B303" s="199"/>
      <c r="D303" s="194" t="s">
        <v>192</v>
      </c>
      <c r="F303" s="201" t="s">
        <v>2341</v>
      </c>
      <c r="H303" s="202">
        <v>1817.397</v>
      </c>
      <c r="I303" s="203"/>
      <c r="L303" s="199"/>
      <c r="M303" s="204"/>
      <c r="N303" s="205"/>
      <c r="O303" s="205"/>
      <c r="P303" s="205"/>
      <c r="Q303" s="205"/>
      <c r="R303" s="205"/>
      <c r="S303" s="205"/>
      <c r="T303" s="206"/>
      <c r="AT303" s="200" t="s">
        <v>192</v>
      </c>
      <c r="AU303" s="200" t="s">
        <v>80</v>
      </c>
      <c r="AV303" s="12" t="s">
        <v>80</v>
      </c>
      <c r="AW303" s="12" t="s">
        <v>6</v>
      </c>
      <c r="AX303" s="12" t="s">
        <v>78</v>
      </c>
      <c r="AY303" s="200" t="s">
        <v>179</v>
      </c>
    </row>
    <row r="304" spans="2:65" s="1" customFormat="1" ht="16.5" customHeight="1">
      <c r="B304" s="181"/>
      <c r="C304" s="182" t="s">
        <v>754</v>
      </c>
      <c r="D304" s="182" t="s">
        <v>181</v>
      </c>
      <c r="E304" s="183" t="s">
        <v>1382</v>
      </c>
      <c r="F304" s="184" t="s">
        <v>1383</v>
      </c>
      <c r="G304" s="185" t="s">
        <v>669</v>
      </c>
      <c r="H304" s="186">
        <v>201.933</v>
      </c>
      <c r="I304" s="187"/>
      <c r="J304" s="188">
        <f>ROUND(I304*H304,2)</f>
        <v>0</v>
      </c>
      <c r="K304" s="184" t="s">
        <v>185</v>
      </c>
      <c r="L304" s="42"/>
      <c r="M304" s="189" t="s">
        <v>5</v>
      </c>
      <c r="N304" s="190" t="s">
        <v>42</v>
      </c>
      <c r="O304" s="43"/>
      <c r="P304" s="191">
        <f>O304*H304</f>
        <v>0</v>
      </c>
      <c r="Q304" s="191">
        <v>0</v>
      </c>
      <c r="R304" s="191">
        <f>Q304*H304</f>
        <v>0</v>
      </c>
      <c r="S304" s="191">
        <v>0</v>
      </c>
      <c r="T304" s="192">
        <f>S304*H304</f>
        <v>0</v>
      </c>
      <c r="AR304" s="25" t="s">
        <v>186</v>
      </c>
      <c r="AT304" s="25" t="s">
        <v>181</v>
      </c>
      <c r="AU304" s="25" t="s">
        <v>80</v>
      </c>
      <c r="AY304" s="25" t="s">
        <v>179</v>
      </c>
      <c r="BE304" s="193">
        <f>IF(N304="základní",J304,0)</f>
        <v>0</v>
      </c>
      <c r="BF304" s="193">
        <f>IF(N304="snížená",J304,0)</f>
        <v>0</v>
      </c>
      <c r="BG304" s="193">
        <f>IF(N304="zákl. přenesená",J304,0)</f>
        <v>0</v>
      </c>
      <c r="BH304" s="193">
        <f>IF(N304="sníž. přenesená",J304,0)</f>
        <v>0</v>
      </c>
      <c r="BI304" s="193">
        <f>IF(N304="nulová",J304,0)</f>
        <v>0</v>
      </c>
      <c r="BJ304" s="25" t="s">
        <v>78</v>
      </c>
      <c r="BK304" s="193">
        <f>ROUND(I304*H304,2)</f>
        <v>0</v>
      </c>
      <c r="BL304" s="25" t="s">
        <v>186</v>
      </c>
      <c r="BM304" s="25" t="s">
        <v>1384</v>
      </c>
    </row>
    <row r="305" spans="2:47" s="1" customFormat="1" ht="13.5">
      <c r="B305" s="42"/>
      <c r="D305" s="194" t="s">
        <v>188</v>
      </c>
      <c r="F305" s="195" t="s">
        <v>1385</v>
      </c>
      <c r="I305" s="196"/>
      <c r="L305" s="42"/>
      <c r="M305" s="197"/>
      <c r="N305" s="43"/>
      <c r="O305" s="43"/>
      <c r="P305" s="43"/>
      <c r="Q305" s="43"/>
      <c r="R305" s="43"/>
      <c r="S305" s="43"/>
      <c r="T305" s="71"/>
      <c r="AT305" s="25" t="s">
        <v>188</v>
      </c>
      <c r="AU305" s="25" t="s">
        <v>80</v>
      </c>
    </row>
    <row r="306" spans="2:65" s="1" customFormat="1" ht="25.5" customHeight="1">
      <c r="B306" s="181"/>
      <c r="C306" s="182" t="s">
        <v>772</v>
      </c>
      <c r="D306" s="182" t="s">
        <v>181</v>
      </c>
      <c r="E306" s="183" t="s">
        <v>1409</v>
      </c>
      <c r="F306" s="184" t="s">
        <v>1410</v>
      </c>
      <c r="G306" s="185" t="s">
        <v>669</v>
      </c>
      <c r="H306" s="186">
        <v>106.418</v>
      </c>
      <c r="I306" s="187"/>
      <c r="J306" s="188">
        <f>ROUND(I306*H306,2)</f>
        <v>0</v>
      </c>
      <c r="K306" s="184" t="s">
        <v>185</v>
      </c>
      <c r="L306" s="42"/>
      <c r="M306" s="189" t="s">
        <v>5</v>
      </c>
      <c r="N306" s="190" t="s">
        <v>42</v>
      </c>
      <c r="O306" s="43"/>
      <c r="P306" s="191">
        <f>O306*H306</f>
        <v>0</v>
      </c>
      <c r="Q306" s="191">
        <v>0</v>
      </c>
      <c r="R306" s="191">
        <f>Q306*H306</f>
        <v>0</v>
      </c>
      <c r="S306" s="191">
        <v>0</v>
      </c>
      <c r="T306" s="192">
        <f>S306*H306</f>
        <v>0</v>
      </c>
      <c r="AR306" s="25" t="s">
        <v>186</v>
      </c>
      <c r="AT306" s="25" t="s">
        <v>181</v>
      </c>
      <c r="AU306" s="25" t="s">
        <v>80</v>
      </c>
      <c r="AY306" s="25" t="s">
        <v>179</v>
      </c>
      <c r="BE306" s="193">
        <f>IF(N306="základní",J306,0)</f>
        <v>0</v>
      </c>
      <c r="BF306" s="193">
        <f>IF(N306="snížená",J306,0)</f>
        <v>0</v>
      </c>
      <c r="BG306" s="193">
        <f>IF(N306="zákl. přenesená",J306,0)</f>
        <v>0</v>
      </c>
      <c r="BH306" s="193">
        <f>IF(N306="sníž. přenesená",J306,0)</f>
        <v>0</v>
      </c>
      <c r="BI306" s="193">
        <f>IF(N306="nulová",J306,0)</f>
        <v>0</v>
      </c>
      <c r="BJ306" s="25" t="s">
        <v>78</v>
      </c>
      <c r="BK306" s="193">
        <f>ROUND(I306*H306,2)</f>
        <v>0</v>
      </c>
      <c r="BL306" s="25" t="s">
        <v>186</v>
      </c>
      <c r="BM306" s="25" t="s">
        <v>1411</v>
      </c>
    </row>
    <row r="307" spans="2:47" s="1" customFormat="1" ht="13.5">
      <c r="B307" s="42"/>
      <c r="D307" s="194" t="s">
        <v>188</v>
      </c>
      <c r="F307" s="195" t="s">
        <v>1412</v>
      </c>
      <c r="I307" s="196"/>
      <c r="L307" s="42"/>
      <c r="M307" s="197"/>
      <c r="N307" s="43"/>
      <c r="O307" s="43"/>
      <c r="P307" s="43"/>
      <c r="Q307" s="43"/>
      <c r="R307" s="43"/>
      <c r="S307" s="43"/>
      <c r="T307" s="71"/>
      <c r="AT307" s="25" t="s">
        <v>188</v>
      </c>
      <c r="AU307" s="25" t="s">
        <v>80</v>
      </c>
    </row>
    <row r="308" spans="2:51" s="12" customFormat="1" ht="13.5">
      <c r="B308" s="199"/>
      <c r="D308" s="194" t="s">
        <v>192</v>
      </c>
      <c r="E308" s="200" t="s">
        <v>5</v>
      </c>
      <c r="F308" s="201" t="s">
        <v>2342</v>
      </c>
      <c r="H308" s="202">
        <v>106.418</v>
      </c>
      <c r="I308" s="203"/>
      <c r="L308" s="199"/>
      <c r="M308" s="204"/>
      <c r="N308" s="205"/>
      <c r="O308" s="205"/>
      <c r="P308" s="205"/>
      <c r="Q308" s="205"/>
      <c r="R308" s="205"/>
      <c r="S308" s="205"/>
      <c r="T308" s="206"/>
      <c r="AT308" s="200" t="s">
        <v>192</v>
      </c>
      <c r="AU308" s="200" t="s">
        <v>80</v>
      </c>
      <c r="AV308" s="12" t="s">
        <v>80</v>
      </c>
      <c r="AW308" s="12" t="s">
        <v>35</v>
      </c>
      <c r="AX308" s="12" t="s">
        <v>78</v>
      </c>
      <c r="AY308" s="200" t="s">
        <v>179</v>
      </c>
    </row>
    <row r="309" spans="2:65" s="1" customFormat="1" ht="16.5" customHeight="1">
      <c r="B309" s="181"/>
      <c r="C309" s="182" t="s">
        <v>777</v>
      </c>
      <c r="D309" s="182" t="s">
        <v>181</v>
      </c>
      <c r="E309" s="183" t="s">
        <v>1415</v>
      </c>
      <c r="F309" s="184" t="s">
        <v>1416</v>
      </c>
      <c r="G309" s="185" t="s">
        <v>669</v>
      </c>
      <c r="H309" s="186">
        <v>95.515</v>
      </c>
      <c r="I309" s="187"/>
      <c r="J309" s="188">
        <f>ROUND(I309*H309,2)</f>
        <v>0</v>
      </c>
      <c r="K309" s="184" t="s">
        <v>185</v>
      </c>
      <c r="L309" s="42"/>
      <c r="M309" s="189" t="s">
        <v>5</v>
      </c>
      <c r="N309" s="190" t="s">
        <v>42</v>
      </c>
      <c r="O309" s="43"/>
      <c r="P309" s="191">
        <f>O309*H309</f>
        <v>0</v>
      </c>
      <c r="Q309" s="191">
        <v>0</v>
      </c>
      <c r="R309" s="191">
        <f>Q309*H309</f>
        <v>0</v>
      </c>
      <c r="S309" s="191">
        <v>0</v>
      </c>
      <c r="T309" s="192">
        <f>S309*H309</f>
        <v>0</v>
      </c>
      <c r="AR309" s="25" t="s">
        <v>186</v>
      </c>
      <c r="AT309" s="25" t="s">
        <v>181</v>
      </c>
      <c r="AU309" s="25" t="s">
        <v>80</v>
      </c>
      <c r="AY309" s="25" t="s">
        <v>179</v>
      </c>
      <c r="BE309" s="193">
        <f>IF(N309="základní",J309,0)</f>
        <v>0</v>
      </c>
      <c r="BF309" s="193">
        <f>IF(N309="snížená",J309,0)</f>
        <v>0</v>
      </c>
      <c r="BG309" s="193">
        <f>IF(N309="zákl. přenesená",J309,0)</f>
        <v>0</v>
      </c>
      <c r="BH309" s="193">
        <f>IF(N309="sníž. přenesená",J309,0)</f>
        <v>0</v>
      </c>
      <c r="BI309" s="193">
        <f>IF(N309="nulová",J309,0)</f>
        <v>0</v>
      </c>
      <c r="BJ309" s="25" t="s">
        <v>78</v>
      </c>
      <c r="BK309" s="193">
        <f>ROUND(I309*H309,2)</f>
        <v>0</v>
      </c>
      <c r="BL309" s="25" t="s">
        <v>186</v>
      </c>
      <c r="BM309" s="25" t="s">
        <v>1417</v>
      </c>
    </row>
    <row r="310" spans="2:47" s="1" customFormat="1" ht="13.5">
      <c r="B310" s="42"/>
      <c r="D310" s="194" t="s">
        <v>188</v>
      </c>
      <c r="F310" s="195" t="s">
        <v>1418</v>
      </c>
      <c r="I310" s="196"/>
      <c r="L310" s="42"/>
      <c r="M310" s="197"/>
      <c r="N310" s="43"/>
      <c r="O310" s="43"/>
      <c r="P310" s="43"/>
      <c r="Q310" s="43"/>
      <c r="R310" s="43"/>
      <c r="S310" s="43"/>
      <c r="T310" s="71"/>
      <c r="AT310" s="25" t="s">
        <v>188</v>
      </c>
      <c r="AU310" s="25" t="s">
        <v>80</v>
      </c>
    </row>
    <row r="311" spans="2:51" s="12" customFormat="1" ht="13.5">
      <c r="B311" s="199"/>
      <c r="D311" s="194" t="s">
        <v>192</v>
      </c>
      <c r="E311" s="200" t="s">
        <v>5</v>
      </c>
      <c r="F311" s="201" t="s">
        <v>2343</v>
      </c>
      <c r="H311" s="202">
        <v>95.515</v>
      </c>
      <c r="I311" s="203"/>
      <c r="L311" s="199"/>
      <c r="M311" s="204"/>
      <c r="N311" s="205"/>
      <c r="O311" s="205"/>
      <c r="P311" s="205"/>
      <c r="Q311" s="205"/>
      <c r="R311" s="205"/>
      <c r="S311" s="205"/>
      <c r="T311" s="206"/>
      <c r="AT311" s="200" t="s">
        <v>192</v>
      </c>
      <c r="AU311" s="200" t="s">
        <v>80</v>
      </c>
      <c r="AV311" s="12" t="s">
        <v>80</v>
      </c>
      <c r="AW311" s="12" t="s">
        <v>35</v>
      </c>
      <c r="AX311" s="12" t="s">
        <v>78</v>
      </c>
      <c r="AY311" s="200" t="s">
        <v>179</v>
      </c>
    </row>
    <row r="312" spans="2:63" s="11" customFormat="1" ht="29.85" customHeight="1">
      <c r="B312" s="168"/>
      <c r="D312" s="169" t="s">
        <v>70</v>
      </c>
      <c r="E312" s="179" t="s">
        <v>1420</v>
      </c>
      <c r="F312" s="179" t="s">
        <v>1421</v>
      </c>
      <c r="I312" s="171"/>
      <c r="J312" s="180">
        <f>BK312</f>
        <v>0</v>
      </c>
      <c r="L312" s="168"/>
      <c r="M312" s="173"/>
      <c r="N312" s="174"/>
      <c r="O312" s="174"/>
      <c r="P312" s="175">
        <f>SUM(P313:P314)</f>
        <v>0</v>
      </c>
      <c r="Q312" s="174"/>
      <c r="R312" s="175">
        <f>SUM(R313:R314)</f>
        <v>0</v>
      </c>
      <c r="S312" s="174"/>
      <c r="T312" s="176">
        <f>SUM(T313:T314)</f>
        <v>0</v>
      </c>
      <c r="AR312" s="169" t="s">
        <v>78</v>
      </c>
      <c r="AT312" s="177" t="s">
        <v>70</v>
      </c>
      <c r="AU312" s="177" t="s">
        <v>78</v>
      </c>
      <c r="AY312" s="169" t="s">
        <v>179</v>
      </c>
      <c r="BK312" s="178">
        <f>SUM(BK313:BK314)</f>
        <v>0</v>
      </c>
    </row>
    <row r="313" spans="2:65" s="1" customFormat="1" ht="16.5" customHeight="1">
      <c r="B313" s="181"/>
      <c r="C313" s="182" t="s">
        <v>784</v>
      </c>
      <c r="D313" s="182" t="s">
        <v>181</v>
      </c>
      <c r="E313" s="183" t="s">
        <v>1423</v>
      </c>
      <c r="F313" s="184" t="s">
        <v>1424</v>
      </c>
      <c r="G313" s="185" t="s">
        <v>669</v>
      </c>
      <c r="H313" s="186">
        <v>95.056</v>
      </c>
      <c r="I313" s="187"/>
      <c r="J313" s="188">
        <f>ROUND(I313*H313,2)</f>
        <v>0</v>
      </c>
      <c r="K313" s="184" t="s">
        <v>185</v>
      </c>
      <c r="L313" s="42"/>
      <c r="M313" s="189" t="s">
        <v>5</v>
      </c>
      <c r="N313" s="190" t="s">
        <v>42</v>
      </c>
      <c r="O313" s="43"/>
      <c r="P313" s="191">
        <f>O313*H313</f>
        <v>0</v>
      </c>
      <c r="Q313" s="191">
        <v>0</v>
      </c>
      <c r="R313" s="191">
        <f>Q313*H313</f>
        <v>0</v>
      </c>
      <c r="S313" s="191">
        <v>0</v>
      </c>
      <c r="T313" s="192">
        <f>S313*H313</f>
        <v>0</v>
      </c>
      <c r="AR313" s="25" t="s">
        <v>186</v>
      </c>
      <c r="AT313" s="25" t="s">
        <v>181</v>
      </c>
      <c r="AU313" s="25" t="s">
        <v>80</v>
      </c>
      <c r="AY313" s="25" t="s">
        <v>179</v>
      </c>
      <c r="BE313" s="193">
        <f>IF(N313="základní",J313,0)</f>
        <v>0</v>
      </c>
      <c r="BF313" s="193">
        <f>IF(N313="snížená",J313,0)</f>
        <v>0</v>
      </c>
      <c r="BG313" s="193">
        <f>IF(N313="zákl. přenesená",J313,0)</f>
        <v>0</v>
      </c>
      <c r="BH313" s="193">
        <f>IF(N313="sníž. přenesená",J313,0)</f>
        <v>0</v>
      </c>
      <c r="BI313" s="193">
        <f>IF(N313="nulová",J313,0)</f>
        <v>0</v>
      </c>
      <c r="BJ313" s="25" t="s">
        <v>78</v>
      </c>
      <c r="BK313" s="193">
        <f>ROUND(I313*H313,2)</f>
        <v>0</v>
      </c>
      <c r="BL313" s="25" t="s">
        <v>186</v>
      </c>
      <c r="BM313" s="25" t="s">
        <v>1425</v>
      </c>
    </row>
    <row r="314" spans="2:47" s="1" customFormat="1" ht="27">
      <c r="B314" s="42"/>
      <c r="D314" s="194" t="s">
        <v>188</v>
      </c>
      <c r="F314" s="195" t="s">
        <v>1426</v>
      </c>
      <c r="I314" s="196"/>
      <c r="L314" s="42"/>
      <c r="M314" s="240"/>
      <c r="N314" s="241"/>
      <c r="O314" s="241"/>
      <c r="P314" s="241"/>
      <c r="Q314" s="241"/>
      <c r="R314" s="241"/>
      <c r="S314" s="241"/>
      <c r="T314" s="242"/>
      <c r="AT314" s="25" t="s">
        <v>188</v>
      </c>
      <c r="AU314" s="25" t="s">
        <v>80</v>
      </c>
    </row>
    <row r="315" spans="2:12" s="1" customFormat="1" ht="6.95" customHeight="1">
      <c r="B315" s="57"/>
      <c r="C315" s="58"/>
      <c r="D315" s="58"/>
      <c r="E315" s="58"/>
      <c r="F315" s="58"/>
      <c r="G315" s="58"/>
      <c r="H315" s="58"/>
      <c r="I315" s="135"/>
      <c r="J315" s="58"/>
      <c r="K315" s="58"/>
      <c r="L315" s="42"/>
    </row>
  </sheetData>
  <autoFilter ref="C90:K314"/>
  <mergeCells count="13">
    <mergeCell ref="E83:H83"/>
    <mergeCell ref="G1:H1"/>
    <mergeCell ref="L2:V2"/>
    <mergeCell ref="E49:H49"/>
    <mergeCell ref="E51:H51"/>
    <mergeCell ref="J55:J56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view="pageBreakPreview" zoomScaleSheetLayoutView="100" workbookViewId="0" topLeftCell="A1">
      <selection activeCell="K44" sqref="K44"/>
    </sheetView>
  </sheetViews>
  <sheetFormatPr defaultColWidth="9.33203125" defaultRowHeight="13.5"/>
  <cols>
    <col min="1" max="1" width="45.83203125" style="645" bestFit="1" customWidth="1"/>
    <col min="2" max="3" width="17.5" style="646" customWidth="1"/>
    <col min="4" max="5" width="9.33203125" style="632" customWidth="1"/>
    <col min="6" max="6" width="9.33203125" style="647" hidden="1" customWidth="1"/>
    <col min="7" max="256" width="9.33203125" style="632" customWidth="1"/>
    <col min="257" max="257" width="45.83203125" style="632" bestFit="1" customWidth="1"/>
    <col min="258" max="258" width="9.33203125" style="632" customWidth="1"/>
    <col min="259" max="259" width="11.83203125" style="632" bestFit="1" customWidth="1"/>
    <col min="260" max="261" width="9.33203125" style="632" customWidth="1"/>
    <col min="262" max="262" width="9.33203125" style="632" hidden="1" customWidth="1"/>
    <col min="263" max="512" width="9.33203125" style="632" customWidth="1"/>
    <col min="513" max="513" width="45.83203125" style="632" bestFit="1" customWidth="1"/>
    <col min="514" max="514" width="9.33203125" style="632" customWidth="1"/>
    <col min="515" max="515" width="11.83203125" style="632" bestFit="1" customWidth="1"/>
    <col min="516" max="517" width="9.33203125" style="632" customWidth="1"/>
    <col min="518" max="518" width="9.33203125" style="632" hidden="1" customWidth="1"/>
    <col min="519" max="768" width="9.33203125" style="632" customWidth="1"/>
    <col min="769" max="769" width="45.83203125" style="632" bestFit="1" customWidth="1"/>
    <col min="770" max="770" width="9.33203125" style="632" customWidth="1"/>
    <col min="771" max="771" width="11.83203125" style="632" bestFit="1" customWidth="1"/>
    <col min="772" max="773" width="9.33203125" style="632" customWidth="1"/>
    <col min="774" max="774" width="9.33203125" style="632" hidden="1" customWidth="1"/>
    <col min="775" max="1024" width="9.33203125" style="632" customWidth="1"/>
    <col min="1025" max="1025" width="45.83203125" style="632" bestFit="1" customWidth="1"/>
    <col min="1026" max="1026" width="9.33203125" style="632" customWidth="1"/>
    <col min="1027" max="1027" width="11.83203125" style="632" bestFit="1" customWidth="1"/>
    <col min="1028" max="1029" width="9.33203125" style="632" customWidth="1"/>
    <col min="1030" max="1030" width="9.33203125" style="632" hidden="1" customWidth="1"/>
    <col min="1031" max="1280" width="9.33203125" style="632" customWidth="1"/>
    <col min="1281" max="1281" width="45.83203125" style="632" bestFit="1" customWidth="1"/>
    <col min="1282" max="1282" width="9.33203125" style="632" customWidth="1"/>
    <col min="1283" max="1283" width="11.83203125" style="632" bestFit="1" customWidth="1"/>
    <col min="1284" max="1285" width="9.33203125" style="632" customWidth="1"/>
    <col min="1286" max="1286" width="9.33203125" style="632" hidden="1" customWidth="1"/>
    <col min="1287" max="1536" width="9.33203125" style="632" customWidth="1"/>
    <col min="1537" max="1537" width="45.83203125" style="632" bestFit="1" customWidth="1"/>
    <col min="1538" max="1538" width="9.33203125" style="632" customWidth="1"/>
    <col min="1539" max="1539" width="11.83203125" style="632" bestFit="1" customWidth="1"/>
    <col min="1540" max="1541" width="9.33203125" style="632" customWidth="1"/>
    <col min="1542" max="1542" width="9.33203125" style="632" hidden="1" customWidth="1"/>
    <col min="1543" max="1792" width="9.33203125" style="632" customWidth="1"/>
    <col min="1793" max="1793" width="45.83203125" style="632" bestFit="1" customWidth="1"/>
    <col min="1794" max="1794" width="9.33203125" style="632" customWidth="1"/>
    <col min="1795" max="1795" width="11.83203125" style="632" bestFit="1" customWidth="1"/>
    <col min="1796" max="1797" width="9.33203125" style="632" customWidth="1"/>
    <col min="1798" max="1798" width="9.33203125" style="632" hidden="1" customWidth="1"/>
    <col min="1799" max="2048" width="9.33203125" style="632" customWidth="1"/>
    <col min="2049" max="2049" width="45.83203125" style="632" bestFit="1" customWidth="1"/>
    <col min="2050" max="2050" width="9.33203125" style="632" customWidth="1"/>
    <col min="2051" max="2051" width="11.83203125" style="632" bestFit="1" customWidth="1"/>
    <col min="2052" max="2053" width="9.33203125" style="632" customWidth="1"/>
    <col min="2054" max="2054" width="9.33203125" style="632" hidden="1" customWidth="1"/>
    <col min="2055" max="2304" width="9.33203125" style="632" customWidth="1"/>
    <col min="2305" max="2305" width="45.83203125" style="632" bestFit="1" customWidth="1"/>
    <col min="2306" max="2306" width="9.33203125" style="632" customWidth="1"/>
    <col min="2307" max="2307" width="11.83203125" style="632" bestFit="1" customWidth="1"/>
    <col min="2308" max="2309" width="9.33203125" style="632" customWidth="1"/>
    <col min="2310" max="2310" width="9.33203125" style="632" hidden="1" customWidth="1"/>
    <col min="2311" max="2560" width="9.33203125" style="632" customWidth="1"/>
    <col min="2561" max="2561" width="45.83203125" style="632" bestFit="1" customWidth="1"/>
    <col min="2562" max="2562" width="9.33203125" style="632" customWidth="1"/>
    <col min="2563" max="2563" width="11.83203125" style="632" bestFit="1" customWidth="1"/>
    <col min="2564" max="2565" width="9.33203125" style="632" customWidth="1"/>
    <col min="2566" max="2566" width="9.33203125" style="632" hidden="1" customWidth="1"/>
    <col min="2567" max="2816" width="9.33203125" style="632" customWidth="1"/>
    <col min="2817" max="2817" width="45.83203125" style="632" bestFit="1" customWidth="1"/>
    <col min="2818" max="2818" width="9.33203125" style="632" customWidth="1"/>
    <col min="2819" max="2819" width="11.83203125" style="632" bestFit="1" customWidth="1"/>
    <col min="2820" max="2821" width="9.33203125" style="632" customWidth="1"/>
    <col min="2822" max="2822" width="9.33203125" style="632" hidden="1" customWidth="1"/>
    <col min="2823" max="3072" width="9.33203125" style="632" customWidth="1"/>
    <col min="3073" max="3073" width="45.83203125" style="632" bestFit="1" customWidth="1"/>
    <col min="3074" max="3074" width="9.33203125" style="632" customWidth="1"/>
    <col min="3075" max="3075" width="11.83203125" style="632" bestFit="1" customWidth="1"/>
    <col min="3076" max="3077" width="9.33203125" style="632" customWidth="1"/>
    <col min="3078" max="3078" width="9.33203125" style="632" hidden="1" customWidth="1"/>
    <col min="3079" max="3328" width="9.33203125" style="632" customWidth="1"/>
    <col min="3329" max="3329" width="45.83203125" style="632" bestFit="1" customWidth="1"/>
    <col min="3330" max="3330" width="9.33203125" style="632" customWidth="1"/>
    <col min="3331" max="3331" width="11.83203125" style="632" bestFit="1" customWidth="1"/>
    <col min="3332" max="3333" width="9.33203125" style="632" customWidth="1"/>
    <col min="3334" max="3334" width="9.33203125" style="632" hidden="1" customWidth="1"/>
    <col min="3335" max="3584" width="9.33203125" style="632" customWidth="1"/>
    <col min="3585" max="3585" width="45.83203125" style="632" bestFit="1" customWidth="1"/>
    <col min="3586" max="3586" width="9.33203125" style="632" customWidth="1"/>
    <col min="3587" max="3587" width="11.83203125" style="632" bestFit="1" customWidth="1"/>
    <col min="3588" max="3589" width="9.33203125" style="632" customWidth="1"/>
    <col min="3590" max="3590" width="9.33203125" style="632" hidden="1" customWidth="1"/>
    <col min="3591" max="3840" width="9.33203125" style="632" customWidth="1"/>
    <col min="3841" max="3841" width="45.83203125" style="632" bestFit="1" customWidth="1"/>
    <col min="3842" max="3842" width="9.33203125" style="632" customWidth="1"/>
    <col min="3843" max="3843" width="11.83203125" style="632" bestFit="1" customWidth="1"/>
    <col min="3844" max="3845" width="9.33203125" style="632" customWidth="1"/>
    <col min="3846" max="3846" width="9.33203125" style="632" hidden="1" customWidth="1"/>
    <col min="3847" max="4096" width="9.33203125" style="632" customWidth="1"/>
    <col min="4097" max="4097" width="45.83203125" style="632" bestFit="1" customWidth="1"/>
    <col min="4098" max="4098" width="9.33203125" style="632" customWidth="1"/>
    <col min="4099" max="4099" width="11.83203125" style="632" bestFit="1" customWidth="1"/>
    <col min="4100" max="4101" width="9.33203125" style="632" customWidth="1"/>
    <col min="4102" max="4102" width="9.33203125" style="632" hidden="1" customWidth="1"/>
    <col min="4103" max="4352" width="9.33203125" style="632" customWidth="1"/>
    <col min="4353" max="4353" width="45.83203125" style="632" bestFit="1" customWidth="1"/>
    <col min="4354" max="4354" width="9.33203125" style="632" customWidth="1"/>
    <col min="4355" max="4355" width="11.83203125" style="632" bestFit="1" customWidth="1"/>
    <col min="4356" max="4357" width="9.33203125" style="632" customWidth="1"/>
    <col min="4358" max="4358" width="9.33203125" style="632" hidden="1" customWidth="1"/>
    <col min="4359" max="4608" width="9.33203125" style="632" customWidth="1"/>
    <col min="4609" max="4609" width="45.83203125" style="632" bestFit="1" customWidth="1"/>
    <col min="4610" max="4610" width="9.33203125" style="632" customWidth="1"/>
    <col min="4611" max="4611" width="11.83203125" style="632" bestFit="1" customWidth="1"/>
    <col min="4612" max="4613" width="9.33203125" style="632" customWidth="1"/>
    <col min="4614" max="4614" width="9.33203125" style="632" hidden="1" customWidth="1"/>
    <col min="4615" max="4864" width="9.33203125" style="632" customWidth="1"/>
    <col min="4865" max="4865" width="45.83203125" style="632" bestFit="1" customWidth="1"/>
    <col min="4866" max="4866" width="9.33203125" style="632" customWidth="1"/>
    <col min="4867" max="4867" width="11.83203125" style="632" bestFit="1" customWidth="1"/>
    <col min="4868" max="4869" width="9.33203125" style="632" customWidth="1"/>
    <col min="4870" max="4870" width="9.33203125" style="632" hidden="1" customWidth="1"/>
    <col min="4871" max="5120" width="9.33203125" style="632" customWidth="1"/>
    <col min="5121" max="5121" width="45.83203125" style="632" bestFit="1" customWidth="1"/>
    <col min="5122" max="5122" width="9.33203125" style="632" customWidth="1"/>
    <col min="5123" max="5123" width="11.83203125" style="632" bestFit="1" customWidth="1"/>
    <col min="5124" max="5125" width="9.33203125" style="632" customWidth="1"/>
    <col min="5126" max="5126" width="9.33203125" style="632" hidden="1" customWidth="1"/>
    <col min="5127" max="5376" width="9.33203125" style="632" customWidth="1"/>
    <col min="5377" max="5377" width="45.83203125" style="632" bestFit="1" customWidth="1"/>
    <col min="5378" max="5378" width="9.33203125" style="632" customWidth="1"/>
    <col min="5379" max="5379" width="11.83203125" style="632" bestFit="1" customWidth="1"/>
    <col min="5380" max="5381" width="9.33203125" style="632" customWidth="1"/>
    <col min="5382" max="5382" width="9.33203125" style="632" hidden="1" customWidth="1"/>
    <col min="5383" max="5632" width="9.33203125" style="632" customWidth="1"/>
    <col min="5633" max="5633" width="45.83203125" style="632" bestFit="1" customWidth="1"/>
    <col min="5634" max="5634" width="9.33203125" style="632" customWidth="1"/>
    <col min="5635" max="5635" width="11.83203125" style="632" bestFit="1" customWidth="1"/>
    <col min="5636" max="5637" width="9.33203125" style="632" customWidth="1"/>
    <col min="5638" max="5638" width="9.33203125" style="632" hidden="1" customWidth="1"/>
    <col min="5639" max="5888" width="9.33203125" style="632" customWidth="1"/>
    <col min="5889" max="5889" width="45.83203125" style="632" bestFit="1" customWidth="1"/>
    <col min="5890" max="5890" width="9.33203125" style="632" customWidth="1"/>
    <col min="5891" max="5891" width="11.83203125" style="632" bestFit="1" customWidth="1"/>
    <col min="5892" max="5893" width="9.33203125" style="632" customWidth="1"/>
    <col min="5894" max="5894" width="9.33203125" style="632" hidden="1" customWidth="1"/>
    <col min="5895" max="6144" width="9.33203125" style="632" customWidth="1"/>
    <col min="6145" max="6145" width="45.83203125" style="632" bestFit="1" customWidth="1"/>
    <col min="6146" max="6146" width="9.33203125" style="632" customWidth="1"/>
    <col min="6147" max="6147" width="11.83203125" style="632" bestFit="1" customWidth="1"/>
    <col min="6148" max="6149" width="9.33203125" style="632" customWidth="1"/>
    <col min="6150" max="6150" width="9.33203125" style="632" hidden="1" customWidth="1"/>
    <col min="6151" max="6400" width="9.33203125" style="632" customWidth="1"/>
    <col min="6401" max="6401" width="45.83203125" style="632" bestFit="1" customWidth="1"/>
    <col min="6402" max="6402" width="9.33203125" style="632" customWidth="1"/>
    <col min="6403" max="6403" width="11.83203125" style="632" bestFit="1" customWidth="1"/>
    <col min="6404" max="6405" width="9.33203125" style="632" customWidth="1"/>
    <col min="6406" max="6406" width="9.33203125" style="632" hidden="1" customWidth="1"/>
    <col min="6407" max="6656" width="9.33203125" style="632" customWidth="1"/>
    <col min="6657" max="6657" width="45.83203125" style="632" bestFit="1" customWidth="1"/>
    <col min="6658" max="6658" width="9.33203125" style="632" customWidth="1"/>
    <col min="6659" max="6659" width="11.83203125" style="632" bestFit="1" customWidth="1"/>
    <col min="6660" max="6661" width="9.33203125" style="632" customWidth="1"/>
    <col min="6662" max="6662" width="9.33203125" style="632" hidden="1" customWidth="1"/>
    <col min="6663" max="6912" width="9.33203125" style="632" customWidth="1"/>
    <col min="6913" max="6913" width="45.83203125" style="632" bestFit="1" customWidth="1"/>
    <col min="6914" max="6914" width="9.33203125" style="632" customWidth="1"/>
    <col min="6915" max="6915" width="11.83203125" style="632" bestFit="1" customWidth="1"/>
    <col min="6916" max="6917" width="9.33203125" style="632" customWidth="1"/>
    <col min="6918" max="6918" width="9.33203125" style="632" hidden="1" customWidth="1"/>
    <col min="6919" max="7168" width="9.33203125" style="632" customWidth="1"/>
    <col min="7169" max="7169" width="45.83203125" style="632" bestFit="1" customWidth="1"/>
    <col min="7170" max="7170" width="9.33203125" style="632" customWidth="1"/>
    <col min="7171" max="7171" width="11.83203125" style="632" bestFit="1" customWidth="1"/>
    <col min="7172" max="7173" width="9.33203125" style="632" customWidth="1"/>
    <col min="7174" max="7174" width="9.33203125" style="632" hidden="1" customWidth="1"/>
    <col min="7175" max="7424" width="9.33203125" style="632" customWidth="1"/>
    <col min="7425" max="7425" width="45.83203125" style="632" bestFit="1" customWidth="1"/>
    <col min="7426" max="7426" width="9.33203125" style="632" customWidth="1"/>
    <col min="7427" max="7427" width="11.83203125" style="632" bestFit="1" customWidth="1"/>
    <col min="7428" max="7429" width="9.33203125" style="632" customWidth="1"/>
    <col min="7430" max="7430" width="9.33203125" style="632" hidden="1" customWidth="1"/>
    <col min="7431" max="7680" width="9.33203125" style="632" customWidth="1"/>
    <col min="7681" max="7681" width="45.83203125" style="632" bestFit="1" customWidth="1"/>
    <col min="7682" max="7682" width="9.33203125" style="632" customWidth="1"/>
    <col min="7683" max="7683" width="11.83203125" style="632" bestFit="1" customWidth="1"/>
    <col min="7684" max="7685" width="9.33203125" style="632" customWidth="1"/>
    <col min="7686" max="7686" width="9.33203125" style="632" hidden="1" customWidth="1"/>
    <col min="7687" max="7936" width="9.33203125" style="632" customWidth="1"/>
    <col min="7937" max="7937" width="45.83203125" style="632" bestFit="1" customWidth="1"/>
    <col min="7938" max="7938" width="9.33203125" style="632" customWidth="1"/>
    <col min="7939" max="7939" width="11.83203125" style="632" bestFit="1" customWidth="1"/>
    <col min="7940" max="7941" width="9.33203125" style="632" customWidth="1"/>
    <col min="7942" max="7942" width="9.33203125" style="632" hidden="1" customWidth="1"/>
    <col min="7943" max="8192" width="9.33203125" style="632" customWidth="1"/>
    <col min="8193" max="8193" width="45.83203125" style="632" bestFit="1" customWidth="1"/>
    <col min="8194" max="8194" width="9.33203125" style="632" customWidth="1"/>
    <col min="8195" max="8195" width="11.83203125" style="632" bestFit="1" customWidth="1"/>
    <col min="8196" max="8197" width="9.33203125" style="632" customWidth="1"/>
    <col min="8198" max="8198" width="9.33203125" style="632" hidden="1" customWidth="1"/>
    <col min="8199" max="8448" width="9.33203125" style="632" customWidth="1"/>
    <col min="8449" max="8449" width="45.83203125" style="632" bestFit="1" customWidth="1"/>
    <col min="8450" max="8450" width="9.33203125" style="632" customWidth="1"/>
    <col min="8451" max="8451" width="11.83203125" style="632" bestFit="1" customWidth="1"/>
    <col min="8452" max="8453" width="9.33203125" style="632" customWidth="1"/>
    <col min="8454" max="8454" width="9.33203125" style="632" hidden="1" customWidth="1"/>
    <col min="8455" max="8704" width="9.33203125" style="632" customWidth="1"/>
    <col min="8705" max="8705" width="45.83203125" style="632" bestFit="1" customWidth="1"/>
    <col min="8706" max="8706" width="9.33203125" style="632" customWidth="1"/>
    <col min="8707" max="8707" width="11.83203125" style="632" bestFit="1" customWidth="1"/>
    <col min="8708" max="8709" width="9.33203125" style="632" customWidth="1"/>
    <col min="8710" max="8710" width="9.33203125" style="632" hidden="1" customWidth="1"/>
    <col min="8711" max="8960" width="9.33203125" style="632" customWidth="1"/>
    <col min="8961" max="8961" width="45.83203125" style="632" bestFit="1" customWidth="1"/>
    <col min="8962" max="8962" width="9.33203125" style="632" customWidth="1"/>
    <col min="8963" max="8963" width="11.83203125" style="632" bestFit="1" customWidth="1"/>
    <col min="8964" max="8965" width="9.33203125" style="632" customWidth="1"/>
    <col min="8966" max="8966" width="9.33203125" style="632" hidden="1" customWidth="1"/>
    <col min="8967" max="9216" width="9.33203125" style="632" customWidth="1"/>
    <col min="9217" max="9217" width="45.83203125" style="632" bestFit="1" customWidth="1"/>
    <col min="9218" max="9218" width="9.33203125" style="632" customWidth="1"/>
    <col min="9219" max="9219" width="11.83203125" style="632" bestFit="1" customWidth="1"/>
    <col min="9220" max="9221" width="9.33203125" style="632" customWidth="1"/>
    <col min="9222" max="9222" width="9.33203125" style="632" hidden="1" customWidth="1"/>
    <col min="9223" max="9472" width="9.33203125" style="632" customWidth="1"/>
    <col min="9473" max="9473" width="45.83203125" style="632" bestFit="1" customWidth="1"/>
    <col min="9474" max="9474" width="9.33203125" style="632" customWidth="1"/>
    <col min="9475" max="9475" width="11.83203125" style="632" bestFit="1" customWidth="1"/>
    <col min="9476" max="9477" width="9.33203125" style="632" customWidth="1"/>
    <col min="9478" max="9478" width="9.33203125" style="632" hidden="1" customWidth="1"/>
    <col min="9479" max="9728" width="9.33203125" style="632" customWidth="1"/>
    <col min="9729" max="9729" width="45.83203125" style="632" bestFit="1" customWidth="1"/>
    <col min="9730" max="9730" width="9.33203125" style="632" customWidth="1"/>
    <col min="9731" max="9731" width="11.83203125" style="632" bestFit="1" customWidth="1"/>
    <col min="9732" max="9733" width="9.33203125" style="632" customWidth="1"/>
    <col min="9734" max="9734" width="9.33203125" style="632" hidden="1" customWidth="1"/>
    <col min="9735" max="9984" width="9.33203125" style="632" customWidth="1"/>
    <col min="9985" max="9985" width="45.83203125" style="632" bestFit="1" customWidth="1"/>
    <col min="9986" max="9986" width="9.33203125" style="632" customWidth="1"/>
    <col min="9987" max="9987" width="11.83203125" style="632" bestFit="1" customWidth="1"/>
    <col min="9988" max="9989" width="9.33203125" style="632" customWidth="1"/>
    <col min="9990" max="9990" width="9.33203125" style="632" hidden="1" customWidth="1"/>
    <col min="9991" max="10240" width="9.33203125" style="632" customWidth="1"/>
    <col min="10241" max="10241" width="45.83203125" style="632" bestFit="1" customWidth="1"/>
    <col min="10242" max="10242" width="9.33203125" style="632" customWidth="1"/>
    <col min="10243" max="10243" width="11.83203125" style="632" bestFit="1" customWidth="1"/>
    <col min="10244" max="10245" width="9.33203125" style="632" customWidth="1"/>
    <col min="10246" max="10246" width="9.33203125" style="632" hidden="1" customWidth="1"/>
    <col min="10247" max="10496" width="9.33203125" style="632" customWidth="1"/>
    <col min="10497" max="10497" width="45.83203125" style="632" bestFit="1" customWidth="1"/>
    <col min="10498" max="10498" width="9.33203125" style="632" customWidth="1"/>
    <col min="10499" max="10499" width="11.83203125" style="632" bestFit="1" customWidth="1"/>
    <col min="10500" max="10501" width="9.33203125" style="632" customWidth="1"/>
    <col min="10502" max="10502" width="9.33203125" style="632" hidden="1" customWidth="1"/>
    <col min="10503" max="10752" width="9.33203125" style="632" customWidth="1"/>
    <col min="10753" max="10753" width="45.83203125" style="632" bestFit="1" customWidth="1"/>
    <col min="10754" max="10754" width="9.33203125" style="632" customWidth="1"/>
    <col min="10755" max="10755" width="11.83203125" style="632" bestFit="1" customWidth="1"/>
    <col min="10756" max="10757" width="9.33203125" style="632" customWidth="1"/>
    <col min="10758" max="10758" width="9.33203125" style="632" hidden="1" customWidth="1"/>
    <col min="10759" max="11008" width="9.33203125" style="632" customWidth="1"/>
    <col min="11009" max="11009" width="45.83203125" style="632" bestFit="1" customWidth="1"/>
    <col min="11010" max="11010" width="9.33203125" style="632" customWidth="1"/>
    <col min="11011" max="11011" width="11.83203125" style="632" bestFit="1" customWidth="1"/>
    <col min="11012" max="11013" width="9.33203125" style="632" customWidth="1"/>
    <col min="11014" max="11014" width="9.33203125" style="632" hidden="1" customWidth="1"/>
    <col min="11015" max="11264" width="9.33203125" style="632" customWidth="1"/>
    <col min="11265" max="11265" width="45.83203125" style="632" bestFit="1" customWidth="1"/>
    <col min="11266" max="11266" width="9.33203125" style="632" customWidth="1"/>
    <col min="11267" max="11267" width="11.83203125" style="632" bestFit="1" customWidth="1"/>
    <col min="11268" max="11269" width="9.33203125" style="632" customWidth="1"/>
    <col min="11270" max="11270" width="9.33203125" style="632" hidden="1" customWidth="1"/>
    <col min="11271" max="11520" width="9.33203125" style="632" customWidth="1"/>
    <col min="11521" max="11521" width="45.83203125" style="632" bestFit="1" customWidth="1"/>
    <col min="11522" max="11522" width="9.33203125" style="632" customWidth="1"/>
    <col min="11523" max="11523" width="11.83203125" style="632" bestFit="1" customWidth="1"/>
    <col min="11524" max="11525" width="9.33203125" style="632" customWidth="1"/>
    <col min="11526" max="11526" width="9.33203125" style="632" hidden="1" customWidth="1"/>
    <col min="11527" max="11776" width="9.33203125" style="632" customWidth="1"/>
    <col min="11777" max="11777" width="45.83203125" style="632" bestFit="1" customWidth="1"/>
    <col min="11778" max="11778" width="9.33203125" style="632" customWidth="1"/>
    <col min="11779" max="11779" width="11.83203125" style="632" bestFit="1" customWidth="1"/>
    <col min="11780" max="11781" width="9.33203125" style="632" customWidth="1"/>
    <col min="11782" max="11782" width="9.33203125" style="632" hidden="1" customWidth="1"/>
    <col min="11783" max="12032" width="9.33203125" style="632" customWidth="1"/>
    <col min="12033" max="12033" width="45.83203125" style="632" bestFit="1" customWidth="1"/>
    <col min="12034" max="12034" width="9.33203125" style="632" customWidth="1"/>
    <col min="12035" max="12035" width="11.83203125" style="632" bestFit="1" customWidth="1"/>
    <col min="12036" max="12037" width="9.33203125" style="632" customWidth="1"/>
    <col min="12038" max="12038" width="9.33203125" style="632" hidden="1" customWidth="1"/>
    <col min="12039" max="12288" width="9.33203125" style="632" customWidth="1"/>
    <col min="12289" max="12289" width="45.83203125" style="632" bestFit="1" customWidth="1"/>
    <col min="12290" max="12290" width="9.33203125" style="632" customWidth="1"/>
    <col min="12291" max="12291" width="11.83203125" style="632" bestFit="1" customWidth="1"/>
    <col min="12292" max="12293" width="9.33203125" style="632" customWidth="1"/>
    <col min="12294" max="12294" width="9.33203125" style="632" hidden="1" customWidth="1"/>
    <col min="12295" max="12544" width="9.33203125" style="632" customWidth="1"/>
    <col min="12545" max="12545" width="45.83203125" style="632" bestFit="1" customWidth="1"/>
    <col min="12546" max="12546" width="9.33203125" style="632" customWidth="1"/>
    <col min="12547" max="12547" width="11.83203125" style="632" bestFit="1" customWidth="1"/>
    <col min="12548" max="12549" width="9.33203125" style="632" customWidth="1"/>
    <col min="12550" max="12550" width="9.33203125" style="632" hidden="1" customWidth="1"/>
    <col min="12551" max="12800" width="9.33203125" style="632" customWidth="1"/>
    <col min="12801" max="12801" width="45.83203125" style="632" bestFit="1" customWidth="1"/>
    <col min="12802" max="12802" width="9.33203125" style="632" customWidth="1"/>
    <col min="12803" max="12803" width="11.83203125" style="632" bestFit="1" customWidth="1"/>
    <col min="12804" max="12805" width="9.33203125" style="632" customWidth="1"/>
    <col min="12806" max="12806" width="9.33203125" style="632" hidden="1" customWidth="1"/>
    <col min="12807" max="13056" width="9.33203125" style="632" customWidth="1"/>
    <col min="13057" max="13057" width="45.83203125" style="632" bestFit="1" customWidth="1"/>
    <col min="13058" max="13058" width="9.33203125" style="632" customWidth="1"/>
    <col min="13059" max="13059" width="11.83203125" style="632" bestFit="1" customWidth="1"/>
    <col min="13060" max="13061" width="9.33203125" style="632" customWidth="1"/>
    <col min="13062" max="13062" width="9.33203125" style="632" hidden="1" customWidth="1"/>
    <col min="13063" max="13312" width="9.33203125" style="632" customWidth="1"/>
    <col min="13313" max="13313" width="45.83203125" style="632" bestFit="1" customWidth="1"/>
    <col min="13314" max="13314" width="9.33203125" style="632" customWidth="1"/>
    <col min="13315" max="13315" width="11.83203125" style="632" bestFit="1" customWidth="1"/>
    <col min="13316" max="13317" width="9.33203125" style="632" customWidth="1"/>
    <col min="13318" max="13318" width="9.33203125" style="632" hidden="1" customWidth="1"/>
    <col min="13319" max="13568" width="9.33203125" style="632" customWidth="1"/>
    <col min="13569" max="13569" width="45.83203125" style="632" bestFit="1" customWidth="1"/>
    <col min="13570" max="13570" width="9.33203125" style="632" customWidth="1"/>
    <col min="13571" max="13571" width="11.83203125" style="632" bestFit="1" customWidth="1"/>
    <col min="13572" max="13573" width="9.33203125" style="632" customWidth="1"/>
    <col min="13574" max="13574" width="9.33203125" style="632" hidden="1" customWidth="1"/>
    <col min="13575" max="13824" width="9.33203125" style="632" customWidth="1"/>
    <col min="13825" max="13825" width="45.83203125" style="632" bestFit="1" customWidth="1"/>
    <col min="13826" max="13826" width="9.33203125" style="632" customWidth="1"/>
    <col min="13827" max="13827" width="11.83203125" style="632" bestFit="1" customWidth="1"/>
    <col min="13828" max="13829" width="9.33203125" style="632" customWidth="1"/>
    <col min="13830" max="13830" width="9.33203125" style="632" hidden="1" customWidth="1"/>
    <col min="13831" max="14080" width="9.33203125" style="632" customWidth="1"/>
    <col min="14081" max="14081" width="45.83203125" style="632" bestFit="1" customWidth="1"/>
    <col min="14082" max="14082" width="9.33203125" style="632" customWidth="1"/>
    <col min="14083" max="14083" width="11.83203125" style="632" bestFit="1" customWidth="1"/>
    <col min="14084" max="14085" width="9.33203125" style="632" customWidth="1"/>
    <col min="14086" max="14086" width="9.33203125" style="632" hidden="1" customWidth="1"/>
    <col min="14087" max="14336" width="9.33203125" style="632" customWidth="1"/>
    <col min="14337" max="14337" width="45.83203125" style="632" bestFit="1" customWidth="1"/>
    <col min="14338" max="14338" width="9.33203125" style="632" customWidth="1"/>
    <col min="14339" max="14339" width="11.83203125" style="632" bestFit="1" customWidth="1"/>
    <col min="14340" max="14341" width="9.33203125" style="632" customWidth="1"/>
    <col min="14342" max="14342" width="9.33203125" style="632" hidden="1" customWidth="1"/>
    <col min="14343" max="14592" width="9.33203125" style="632" customWidth="1"/>
    <col min="14593" max="14593" width="45.83203125" style="632" bestFit="1" customWidth="1"/>
    <col min="14594" max="14594" width="9.33203125" style="632" customWidth="1"/>
    <col min="14595" max="14595" width="11.83203125" style="632" bestFit="1" customWidth="1"/>
    <col min="14596" max="14597" width="9.33203125" style="632" customWidth="1"/>
    <col min="14598" max="14598" width="9.33203125" style="632" hidden="1" customWidth="1"/>
    <col min="14599" max="14848" width="9.33203125" style="632" customWidth="1"/>
    <col min="14849" max="14849" width="45.83203125" style="632" bestFit="1" customWidth="1"/>
    <col min="14850" max="14850" width="9.33203125" style="632" customWidth="1"/>
    <col min="14851" max="14851" width="11.83203125" style="632" bestFit="1" customWidth="1"/>
    <col min="14852" max="14853" width="9.33203125" style="632" customWidth="1"/>
    <col min="14854" max="14854" width="9.33203125" style="632" hidden="1" customWidth="1"/>
    <col min="14855" max="15104" width="9.33203125" style="632" customWidth="1"/>
    <col min="15105" max="15105" width="45.83203125" style="632" bestFit="1" customWidth="1"/>
    <col min="15106" max="15106" width="9.33203125" style="632" customWidth="1"/>
    <col min="15107" max="15107" width="11.83203125" style="632" bestFit="1" customWidth="1"/>
    <col min="15108" max="15109" width="9.33203125" style="632" customWidth="1"/>
    <col min="15110" max="15110" width="9.33203125" style="632" hidden="1" customWidth="1"/>
    <col min="15111" max="15360" width="9.33203125" style="632" customWidth="1"/>
    <col min="15361" max="15361" width="45.83203125" style="632" bestFit="1" customWidth="1"/>
    <col min="15362" max="15362" width="9.33203125" style="632" customWidth="1"/>
    <col min="15363" max="15363" width="11.83203125" style="632" bestFit="1" customWidth="1"/>
    <col min="15364" max="15365" width="9.33203125" style="632" customWidth="1"/>
    <col min="15366" max="15366" width="9.33203125" style="632" hidden="1" customWidth="1"/>
    <col min="15367" max="15616" width="9.33203125" style="632" customWidth="1"/>
    <col min="15617" max="15617" width="45.83203125" style="632" bestFit="1" customWidth="1"/>
    <col min="15618" max="15618" width="9.33203125" style="632" customWidth="1"/>
    <col min="15619" max="15619" width="11.83203125" style="632" bestFit="1" customWidth="1"/>
    <col min="15620" max="15621" width="9.33203125" style="632" customWidth="1"/>
    <col min="15622" max="15622" width="9.33203125" style="632" hidden="1" customWidth="1"/>
    <col min="15623" max="15872" width="9.33203125" style="632" customWidth="1"/>
    <col min="15873" max="15873" width="45.83203125" style="632" bestFit="1" customWidth="1"/>
    <col min="15874" max="15874" width="9.33203125" style="632" customWidth="1"/>
    <col min="15875" max="15875" width="11.83203125" style="632" bestFit="1" customWidth="1"/>
    <col min="15876" max="15877" width="9.33203125" style="632" customWidth="1"/>
    <col min="15878" max="15878" width="9.33203125" style="632" hidden="1" customWidth="1"/>
    <col min="15879" max="16128" width="9.33203125" style="632" customWidth="1"/>
    <col min="16129" max="16129" width="45.83203125" style="632" bestFit="1" customWidth="1"/>
    <col min="16130" max="16130" width="9.33203125" style="632" customWidth="1"/>
    <col min="16131" max="16131" width="11.83203125" style="632" bestFit="1" customWidth="1"/>
    <col min="16132" max="16133" width="9.33203125" style="632" customWidth="1"/>
    <col min="16134" max="16134" width="9.33203125" style="632" hidden="1" customWidth="1"/>
    <col min="16135" max="16384" width="9.33203125" style="632" customWidth="1"/>
  </cols>
  <sheetData>
    <row r="1" spans="1:3" ht="13.5">
      <c r="A1" s="630" t="s">
        <v>109</v>
      </c>
      <c r="B1" s="648"/>
      <c r="C1" s="631"/>
    </row>
    <row r="2" spans="1:4" ht="13.5">
      <c r="A2" s="633" t="s">
        <v>2515</v>
      </c>
      <c r="B2" s="634" t="s">
        <v>2812</v>
      </c>
      <c r="C2" s="634" t="s">
        <v>2813</v>
      </c>
      <c r="D2" s="635"/>
    </row>
    <row r="3" spans="1:4" ht="13.5">
      <c r="A3" s="636" t="s">
        <v>2814</v>
      </c>
      <c r="B3" s="637"/>
      <c r="C3" s="637"/>
      <c r="D3" s="635"/>
    </row>
    <row r="4" spans="1:4" ht="13.5">
      <c r="A4" s="638" t="s">
        <v>2700</v>
      </c>
      <c r="B4" s="639">
        <f>('SO 07 Rzp'!E11)</f>
        <v>0</v>
      </c>
      <c r="C4" s="639"/>
      <c r="D4" s="635"/>
    </row>
    <row r="5" spans="1:4" ht="13.5">
      <c r="A5" s="638" t="s">
        <v>2815</v>
      </c>
      <c r="B5" s="639">
        <f>B4*'[3]Parametry'!B16/100</f>
        <v>0</v>
      </c>
      <c r="C5" s="639">
        <f>B4*'[3]Parametry'!B17/100</f>
        <v>0</v>
      </c>
      <c r="D5" s="635"/>
    </row>
    <row r="6" spans="1:4" ht="13.5">
      <c r="A6" s="638" t="s">
        <v>2816</v>
      </c>
      <c r="B6" s="639"/>
      <c r="C6" s="639">
        <f>('SO 07 Rzp'!E38)+0</f>
        <v>0</v>
      </c>
      <c r="D6" s="635"/>
    </row>
    <row r="7" spans="1:4" ht="13.5">
      <c r="A7" s="638" t="s">
        <v>2817</v>
      </c>
      <c r="B7" s="639"/>
      <c r="C7" s="639">
        <f>('SO 07 Rzp'!H11)+('SO 07 Rzp'!H38)+0</f>
        <v>0</v>
      </c>
      <c r="D7" s="635"/>
    </row>
    <row r="8" spans="1:4" ht="13.5">
      <c r="A8" s="640" t="s">
        <v>2818</v>
      </c>
      <c r="B8" s="641">
        <f>B4+B5</f>
        <v>0</v>
      </c>
      <c r="C8" s="641">
        <f>C4+C5+C6+C7</f>
        <v>0</v>
      </c>
      <c r="D8" s="635"/>
    </row>
    <row r="9" spans="1:4" ht="13.5">
      <c r="A9" s="638" t="s">
        <v>2819</v>
      </c>
      <c r="B9" s="639"/>
      <c r="C9" s="639">
        <f>(C6+C7)*'[3]Parametry'!B18/100</f>
        <v>0</v>
      </c>
      <c r="D9" s="635"/>
    </row>
    <row r="10" spans="1:4" ht="13.5">
      <c r="A10" s="638" t="s">
        <v>2820</v>
      </c>
      <c r="B10" s="639"/>
      <c r="C10" s="639">
        <f>0+0</f>
        <v>0</v>
      </c>
      <c r="D10" s="635"/>
    </row>
    <row r="11" spans="1:4" ht="13.5">
      <c r="A11" s="638" t="s">
        <v>180</v>
      </c>
      <c r="B11" s="639"/>
      <c r="C11" s="639">
        <f>0+0</f>
        <v>0</v>
      </c>
      <c r="D11" s="635"/>
    </row>
    <row r="12" spans="1:4" ht="13.5">
      <c r="A12" s="638" t="s">
        <v>2821</v>
      </c>
      <c r="B12" s="639"/>
      <c r="C12" s="639">
        <f>(C10+C11)*'[3]Parametry'!B19/100</f>
        <v>0</v>
      </c>
      <c r="D12" s="635"/>
    </row>
    <row r="13" spans="1:4" ht="13.5">
      <c r="A13" s="640" t="s">
        <v>2822</v>
      </c>
      <c r="B13" s="641">
        <f>B8</f>
        <v>0</v>
      </c>
      <c r="C13" s="641">
        <f>C8+C9+C10+C11+C12</f>
        <v>0</v>
      </c>
      <c r="D13" s="635"/>
    </row>
    <row r="14" spans="1:4" ht="13.5">
      <c r="A14" s="638" t="s">
        <v>2823</v>
      </c>
      <c r="B14" s="639"/>
      <c r="C14" s="639">
        <f>(B13+C13)*'[3]Parametry'!B20/100</f>
        <v>0</v>
      </c>
      <c r="D14" s="635"/>
    </row>
    <row r="15" spans="1:4" ht="13.5">
      <c r="A15" s="638" t="s">
        <v>2865</v>
      </c>
      <c r="B15" s="639"/>
      <c r="C15" s="639">
        <f>(B13+C13)*'[3]Parametry'!B21/100</f>
        <v>0</v>
      </c>
      <c r="D15" s="635"/>
    </row>
    <row r="16" spans="1:4" ht="13.5">
      <c r="A16" s="638" t="s">
        <v>2825</v>
      </c>
      <c r="B16" s="639"/>
      <c r="C16" s="639">
        <f>(B8+C8)*'[3]Parametry'!B22/100</f>
        <v>0</v>
      </c>
      <c r="D16" s="635"/>
    </row>
    <row r="17" spans="1:4" ht="13.5">
      <c r="A17" s="636" t="s">
        <v>2826</v>
      </c>
      <c r="B17" s="637"/>
      <c r="C17" s="637">
        <f>B13+C13+C14+C15+C16</f>
        <v>0</v>
      </c>
      <c r="D17" s="635"/>
    </row>
    <row r="18" spans="1:4" ht="13.5">
      <c r="A18" s="638" t="s">
        <v>5</v>
      </c>
      <c r="B18" s="639"/>
      <c r="C18" s="639"/>
      <c r="D18" s="635"/>
    </row>
    <row r="19" spans="1:4" ht="13.5">
      <c r="A19" s="636" t="s">
        <v>2827</v>
      </c>
      <c r="B19" s="637"/>
      <c r="C19" s="637"/>
      <c r="D19" s="635"/>
    </row>
    <row r="20" spans="1:4" ht="13.5">
      <c r="A20" s="638" t="s">
        <v>2828</v>
      </c>
      <c r="B20" s="639"/>
      <c r="C20" s="639">
        <f>C13*'[3]Parametry'!B23/100</f>
        <v>0</v>
      </c>
      <c r="D20" s="635"/>
    </row>
    <row r="21" spans="1:4" ht="13.5">
      <c r="A21" s="638" t="s">
        <v>2829</v>
      </c>
      <c r="B21" s="639"/>
      <c r="C21" s="639">
        <f>C13*'[3]Parametry'!B24/100</f>
        <v>0</v>
      </c>
      <c r="D21" s="635"/>
    </row>
    <row r="22" spans="1:4" ht="13.5">
      <c r="A22" s="636" t="s">
        <v>2830</v>
      </c>
      <c r="B22" s="637"/>
      <c r="C22" s="637">
        <f>C20+C21</f>
        <v>0</v>
      </c>
      <c r="D22" s="635"/>
    </row>
    <row r="23" spans="1:4" ht="13.5">
      <c r="A23" s="638" t="s">
        <v>2789</v>
      </c>
      <c r="B23" s="639"/>
      <c r="C23" s="639">
        <f>'[3]Parametry'!B25*'[3]Parametry'!B28*(C17*'[3]Parametry'!B27)^'[3]Parametry'!B26</f>
        <v>0</v>
      </c>
      <c r="D23" s="635"/>
    </row>
    <row r="24" spans="1:4" ht="13.5">
      <c r="A24" s="638" t="s">
        <v>5</v>
      </c>
      <c r="B24" s="639"/>
      <c r="C24" s="639"/>
      <c r="D24" s="635"/>
    </row>
    <row r="25" spans="1:4" ht="13.5">
      <c r="A25" s="642" t="s">
        <v>2831</v>
      </c>
      <c r="B25" s="643"/>
      <c r="C25" s="643">
        <f>C17+C22+C23</f>
        <v>0</v>
      </c>
      <c r="D25" s="635"/>
    </row>
    <row r="26" spans="1:4" ht="13.5">
      <c r="A26" s="638" t="s">
        <v>5</v>
      </c>
      <c r="B26" s="639"/>
      <c r="C26" s="639"/>
      <c r="D26" s="635"/>
    </row>
    <row r="27" spans="1:4" ht="13.5">
      <c r="A27" s="638" t="s">
        <v>2832</v>
      </c>
      <c r="B27" s="639"/>
      <c r="C27" s="639">
        <f>C25*'[3]Parametry'!B29/100</f>
        <v>0</v>
      </c>
      <c r="D27" s="635"/>
    </row>
    <row r="28" spans="1:4" ht="13.5">
      <c r="A28" s="638" t="s">
        <v>2832</v>
      </c>
      <c r="B28" s="639"/>
      <c r="C28" s="639">
        <f>C25*'[3]Parametry'!B30/100</f>
        <v>0</v>
      </c>
      <c r="D28" s="635"/>
    </row>
    <row r="29" spans="1:4" ht="13.5">
      <c r="A29" s="636" t="s">
        <v>2833</v>
      </c>
      <c r="B29" s="644" t="s">
        <v>2834</v>
      </c>
      <c r="C29" s="644" t="s">
        <v>2664</v>
      </c>
      <c r="D29" s="635"/>
    </row>
    <row r="30" spans="1:4" ht="13.5">
      <c r="A30" s="638" t="s">
        <v>2835</v>
      </c>
      <c r="B30" s="639">
        <f>('SO 07 Rzp'!E7)</f>
        <v>0</v>
      </c>
      <c r="C30" s="639">
        <f>('SO 07 Rzp'!H7)</f>
        <v>0</v>
      </c>
      <c r="D30" s="635"/>
    </row>
    <row r="31" spans="1:4" ht="13.5">
      <c r="A31" s="638" t="s">
        <v>2866</v>
      </c>
      <c r="B31" s="639">
        <f>('SO 07 Rzp'!E6)</f>
        <v>0</v>
      </c>
      <c r="C31" s="639">
        <f>('SO 07 Rzp'!H6)</f>
        <v>0</v>
      </c>
      <c r="D31" s="635"/>
    </row>
    <row r="32" spans="1:4" ht="13.5">
      <c r="A32" s="638" t="s">
        <v>2661</v>
      </c>
      <c r="B32" s="639">
        <f>('SO 07 Rzp'!E11)</f>
        <v>0</v>
      </c>
      <c r="C32" s="639">
        <f>('SO 07 Rzp'!H11)</f>
        <v>0</v>
      </c>
      <c r="D32" s="635"/>
    </row>
    <row r="33" spans="1:4" ht="13.5">
      <c r="A33" s="638" t="s">
        <v>2838</v>
      </c>
      <c r="B33" s="639">
        <f>('SO 07 Rzp'!E38)</f>
        <v>0</v>
      </c>
      <c r="C33" s="639">
        <f>('SO 07 Rzp'!H38)</f>
        <v>0</v>
      </c>
      <c r="D33" s="635"/>
    </row>
    <row r="34" spans="1:4" ht="13.5">
      <c r="A34" s="638" t="s">
        <v>2867</v>
      </c>
      <c r="B34" s="639">
        <f>('SO 07 Rzp'!E24)</f>
        <v>0</v>
      </c>
      <c r="C34" s="639">
        <f>('SO 07 Rzp'!H24)</f>
        <v>0</v>
      </c>
      <c r="D34" s="635"/>
    </row>
    <row r="35" spans="1:4" ht="13.5">
      <c r="A35" s="638" t="s">
        <v>2868</v>
      </c>
      <c r="B35" s="639">
        <f>('SO 07 Rzp'!E31)</f>
        <v>0</v>
      </c>
      <c r="C35" s="639">
        <f>('SO 07 Rzp'!H31)</f>
        <v>0</v>
      </c>
      <c r="D35" s="635"/>
    </row>
    <row r="36" spans="1:4" ht="13.5">
      <c r="A36" s="638" t="s">
        <v>2869</v>
      </c>
      <c r="B36" s="639">
        <f>('SO 07 Rzp'!E36)</f>
        <v>0</v>
      </c>
      <c r="C36" s="639">
        <f>('SO 07 Rzp'!H36)</f>
        <v>0</v>
      </c>
      <c r="D36" s="635"/>
    </row>
    <row r="37" spans="1:4" ht="13.5">
      <c r="A37" s="638" t="s">
        <v>5</v>
      </c>
      <c r="B37" s="639"/>
      <c r="C37" s="639"/>
      <c r="D37" s="635"/>
    </row>
    <row r="38" spans="1:4" ht="15.75">
      <c r="A38" s="654" t="s">
        <v>5</v>
      </c>
      <c r="B38" s="655"/>
      <c r="C38" s="655"/>
      <c r="D38" s="635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BreakPreview" zoomScaleSheetLayoutView="100" workbookViewId="0" topLeftCell="A1">
      <selection activeCell="D29" sqref="D29"/>
    </sheetView>
  </sheetViews>
  <sheetFormatPr defaultColWidth="9.33203125" defaultRowHeight="13.5"/>
  <cols>
    <col min="1" max="1" width="66.5" style="645" customWidth="1"/>
    <col min="2" max="2" width="4.66015625" style="645" bestFit="1" customWidth="1"/>
    <col min="3" max="3" width="6.33203125" style="646" bestFit="1" customWidth="1"/>
    <col min="4" max="5" width="16.66015625" style="646" customWidth="1"/>
    <col min="6" max="6" width="4.16015625" style="645" bestFit="1" customWidth="1"/>
    <col min="7" max="7" width="9.16015625" style="646" bestFit="1" customWidth="1"/>
    <col min="8" max="10" width="16.5" style="646" customWidth="1"/>
    <col min="11" max="11" width="9.33203125" style="647" hidden="1" customWidth="1"/>
    <col min="12" max="256" width="9.33203125" style="632" customWidth="1"/>
    <col min="257" max="257" width="66.5" style="632" customWidth="1"/>
    <col min="258" max="258" width="4.66015625" style="632" bestFit="1" customWidth="1"/>
    <col min="259" max="259" width="6.33203125" style="632" bestFit="1" customWidth="1"/>
    <col min="260" max="260" width="10.33203125" style="632" bestFit="1" customWidth="1"/>
    <col min="261" max="261" width="15.66015625" style="632" bestFit="1" customWidth="1"/>
    <col min="262" max="262" width="4.16015625" style="632" bestFit="1" customWidth="1"/>
    <col min="263" max="263" width="9.16015625" style="632" bestFit="1" customWidth="1"/>
    <col min="264" max="264" width="14.66015625" style="632" bestFit="1" customWidth="1"/>
    <col min="265" max="265" width="10.33203125" style="632" bestFit="1" customWidth="1"/>
    <col min="266" max="266" width="13.33203125" style="632" bestFit="1" customWidth="1"/>
    <col min="267" max="267" width="9.33203125" style="632" hidden="1" customWidth="1"/>
    <col min="268" max="512" width="9.33203125" style="632" customWidth="1"/>
    <col min="513" max="513" width="66.5" style="632" customWidth="1"/>
    <col min="514" max="514" width="4.66015625" style="632" bestFit="1" customWidth="1"/>
    <col min="515" max="515" width="6.33203125" style="632" bestFit="1" customWidth="1"/>
    <col min="516" max="516" width="10.33203125" style="632" bestFit="1" customWidth="1"/>
    <col min="517" max="517" width="15.66015625" style="632" bestFit="1" customWidth="1"/>
    <col min="518" max="518" width="4.16015625" style="632" bestFit="1" customWidth="1"/>
    <col min="519" max="519" width="9.16015625" style="632" bestFit="1" customWidth="1"/>
    <col min="520" max="520" width="14.66015625" style="632" bestFit="1" customWidth="1"/>
    <col min="521" max="521" width="10.33203125" style="632" bestFit="1" customWidth="1"/>
    <col min="522" max="522" width="13.33203125" style="632" bestFit="1" customWidth="1"/>
    <col min="523" max="523" width="9.33203125" style="632" hidden="1" customWidth="1"/>
    <col min="524" max="768" width="9.33203125" style="632" customWidth="1"/>
    <col min="769" max="769" width="66.5" style="632" customWidth="1"/>
    <col min="770" max="770" width="4.66015625" style="632" bestFit="1" customWidth="1"/>
    <col min="771" max="771" width="6.33203125" style="632" bestFit="1" customWidth="1"/>
    <col min="772" max="772" width="10.33203125" style="632" bestFit="1" customWidth="1"/>
    <col min="773" max="773" width="15.66015625" style="632" bestFit="1" customWidth="1"/>
    <col min="774" max="774" width="4.16015625" style="632" bestFit="1" customWidth="1"/>
    <col min="775" max="775" width="9.16015625" style="632" bestFit="1" customWidth="1"/>
    <col min="776" max="776" width="14.66015625" style="632" bestFit="1" customWidth="1"/>
    <col min="777" max="777" width="10.33203125" style="632" bestFit="1" customWidth="1"/>
    <col min="778" max="778" width="13.33203125" style="632" bestFit="1" customWidth="1"/>
    <col min="779" max="779" width="9.33203125" style="632" hidden="1" customWidth="1"/>
    <col min="780" max="1024" width="9.33203125" style="632" customWidth="1"/>
    <col min="1025" max="1025" width="66.5" style="632" customWidth="1"/>
    <col min="1026" max="1026" width="4.66015625" style="632" bestFit="1" customWidth="1"/>
    <col min="1027" max="1027" width="6.33203125" style="632" bestFit="1" customWidth="1"/>
    <col min="1028" max="1028" width="10.33203125" style="632" bestFit="1" customWidth="1"/>
    <col min="1029" max="1029" width="15.66015625" style="632" bestFit="1" customWidth="1"/>
    <col min="1030" max="1030" width="4.16015625" style="632" bestFit="1" customWidth="1"/>
    <col min="1031" max="1031" width="9.16015625" style="632" bestFit="1" customWidth="1"/>
    <col min="1032" max="1032" width="14.66015625" style="632" bestFit="1" customWidth="1"/>
    <col min="1033" max="1033" width="10.33203125" style="632" bestFit="1" customWidth="1"/>
    <col min="1034" max="1034" width="13.33203125" style="632" bestFit="1" customWidth="1"/>
    <col min="1035" max="1035" width="9.33203125" style="632" hidden="1" customWidth="1"/>
    <col min="1036" max="1280" width="9.33203125" style="632" customWidth="1"/>
    <col min="1281" max="1281" width="66.5" style="632" customWidth="1"/>
    <col min="1282" max="1282" width="4.66015625" style="632" bestFit="1" customWidth="1"/>
    <col min="1283" max="1283" width="6.33203125" style="632" bestFit="1" customWidth="1"/>
    <col min="1284" max="1284" width="10.33203125" style="632" bestFit="1" customWidth="1"/>
    <col min="1285" max="1285" width="15.66015625" style="632" bestFit="1" customWidth="1"/>
    <col min="1286" max="1286" width="4.16015625" style="632" bestFit="1" customWidth="1"/>
    <col min="1287" max="1287" width="9.16015625" style="632" bestFit="1" customWidth="1"/>
    <col min="1288" max="1288" width="14.66015625" style="632" bestFit="1" customWidth="1"/>
    <col min="1289" max="1289" width="10.33203125" style="632" bestFit="1" customWidth="1"/>
    <col min="1290" max="1290" width="13.33203125" style="632" bestFit="1" customWidth="1"/>
    <col min="1291" max="1291" width="9.33203125" style="632" hidden="1" customWidth="1"/>
    <col min="1292" max="1536" width="9.33203125" style="632" customWidth="1"/>
    <col min="1537" max="1537" width="66.5" style="632" customWidth="1"/>
    <col min="1538" max="1538" width="4.66015625" style="632" bestFit="1" customWidth="1"/>
    <col min="1539" max="1539" width="6.33203125" style="632" bestFit="1" customWidth="1"/>
    <col min="1540" max="1540" width="10.33203125" style="632" bestFit="1" customWidth="1"/>
    <col min="1541" max="1541" width="15.66015625" style="632" bestFit="1" customWidth="1"/>
    <col min="1542" max="1542" width="4.16015625" style="632" bestFit="1" customWidth="1"/>
    <col min="1543" max="1543" width="9.16015625" style="632" bestFit="1" customWidth="1"/>
    <col min="1544" max="1544" width="14.66015625" style="632" bestFit="1" customWidth="1"/>
    <col min="1545" max="1545" width="10.33203125" style="632" bestFit="1" customWidth="1"/>
    <col min="1546" max="1546" width="13.33203125" style="632" bestFit="1" customWidth="1"/>
    <col min="1547" max="1547" width="9.33203125" style="632" hidden="1" customWidth="1"/>
    <col min="1548" max="1792" width="9.33203125" style="632" customWidth="1"/>
    <col min="1793" max="1793" width="66.5" style="632" customWidth="1"/>
    <col min="1794" max="1794" width="4.66015625" style="632" bestFit="1" customWidth="1"/>
    <col min="1795" max="1795" width="6.33203125" style="632" bestFit="1" customWidth="1"/>
    <col min="1796" max="1796" width="10.33203125" style="632" bestFit="1" customWidth="1"/>
    <col min="1797" max="1797" width="15.66015625" style="632" bestFit="1" customWidth="1"/>
    <col min="1798" max="1798" width="4.16015625" style="632" bestFit="1" customWidth="1"/>
    <col min="1799" max="1799" width="9.16015625" style="632" bestFit="1" customWidth="1"/>
    <col min="1800" max="1800" width="14.66015625" style="632" bestFit="1" customWidth="1"/>
    <col min="1801" max="1801" width="10.33203125" style="632" bestFit="1" customWidth="1"/>
    <col min="1802" max="1802" width="13.33203125" style="632" bestFit="1" customWidth="1"/>
    <col min="1803" max="1803" width="9.33203125" style="632" hidden="1" customWidth="1"/>
    <col min="1804" max="2048" width="9.33203125" style="632" customWidth="1"/>
    <col min="2049" max="2049" width="66.5" style="632" customWidth="1"/>
    <col min="2050" max="2050" width="4.66015625" style="632" bestFit="1" customWidth="1"/>
    <col min="2051" max="2051" width="6.33203125" style="632" bestFit="1" customWidth="1"/>
    <col min="2052" max="2052" width="10.33203125" style="632" bestFit="1" customWidth="1"/>
    <col min="2053" max="2053" width="15.66015625" style="632" bestFit="1" customWidth="1"/>
    <col min="2054" max="2054" width="4.16015625" style="632" bestFit="1" customWidth="1"/>
    <col min="2055" max="2055" width="9.16015625" style="632" bestFit="1" customWidth="1"/>
    <col min="2056" max="2056" width="14.66015625" style="632" bestFit="1" customWidth="1"/>
    <col min="2057" max="2057" width="10.33203125" style="632" bestFit="1" customWidth="1"/>
    <col min="2058" max="2058" width="13.33203125" style="632" bestFit="1" customWidth="1"/>
    <col min="2059" max="2059" width="9.33203125" style="632" hidden="1" customWidth="1"/>
    <col min="2060" max="2304" width="9.33203125" style="632" customWidth="1"/>
    <col min="2305" max="2305" width="66.5" style="632" customWidth="1"/>
    <col min="2306" max="2306" width="4.66015625" style="632" bestFit="1" customWidth="1"/>
    <col min="2307" max="2307" width="6.33203125" style="632" bestFit="1" customWidth="1"/>
    <col min="2308" max="2308" width="10.33203125" style="632" bestFit="1" customWidth="1"/>
    <col min="2309" max="2309" width="15.66015625" style="632" bestFit="1" customWidth="1"/>
    <col min="2310" max="2310" width="4.16015625" style="632" bestFit="1" customWidth="1"/>
    <col min="2311" max="2311" width="9.16015625" style="632" bestFit="1" customWidth="1"/>
    <col min="2312" max="2312" width="14.66015625" style="632" bestFit="1" customWidth="1"/>
    <col min="2313" max="2313" width="10.33203125" style="632" bestFit="1" customWidth="1"/>
    <col min="2314" max="2314" width="13.33203125" style="632" bestFit="1" customWidth="1"/>
    <col min="2315" max="2315" width="9.33203125" style="632" hidden="1" customWidth="1"/>
    <col min="2316" max="2560" width="9.33203125" style="632" customWidth="1"/>
    <col min="2561" max="2561" width="66.5" style="632" customWidth="1"/>
    <col min="2562" max="2562" width="4.66015625" style="632" bestFit="1" customWidth="1"/>
    <col min="2563" max="2563" width="6.33203125" style="632" bestFit="1" customWidth="1"/>
    <col min="2564" max="2564" width="10.33203125" style="632" bestFit="1" customWidth="1"/>
    <col min="2565" max="2565" width="15.66015625" style="632" bestFit="1" customWidth="1"/>
    <col min="2566" max="2566" width="4.16015625" style="632" bestFit="1" customWidth="1"/>
    <col min="2567" max="2567" width="9.16015625" style="632" bestFit="1" customWidth="1"/>
    <col min="2568" max="2568" width="14.66015625" style="632" bestFit="1" customWidth="1"/>
    <col min="2569" max="2569" width="10.33203125" style="632" bestFit="1" customWidth="1"/>
    <col min="2570" max="2570" width="13.33203125" style="632" bestFit="1" customWidth="1"/>
    <col min="2571" max="2571" width="9.33203125" style="632" hidden="1" customWidth="1"/>
    <col min="2572" max="2816" width="9.33203125" style="632" customWidth="1"/>
    <col min="2817" max="2817" width="66.5" style="632" customWidth="1"/>
    <col min="2818" max="2818" width="4.66015625" style="632" bestFit="1" customWidth="1"/>
    <col min="2819" max="2819" width="6.33203125" style="632" bestFit="1" customWidth="1"/>
    <col min="2820" max="2820" width="10.33203125" style="632" bestFit="1" customWidth="1"/>
    <col min="2821" max="2821" width="15.66015625" style="632" bestFit="1" customWidth="1"/>
    <col min="2822" max="2822" width="4.16015625" style="632" bestFit="1" customWidth="1"/>
    <col min="2823" max="2823" width="9.16015625" style="632" bestFit="1" customWidth="1"/>
    <col min="2824" max="2824" width="14.66015625" style="632" bestFit="1" customWidth="1"/>
    <col min="2825" max="2825" width="10.33203125" style="632" bestFit="1" customWidth="1"/>
    <col min="2826" max="2826" width="13.33203125" style="632" bestFit="1" customWidth="1"/>
    <col min="2827" max="2827" width="9.33203125" style="632" hidden="1" customWidth="1"/>
    <col min="2828" max="3072" width="9.33203125" style="632" customWidth="1"/>
    <col min="3073" max="3073" width="66.5" style="632" customWidth="1"/>
    <col min="3074" max="3074" width="4.66015625" style="632" bestFit="1" customWidth="1"/>
    <col min="3075" max="3075" width="6.33203125" style="632" bestFit="1" customWidth="1"/>
    <col min="3076" max="3076" width="10.33203125" style="632" bestFit="1" customWidth="1"/>
    <col min="3077" max="3077" width="15.66015625" style="632" bestFit="1" customWidth="1"/>
    <col min="3078" max="3078" width="4.16015625" style="632" bestFit="1" customWidth="1"/>
    <col min="3079" max="3079" width="9.16015625" style="632" bestFit="1" customWidth="1"/>
    <col min="3080" max="3080" width="14.66015625" style="632" bestFit="1" customWidth="1"/>
    <col min="3081" max="3081" width="10.33203125" style="632" bestFit="1" customWidth="1"/>
    <col min="3082" max="3082" width="13.33203125" style="632" bestFit="1" customWidth="1"/>
    <col min="3083" max="3083" width="9.33203125" style="632" hidden="1" customWidth="1"/>
    <col min="3084" max="3328" width="9.33203125" style="632" customWidth="1"/>
    <col min="3329" max="3329" width="66.5" style="632" customWidth="1"/>
    <col min="3330" max="3330" width="4.66015625" style="632" bestFit="1" customWidth="1"/>
    <col min="3331" max="3331" width="6.33203125" style="632" bestFit="1" customWidth="1"/>
    <col min="3332" max="3332" width="10.33203125" style="632" bestFit="1" customWidth="1"/>
    <col min="3333" max="3333" width="15.66015625" style="632" bestFit="1" customWidth="1"/>
    <col min="3334" max="3334" width="4.16015625" style="632" bestFit="1" customWidth="1"/>
    <col min="3335" max="3335" width="9.16015625" style="632" bestFit="1" customWidth="1"/>
    <col min="3336" max="3336" width="14.66015625" style="632" bestFit="1" customWidth="1"/>
    <col min="3337" max="3337" width="10.33203125" style="632" bestFit="1" customWidth="1"/>
    <col min="3338" max="3338" width="13.33203125" style="632" bestFit="1" customWidth="1"/>
    <col min="3339" max="3339" width="9.33203125" style="632" hidden="1" customWidth="1"/>
    <col min="3340" max="3584" width="9.33203125" style="632" customWidth="1"/>
    <col min="3585" max="3585" width="66.5" style="632" customWidth="1"/>
    <col min="3586" max="3586" width="4.66015625" style="632" bestFit="1" customWidth="1"/>
    <col min="3587" max="3587" width="6.33203125" style="632" bestFit="1" customWidth="1"/>
    <col min="3588" max="3588" width="10.33203125" style="632" bestFit="1" customWidth="1"/>
    <col min="3589" max="3589" width="15.66015625" style="632" bestFit="1" customWidth="1"/>
    <col min="3590" max="3590" width="4.16015625" style="632" bestFit="1" customWidth="1"/>
    <col min="3591" max="3591" width="9.16015625" style="632" bestFit="1" customWidth="1"/>
    <col min="3592" max="3592" width="14.66015625" style="632" bestFit="1" customWidth="1"/>
    <col min="3593" max="3593" width="10.33203125" style="632" bestFit="1" customWidth="1"/>
    <col min="3594" max="3594" width="13.33203125" style="632" bestFit="1" customWidth="1"/>
    <col min="3595" max="3595" width="9.33203125" style="632" hidden="1" customWidth="1"/>
    <col min="3596" max="3840" width="9.33203125" style="632" customWidth="1"/>
    <col min="3841" max="3841" width="66.5" style="632" customWidth="1"/>
    <col min="3842" max="3842" width="4.66015625" style="632" bestFit="1" customWidth="1"/>
    <col min="3843" max="3843" width="6.33203125" style="632" bestFit="1" customWidth="1"/>
    <col min="3844" max="3844" width="10.33203125" style="632" bestFit="1" customWidth="1"/>
    <col min="3845" max="3845" width="15.66015625" style="632" bestFit="1" customWidth="1"/>
    <col min="3846" max="3846" width="4.16015625" style="632" bestFit="1" customWidth="1"/>
    <col min="3847" max="3847" width="9.16015625" style="632" bestFit="1" customWidth="1"/>
    <col min="3848" max="3848" width="14.66015625" style="632" bestFit="1" customWidth="1"/>
    <col min="3849" max="3849" width="10.33203125" style="632" bestFit="1" customWidth="1"/>
    <col min="3850" max="3850" width="13.33203125" style="632" bestFit="1" customWidth="1"/>
    <col min="3851" max="3851" width="9.33203125" style="632" hidden="1" customWidth="1"/>
    <col min="3852" max="4096" width="9.33203125" style="632" customWidth="1"/>
    <col min="4097" max="4097" width="66.5" style="632" customWidth="1"/>
    <col min="4098" max="4098" width="4.66015625" style="632" bestFit="1" customWidth="1"/>
    <col min="4099" max="4099" width="6.33203125" style="632" bestFit="1" customWidth="1"/>
    <col min="4100" max="4100" width="10.33203125" style="632" bestFit="1" customWidth="1"/>
    <col min="4101" max="4101" width="15.66015625" style="632" bestFit="1" customWidth="1"/>
    <col min="4102" max="4102" width="4.16015625" style="632" bestFit="1" customWidth="1"/>
    <col min="4103" max="4103" width="9.16015625" style="632" bestFit="1" customWidth="1"/>
    <col min="4104" max="4104" width="14.66015625" style="632" bestFit="1" customWidth="1"/>
    <col min="4105" max="4105" width="10.33203125" style="632" bestFit="1" customWidth="1"/>
    <col min="4106" max="4106" width="13.33203125" style="632" bestFit="1" customWidth="1"/>
    <col min="4107" max="4107" width="9.33203125" style="632" hidden="1" customWidth="1"/>
    <col min="4108" max="4352" width="9.33203125" style="632" customWidth="1"/>
    <col min="4353" max="4353" width="66.5" style="632" customWidth="1"/>
    <col min="4354" max="4354" width="4.66015625" style="632" bestFit="1" customWidth="1"/>
    <col min="4355" max="4355" width="6.33203125" style="632" bestFit="1" customWidth="1"/>
    <col min="4356" max="4356" width="10.33203125" style="632" bestFit="1" customWidth="1"/>
    <col min="4357" max="4357" width="15.66015625" style="632" bestFit="1" customWidth="1"/>
    <col min="4358" max="4358" width="4.16015625" style="632" bestFit="1" customWidth="1"/>
    <col min="4359" max="4359" width="9.16015625" style="632" bestFit="1" customWidth="1"/>
    <col min="4360" max="4360" width="14.66015625" style="632" bestFit="1" customWidth="1"/>
    <col min="4361" max="4361" width="10.33203125" style="632" bestFit="1" customWidth="1"/>
    <col min="4362" max="4362" width="13.33203125" style="632" bestFit="1" customWidth="1"/>
    <col min="4363" max="4363" width="9.33203125" style="632" hidden="1" customWidth="1"/>
    <col min="4364" max="4608" width="9.33203125" style="632" customWidth="1"/>
    <col min="4609" max="4609" width="66.5" style="632" customWidth="1"/>
    <col min="4610" max="4610" width="4.66015625" style="632" bestFit="1" customWidth="1"/>
    <col min="4611" max="4611" width="6.33203125" style="632" bestFit="1" customWidth="1"/>
    <col min="4612" max="4612" width="10.33203125" style="632" bestFit="1" customWidth="1"/>
    <col min="4613" max="4613" width="15.66015625" style="632" bestFit="1" customWidth="1"/>
    <col min="4614" max="4614" width="4.16015625" style="632" bestFit="1" customWidth="1"/>
    <col min="4615" max="4615" width="9.16015625" style="632" bestFit="1" customWidth="1"/>
    <col min="4616" max="4616" width="14.66015625" style="632" bestFit="1" customWidth="1"/>
    <col min="4617" max="4617" width="10.33203125" style="632" bestFit="1" customWidth="1"/>
    <col min="4618" max="4618" width="13.33203125" style="632" bestFit="1" customWidth="1"/>
    <col min="4619" max="4619" width="9.33203125" style="632" hidden="1" customWidth="1"/>
    <col min="4620" max="4864" width="9.33203125" style="632" customWidth="1"/>
    <col min="4865" max="4865" width="66.5" style="632" customWidth="1"/>
    <col min="4866" max="4866" width="4.66015625" style="632" bestFit="1" customWidth="1"/>
    <col min="4867" max="4867" width="6.33203125" style="632" bestFit="1" customWidth="1"/>
    <col min="4868" max="4868" width="10.33203125" style="632" bestFit="1" customWidth="1"/>
    <col min="4869" max="4869" width="15.66015625" style="632" bestFit="1" customWidth="1"/>
    <col min="4870" max="4870" width="4.16015625" style="632" bestFit="1" customWidth="1"/>
    <col min="4871" max="4871" width="9.16015625" style="632" bestFit="1" customWidth="1"/>
    <col min="4872" max="4872" width="14.66015625" style="632" bestFit="1" customWidth="1"/>
    <col min="4873" max="4873" width="10.33203125" style="632" bestFit="1" customWidth="1"/>
    <col min="4874" max="4874" width="13.33203125" style="632" bestFit="1" customWidth="1"/>
    <col min="4875" max="4875" width="9.33203125" style="632" hidden="1" customWidth="1"/>
    <col min="4876" max="5120" width="9.33203125" style="632" customWidth="1"/>
    <col min="5121" max="5121" width="66.5" style="632" customWidth="1"/>
    <col min="5122" max="5122" width="4.66015625" style="632" bestFit="1" customWidth="1"/>
    <col min="5123" max="5123" width="6.33203125" style="632" bestFit="1" customWidth="1"/>
    <col min="5124" max="5124" width="10.33203125" style="632" bestFit="1" customWidth="1"/>
    <col min="5125" max="5125" width="15.66015625" style="632" bestFit="1" customWidth="1"/>
    <col min="5126" max="5126" width="4.16015625" style="632" bestFit="1" customWidth="1"/>
    <col min="5127" max="5127" width="9.16015625" style="632" bestFit="1" customWidth="1"/>
    <col min="5128" max="5128" width="14.66015625" style="632" bestFit="1" customWidth="1"/>
    <col min="5129" max="5129" width="10.33203125" style="632" bestFit="1" customWidth="1"/>
    <col min="5130" max="5130" width="13.33203125" style="632" bestFit="1" customWidth="1"/>
    <col min="5131" max="5131" width="9.33203125" style="632" hidden="1" customWidth="1"/>
    <col min="5132" max="5376" width="9.33203125" style="632" customWidth="1"/>
    <col min="5377" max="5377" width="66.5" style="632" customWidth="1"/>
    <col min="5378" max="5378" width="4.66015625" style="632" bestFit="1" customWidth="1"/>
    <col min="5379" max="5379" width="6.33203125" style="632" bestFit="1" customWidth="1"/>
    <col min="5380" max="5380" width="10.33203125" style="632" bestFit="1" customWidth="1"/>
    <col min="5381" max="5381" width="15.66015625" style="632" bestFit="1" customWidth="1"/>
    <col min="5382" max="5382" width="4.16015625" style="632" bestFit="1" customWidth="1"/>
    <col min="5383" max="5383" width="9.16015625" style="632" bestFit="1" customWidth="1"/>
    <col min="5384" max="5384" width="14.66015625" style="632" bestFit="1" customWidth="1"/>
    <col min="5385" max="5385" width="10.33203125" style="632" bestFit="1" customWidth="1"/>
    <col min="5386" max="5386" width="13.33203125" style="632" bestFit="1" customWidth="1"/>
    <col min="5387" max="5387" width="9.33203125" style="632" hidden="1" customWidth="1"/>
    <col min="5388" max="5632" width="9.33203125" style="632" customWidth="1"/>
    <col min="5633" max="5633" width="66.5" style="632" customWidth="1"/>
    <col min="5634" max="5634" width="4.66015625" style="632" bestFit="1" customWidth="1"/>
    <col min="5635" max="5635" width="6.33203125" style="632" bestFit="1" customWidth="1"/>
    <col min="5636" max="5636" width="10.33203125" style="632" bestFit="1" customWidth="1"/>
    <col min="5637" max="5637" width="15.66015625" style="632" bestFit="1" customWidth="1"/>
    <col min="5638" max="5638" width="4.16015625" style="632" bestFit="1" customWidth="1"/>
    <col min="5639" max="5639" width="9.16015625" style="632" bestFit="1" customWidth="1"/>
    <col min="5640" max="5640" width="14.66015625" style="632" bestFit="1" customWidth="1"/>
    <col min="5641" max="5641" width="10.33203125" style="632" bestFit="1" customWidth="1"/>
    <col min="5642" max="5642" width="13.33203125" style="632" bestFit="1" customWidth="1"/>
    <col min="5643" max="5643" width="9.33203125" style="632" hidden="1" customWidth="1"/>
    <col min="5644" max="5888" width="9.33203125" style="632" customWidth="1"/>
    <col min="5889" max="5889" width="66.5" style="632" customWidth="1"/>
    <col min="5890" max="5890" width="4.66015625" style="632" bestFit="1" customWidth="1"/>
    <col min="5891" max="5891" width="6.33203125" style="632" bestFit="1" customWidth="1"/>
    <col min="5892" max="5892" width="10.33203125" style="632" bestFit="1" customWidth="1"/>
    <col min="5893" max="5893" width="15.66015625" style="632" bestFit="1" customWidth="1"/>
    <col min="5894" max="5894" width="4.16015625" style="632" bestFit="1" customWidth="1"/>
    <col min="5895" max="5895" width="9.16015625" style="632" bestFit="1" customWidth="1"/>
    <col min="5896" max="5896" width="14.66015625" style="632" bestFit="1" customWidth="1"/>
    <col min="5897" max="5897" width="10.33203125" style="632" bestFit="1" customWidth="1"/>
    <col min="5898" max="5898" width="13.33203125" style="632" bestFit="1" customWidth="1"/>
    <col min="5899" max="5899" width="9.33203125" style="632" hidden="1" customWidth="1"/>
    <col min="5900" max="6144" width="9.33203125" style="632" customWidth="1"/>
    <col min="6145" max="6145" width="66.5" style="632" customWidth="1"/>
    <col min="6146" max="6146" width="4.66015625" style="632" bestFit="1" customWidth="1"/>
    <col min="6147" max="6147" width="6.33203125" style="632" bestFit="1" customWidth="1"/>
    <col min="6148" max="6148" width="10.33203125" style="632" bestFit="1" customWidth="1"/>
    <col min="6149" max="6149" width="15.66015625" style="632" bestFit="1" customWidth="1"/>
    <col min="6150" max="6150" width="4.16015625" style="632" bestFit="1" customWidth="1"/>
    <col min="6151" max="6151" width="9.16015625" style="632" bestFit="1" customWidth="1"/>
    <col min="6152" max="6152" width="14.66015625" style="632" bestFit="1" customWidth="1"/>
    <col min="6153" max="6153" width="10.33203125" style="632" bestFit="1" customWidth="1"/>
    <col min="6154" max="6154" width="13.33203125" style="632" bestFit="1" customWidth="1"/>
    <col min="6155" max="6155" width="9.33203125" style="632" hidden="1" customWidth="1"/>
    <col min="6156" max="6400" width="9.33203125" style="632" customWidth="1"/>
    <col min="6401" max="6401" width="66.5" style="632" customWidth="1"/>
    <col min="6402" max="6402" width="4.66015625" style="632" bestFit="1" customWidth="1"/>
    <col min="6403" max="6403" width="6.33203125" style="632" bestFit="1" customWidth="1"/>
    <col min="6404" max="6404" width="10.33203125" style="632" bestFit="1" customWidth="1"/>
    <col min="6405" max="6405" width="15.66015625" style="632" bestFit="1" customWidth="1"/>
    <col min="6406" max="6406" width="4.16015625" style="632" bestFit="1" customWidth="1"/>
    <col min="6407" max="6407" width="9.16015625" style="632" bestFit="1" customWidth="1"/>
    <col min="6408" max="6408" width="14.66015625" style="632" bestFit="1" customWidth="1"/>
    <col min="6409" max="6409" width="10.33203125" style="632" bestFit="1" customWidth="1"/>
    <col min="6410" max="6410" width="13.33203125" style="632" bestFit="1" customWidth="1"/>
    <col min="6411" max="6411" width="9.33203125" style="632" hidden="1" customWidth="1"/>
    <col min="6412" max="6656" width="9.33203125" style="632" customWidth="1"/>
    <col min="6657" max="6657" width="66.5" style="632" customWidth="1"/>
    <col min="6658" max="6658" width="4.66015625" style="632" bestFit="1" customWidth="1"/>
    <col min="6659" max="6659" width="6.33203125" style="632" bestFit="1" customWidth="1"/>
    <col min="6660" max="6660" width="10.33203125" style="632" bestFit="1" customWidth="1"/>
    <col min="6661" max="6661" width="15.66015625" style="632" bestFit="1" customWidth="1"/>
    <col min="6662" max="6662" width="4.16015625" style="632" bestFit="1" customWidth="1"/>
    <col min="6663" max="6663" width="9.16015625" style="632" bestFit="1" customWidth="1"/>
    <col min="6664" max="6664" width="14.66015625" style="632" bestFit="1" customWidth="1"/>
    <col min="6665" max="6665" width="10.33203125" style="632" bestFit="1" customWidth="1"/>
    <col min="6666" max="6666" width="13.33203125" style="632" bestFit="1" customWidth="1"/>
    <col min="6667" max="6667" width="9.33203125" style="632" hidden="1" customWidth="1"/>
    <col min="6668" max="6912" width="9.33203125" style="632" customWidth="1"/>
    <col min="6913" max="6913" width="66.5" style="632" customWidth="1"/>
    <col min="6914" max="6914" width="4.66015625" style="632" bestFit="1" customWidth="1"/>
    <col min="6915" max="6915" width="6.33203125" style="632" bestFit="1" customWidth="1"/>
    <col min="6916" max="6916" width="10.33203125" style="632" bestFit="1" customWidth="1"/>
    <col min="6917" max="6917" width="15.66015625" style="632" bestFit="1" customWidth="1"/>
    <col min="6918" max="6918" width="4.16015625" style="632" bestFit="1" customWidth="1"/>
    <col min="6919" max="6919" width="9.16015625" style="632" bestFit="1" customWidth="1"/>
    <col min="6920" max="6920" width="14.66015625" style="632" bestFit="1" customWidth="1"/>
    <col min="6921" max="6921" width="10.33203125" style="632" bestFit="1" customWidth="1"/>
    <col min="6922" max="6922" width="13.33203125" style="632" bestFit="1" customWidth="1"/>
    <col min="6923" max="6923" width="9.33203125" style="632" hidden="1" customWidth="1"/>
    <col min="6924" max="7168" width="9.33203125" style="632" customWidth="1"/>
    <col min="7169" max="7169" width="66.5" style="632" customWidth="1"/>
    <col min="7170" max="7170" width="4.66015625" style="632" bestFit="1" customWidth="1"/>
    <col min="7171" max="7171" width="6.33203125" style="632" bestFit="1" customWidth="1"/>
    <col min="7172" max="7172" width="10.33203125" style="632" bestFit="1" customWidth="1"/>
    <col min="7173" max="7173" width="15.66015625" style="632" bestFit="1" customWidth="1"/>
    <col min="7174" max="7174" width="4.16015625" style="632" bestFit="1" customWidth="1"/>
    <col min="7175" max="7175" width="9.16015625" style="632" bestFit="1" customWidth="1"/>
    <col min="7176" max="7176" width="14.66015625" style="632" bestFit="1" customWidth="1"/>
    <col min="7177" max="7177" width="10.33203125" style="632" bestFit="1" customWidth="1"/>
    <col min="7178" max="7178" width="13.33203125" style="632" bestFit="1" customWidth="1"/>
    <col min="7179" max="7179" width="9.33203125" style="632" hidden="1" customWidth="1"/>
    <col min="7180" max="7424" width="9.33203125" style="632" customWidth="1"/>
    <col min="7425" max="7425" width="66.5" style="632" customWidth="1"/>
    <col min="7426" max="7426" width="4.66015625" style="632" bestFit="1" customWidth="1"/>
    <col min="7427" max="7427" width="6.33203125" style="632" bestFit="1" customWidth="1"/>
    <col min="7428" max="7428" width="10.33203125" style="632" bestFit="1" customWidth="1"/>
    <col min="7429" max="7429" width="15.66015625" style="632" bestFit="1" customWidth="1"/>
    <col min="7430" max="7430" width="4.16015625" style="632" bestFit="1" customWidth="1"/>
    <col min="7431" max="7431" width="9.16015625" style="632" bestFit="1" customWidth="1"/>
    <col min="7432" max="7432" width="14.66015625" style="632" bestFit="1" customWidth="1"/>
    <col min="7433" max="7433" width="10.33203125" style="632" bestFit="1" customWidth="1"/>
    <col min="7434" max="7434" width="13.33203125" style="632" bestFit="1" customWidth="1"/>
    <col min="7435" max="7435" width="9.33203125" style="632" hidden="1" customWidth="1"/>
    <col min="7436" max="7680" width="9.33203125" style="632" customWidth="1"/>
    <col min="7681" max="7681" width="66.5" style="632" customWidth="1"/>
    <col min="7682" max="7682" width="4.66015625" style="632" bestFit="1" customWidth="1"/>
    <col min="7683" max="7683" width="6.33203125" style="632" bestFit="1" customWidth="1"/>
    <col min="7684" max="7684" width="10.33203125" style="632" bestFit="1" customWidth="1"/>
    <col min="7685" max="7685" width="15.66015625" style="632" bestFit="1" customWidth="1"/>
    <col min="7686" max="7686" width="4.16015625" style="632" bestFit="1" customWidth="1"/>
    <col min="7687" max="7687" width="9.16015625" style="632" bestFit="1" customWidth="1"/>
    <col min="7688" max="7688" width="14.66015625" style="632" bestFit="1" customWidth="1"/>
    <col min="7689" max="7689" width="10.33203125" style="632" bestFit="1" customWidth="1"/>
    <col min="7690" max="7690" width="13.33203125" style="632" bestFit="1" customWidth="1"/>
    <col min="7691" max="7691" width="9.33203125" style="632" hidden="1" customWidth="1"/>
    <col min="7692" max="7936" width="9.33203125" style="632" customWidth="1"/>
    <col min="7937" max="7937" width="66.5" style="632" customWidth="1"/>
    <col min="7938" max="7938" width="4.66015625" style="632" bestFit="1" customWidth="1"/>
    <col min="7939" max="7939" width="6.33203125" style="632" bestFit="1" customWidth="1"/>
    <col min="7940" max="7940" width="10.33203125" style="632" bestFit="1" customWidth="1"/>
    <col min="7941" max="7941" width="15.66015625" style="632" bestFit="1" customWidth="1"/>
    <col min="7942" max="7942" width="4.16015625" style="632" bestFit="1" customWidth="1"/>
    <col min="7943" max="7943" width="9.16015625" style="632" bestFit="1" customWidth="1"/>
    <col min="7944" max="7944" width="14.66015625" style="632" bestFit="1" customWidth="1"/>
    <col min="7945" max="7945" width="10.33203125" style="632" bestFit="1" customWidth="1"/>
    <col min="7946" max="7946" width="13.33203125" style="632" bestFit="1" customWidth="1"/>
    <col min="7947" max="7947" width="9.33203125" style="632" hidden="1" customWidth="1"/>
    <col min="7948" max="8192" width="9.33203125" style="632" customWidth="1"/>
    <col min="8193" max="8193" width="66.5" style="632" customWidth="1"/>
    <col min="8194" max="8194" width="4.66015625" style="632" bestFit="1" customWidth="1"/>
    <col min="8195" max="8195" width="6.33203125" style="632" bestFit="1" customWidth="1"/>
    <col min="8196" max="8196" width="10.33203125" style="632" bestFit="1" customWidth="1"/>
    <col min="8197" max="8197" width="15.66015625" style="632" bestFit="1" customWidth="1"/>
    <col min="8198" max="8198" width="4.16015625" style="632" bestFit="1" customWidth="1"/>
    <col min="8199" max="8199" width="9.16015625" style="632" bestFit="1" customWidth="1"/>
    <col min="8200" max="8200" width="14.66015625" style="632" bestFit="1" customWidth="1"/>
    <col min="8201" max="8201" width="10.33203125" style="632" bestFit="1" customWidth="1"/>
    <col min="8202" max="8202" width="13.33203125" style="632" bestFit="1" customWidth="1"/>
    <col min="8203" max="8203" width="9.33203125" style="632" hidden="1" customWidth="1"/>
    <col min="8204" max="8448" width="9.33203125" style="632" customWidth="1"/>
    <col min="8449" max="8449" width="66.5" style="632" customWidth="1"/>
    <col min="8450" max="8450" width="4.66015625" style="632" bestFit="1" customWidth="1"/>
    <col min="8451" max="8451" width="6.33203125" style="632" bestFit="1" customWidth="1"/>
    <col min="8452" max="8452" width="10.33203125" style="632" bestFit="1" customWidth="1"/>
    <col min="8453" max="8453" width="15.66015625" style="632" bestFit="1" customWidth="1"/>
    <col min="8454" max="8454" width="4.16015625" style="632" bestFit="1" customWidth="1"/>
    <col min="8455" max="8455" width="9.16015625" style="632" bestFit="1" customWidth="1"/>
    <col min="8456" max="8456" width="14.66015625" style="632" bestFit="1" customWidth="1"/>
    <col min="8457" max="8457" width="10.33203125" style="632" bestFit="1" customWidth="1"/>
    <col min="8458" max="8458" width="13.33203125" style="632" bestFit="1" customWidth="1"/>
    <col min="8459" max="8459" width="9.33203125" style="632" hidden="1" customWidth="1"/>
    <col min="8460" max="8704" width="9.33203125" style="632" customWidth="1"/>
    <col min="8705" max="8705" width="66.5" style="632" customWidth="1"/>
    <col min="8706" max="8706" width="4.66015625" style="632" bestFit="1" customWidth="1"/>
    <col min="8707" max="8707" width="6.33203125" style="632" bestFit="1" customWidth="1"/>
    <col min="8708" max="8708" width="10.33203125" style="632" bestFit="1" customWidth="1"/>
    <col min="8709" max="8709" width="15.66015625" style="632" bestFit="1" customWidth="1"/>
    <col min="8710" max="8710" width="4.16015625" style="632" bestFit="1" customWidth="1"/>
    <col min="8711" max="8711" width="9.16015625" style="632" bestFit="1" customWidth="1"/>
    <col min="8712" max="8712" width="14.66015625" style="632" bestFit="1" customWidth="1"/>
    <col min="8713" max="8713" width="10.33203125" style="632" bestFit="1" customWidth="1"/>
    <col min="8714" max="8714" width="13.33203125" style="632" bestFit="1" customWidth="1"/>
    <col min="8715" max="8715" width="9.33203125" style="632" hidden="1" customWidth="1"/>
    <col min="8716" max="8960" width="9.33203125" style="632" customWidth="1"/>
    <col min="8961" max="8961" width="66.5" style="632" customWidth="1"/>
    <col min="8962" max="8962" width="4.66015625" style="632" bestFit="1" customWidth="1"/>
    <col min="8963" max="8963" width="6.33203125" style="632" bestFit="1" customWidth="1"/>
    <col min="8964" max="8964" width="10.33203125" style="632" bestFit="1" customWidth="1"/>
    <col min="8965" max="8965" width="15.66015625" style="632" bestFit="1" customWidth="1"/>
    <col min="8966" max="8966" width="4.16015625" style="632" bestFit="1" customWidth="1"/>
    <col min="8967" max="8967" width="9.16015625" style="632" bestFit="1" customWidth="1"/>
    <col min="8968" max="8968" width="14.66015625" style="632" bestFit="1" customWidth="1"/>
    <col min="8969" max="8969" width="10.33203125" style="632" bestFit="1" customWidth="1"/>
    <col min="8970" max="8970" width="13.33203125" style="632" bestFit="1" customWidth="1"/>
    <col min="8971" max="8971" width="9.33203125" style="632" hidden="1" customWidth="1"/>
    <col min="8972" max="9216" width="9.33203125" style="632" customWidth="1"/>
    <col min="9217" max="9217" width="66.5" style="632" customWidth="1"/>
    <col min="9218" max="9218" width="4.66015625" style="632" bestFit="1" customWidth="1"/>
    <col min="9219" max="9219" width="6.33203125" style="632" bestFit="1" customWidth="1"/>
    <col min="9220" max="9220" width="10.33203125" style="632" bestFit="1" customWidth="1"/>
    <col min="9221" max="9221" width="15.66015625" style="632" bestFit="1" customWidth="1"/>
    <col min="9222" max="9222" width="4.16015625" style="632" bestFit="1" customWidth="1"/>
    <col min="9223" max="9223" width="9.16015625" style="632" bestFit="1" customWidth="1"/>
    <col min="9224" max="9224" width="14.66015625" style="632" bestFit="1" customWidth="1"/>
    <col min="9225" max="9225" width="10.33203125" style="632" bestFit="1" customWidth="1"/>
    <col min="9226" max="9226" width="13.33203125" style="632" bestFit="1" customWidth="1"/>
    <col min="9227" max="9227" width="9.33203125" style="632" hidden="1" customWidth="1"/>
    <col min="9228" max="9472" width="9.33203125" style="632" customWidth="1"/>
    <col min="9473" max="9473" width="66.5" style="632" customWidth="1"/>
    <col min="9474" max="9474" width="4.66015625" style="632" bestFit="1" customWidth="1"/>
    <col min="9475" max="9475" width="6.33203125" style="632" bestFit="1" customWidth="1"/>
    <col min="9476" max="9476" width="10.33203125" style="632" bestFit="1" customWidth="1"/>
    <col min="9477" max="9477" width="15.66015625" style="632" bestFit="1" customWidth="1"/>
    <col min="9478" max="9478" width="4.16015625" style="632" bestFit="1" customWidth="1"/>
    <col min="9479" max="9479" width="9.16015625" style="632" bestFit="1" customWidth="1"/>
    <col min="9480" max="9480" width="14.66015625" style="632" bestFit="1" customWidth="1"/>
    <col min="9481" max="9481" width="10.33203125" style="632" bestFit="1" customWidth="1"/>
    <col min="9482" max="9482" width="13.33203125" style="632" bestFit="1" customWidth="1"/>
    <col min="9483" max="9483" width="9.33203125" style="632" hidden="1" customWidth="1"/>
    <col min="9484" max="9728" width="9.33203125" style="632" customWidth="1"/>
    <col min="9729" max="9729" width="66.5" style="632" customWidth="1"/>
    <col min="9730" max="9730" width="4.66015625" style="632" bestFit="1" customWidth="1"/>
    <col min="9731" max="9731" width="6.33203125" style="632" bestFit="1" customWidth="1"/>
    <col min="9732" max="9732" width="10.33203125" style="632" bestFit="1" customWidth="1"/>
    <col min="9733" max="9733" width="15.66015625" style="632" bestFit="1" customWidth="1"/>
    <col min="9734" max="9734" width="4.16015625" style="632" bestFit="1" customWidth="1"/>
    <col min="9735" max="9735" width="9.16015625" style="632" bestFit="1" customWidth="1"/>
    <col min="9736" max="9736" width="14.66015625" style="632" bestFit="1" customWidth="1"/>
    <col min="9737" max="9737" width="10.33203125" style="632" bestFit="1" customWidth="1"/>
    <col min="9738" max="9738" width="13.33203125" style="632" bestFit="1" customWidth="1"/>
    <col min="9739" max="9739" width="9.33203125" style="632" hidden="1" customWidth="1"/>
    <col min="9740" max="9984" width="9.33203125" style="632" customWidth="1"/>
    <col min="9985" max="9985" width="66.5" style="632" customWidth="1"/>
    <col min="9986" max="9986" width="4.66015625" style="632" bestFit="1" customWidth="1"/>
    <col min="9987" max="9987" width="6.33203125" style="632" bestFit="1" customWidth="1"/>
    <col min="9988" max="9988" width="10.33203125" style="632" bestFit="1" customWidth="1"/>
    <col min="9989" max="9989" width="15.66015625" style="632" bestFit="1" customWidth="1"/>
    <col min="9990" max="9990" width="4.16015625" style="632" bestFit="1" customWidth="1"/>
    <col min="9991" max="9991" width="9.16015625" style="632" bestFit="1" customWidth="1"/>
    <col min="9992" max="9992" width="14.66015625" style="632" bestFit="1" customWidth="1"/>
    <col min="9993" max="9993" width="10.33203125" style="632" bestFit="1" customWidth="1"/>
    <col min="9994" max="9994" width="13.33203125" style="632" bestFit="1" customWidth="1"/>
    <col min="9995" max="9995" width="9.33203125" style="632" hidden="1" customWidth="1"/>
    <col min="9996" max="10240" width="9.33203125" style="632" customWidth="1"/>
    <col min="10241" max="10241" width="66.5" style="632" customWidth="1"/>
    <col min="10242" max="10242" width="4.66015625" style="632" bestFit="1" customWidth="1"/>
    <col min="10243" max="10243" width="6.33203125" style="632" bestFit="1" customWidth="1"/>
    <col min="10244" max="10244" width="10.33203125" style="632" bestFit="1" customWidth="1"/>
    <col min="10245" max="10245" width="15.66015625" style="632" bestFit="1" customWidth="1"/>
    <col min="10246" max="10246" width="4.16015625" style="632" bestFit="1" customWidth="1"/>
    <col min="10247" max="10247" width="9.16015625" style="632" bestFit="1" customWidth="1"/>
    <col min="10248" max="10248" width="14.66015625" style="632" bestFit="1" customWidth="1"/>
    <col min="10249" max="10249" width="10.33203125" style="632" bestFit="1" customWidth="1"/>
    <col min="10250" max="10250" width="13.33203125" style="632" bestFit="1" customWidth="1"/>
    <col min="10251" max="10251" width="9.33203125" style="632" hidden="1" customWidth="1"/>
    <col min="10252" max="10496" width="9.33203125" style="632" customWidth="1"/>
    <col min="10497" max="10497" width="66.5" style="632" customWidth="1"/>
    <col min="10498" max="10498" width="4.66015625" style="632" bestFit="1" customWidth="1"/>
    <col min="10499" max="10499" width="6.33203125" style="632" bestFit="1" customWidth="1"/>
    <col min="10500" max="10500" width="10.33203125" style="632" bestFit="1" customWidth="1"/>
    <col min="10501" max="10501" width="15.66015625" style="632" bestFit="1" customWidth="1"/>
    <col min="10502" max="10502" width="4.16015625" style="632" bestFit="1" customWidth="1"/>
    <col min="10503" max="10503" width="9.16015625" style="632" bestFit="1" customWidth="1"/>
    <col min="10504" max="10504" width="14.66015625" style="632" bestFit="1" customWidth="1"/>
    <col min="10505" max="10505" width="10.33203125" style="632" bestFit="1" customWidth="1"/>
    <col min="10506" max="10506" width="13.33203125" style="632" bestFit="1" customWidth="1"/>
    <col min="10507" max="10507" width="9.33203125" style="632" hidden="1" customWidth="1"/>
    <col min="10508" max="10752" width="9.33203125" style="632" customWidth="1"/>
    <col min="10753" max="10753" width="66.5" style="632" customWidth="1"/>
    <col min="10754" max="10754" width="4.66015625" style="632" bestFit="1" customWidth="1"/>
    <col min="10755" max="10755" width="6.33203125" style="632" bestFit="1" customWidth="1"/>
    <col min="10756" max="10756" width="10.33203125" style="632" bestFit="1" customWidth="1"/>
    <col min="10757" max="10757" width="15.66015625" style="632" bestFit="1" customWidth="1"/>
    <col min="10758" max="10758" width="4.16015625" style="632" bestFit="1" customWidth="1"/>
    <col min="10759" max="10759" width="9.16015625" style="632" bestFit="1" customWidth="1"/>
    <col min="10760" max="10760" width="14.66015625" style="632" bestFit="1" customWidth="1"/>
    <col min="10761" max="10761" width="10.33203125" style="632" bestFit="1" customWidth="1"/>
    <col min="10762" max="10762" width="13.33203125" style="632" bestFit="1" customWidth="1"/>
    <col min="10763" max="10763" width="9.33203125" style="632" hidden="1" customWidth="1"/>
    <col min="10764" max="11008" width="9.33203125" style="632" customWidth="1"/>
    <col min="11009" max="11009" width="66.5" style="632" customWidth="1"/>
    <col min="11010" max="11010" width="4.66015625" style="632" bestFit="1" customWidth="1"/>
    <col min="11011" max="11011" width="6.33203125" style="632" bestFit="1" customWidth="1"/>
    <col min="11012" max="11012" width="10.33203125" style="632" bestFit="1" customWidth="1"/>
    <col min="11013" max="11013" width="15.66015625" style="632" bestFit="1" customWidth="1"/>
    <col min="11014" max="11014" width="4.16015625" style="632" bestFit="1" customWidth="1"/>
    <col min="11015" max="11015" width="9.16015625" style="632" bestFit="1" customWidth="1"/>
    <col min="11016" max="11016" width="14.66015625" style="632" bestFit="1" customWidth="1"/>
    <col min="11017" max="11017" width="10.33203125" style="632" bestFit="1" customWidth="1"/>
    <col min="11018" max="11018" width="13.33203125" style="632" bestFit="1" customWidth="1"/>
    <col min="11019" max="11019" width="9.33203125" style="632" hidden="1" customWidth="1"/>
    <col min="11020" max="11264" width="9.33203125" style="632" customWidth="1"/>
    <col min="11265" max="11265" width="66.5" style="632" customWidth="1"/>
    <col min="11266" max="11266" width="4.66015625" style="632" bestFit="1" customWidth="1"/>
    <col min="11267" max="11267" width="6.33203125" style="632" bestFit="1" customWidth="1"/>
    <col min="11268" max="11268" width="10.33203125" style="632" bestFit="1" customWidth="1"/>
    <col min="11269" max="11269" width="15.66015625" style="632" bestFit="1" customWidth="1"/>
    <col min="11270" max="11270" width="4.16015625" style="632" bestFit="1" customWidth="1"/>
    <col min="11271" max="11271" width="9.16015625" style="632" bestFit="1" customWidth="1"/>
    <col min="11272" max="11272" width="14.66015625" style="632" bestFit="1" customWidth="1"/>
    <col min="11273" max="11273" width="10.33203125" style="632" bestFit="1" customWidth="1"/>
    <col min="11274" max="11274" width="13.33203125" style="632" bestFit="1" customWidth="1"/>
    <col min="11275" max="11275" width="9.33203125" style="632" hidden="1" customWidth="1"/>
    <col min="11276" max="11520" width="9.33203125" style="632" customWidth="1"/>
    <col min="11521" max="11521" width="66.5" style="632" customWidth="1"/>
    <col min="11522" max="11522" width="4.66015625" style="632" bestFit="1" customWidth="1"/>
    <col min="11523" max="11523" width="6.33203125" style="632" bestFit="1" customWidth="1"/>
    <col min="11524" max="11524" width="10.33203125" style="632" bestFit="1" customWidth="1"/>
    <col min="11525" max="11525" width="15.66015625" style="632" bestFit="1" customWidth="1"/>
    <col min="11526" max="11526" width="4.16015625" style="632" bestFit="1" customWidth="1"/>
    <col min="11527" max="11527" width="9.16015625" style="632" bestFit="1" customWidth="1"/>
    <col min="11528" max="11528" width="14.66015625" style="632" bestFit="1" customWidth="1"/>
    <col min="11529" max="11529" width="10.33203125" style="632" bestFit="1" customWidth="1"/>
    <col min="11530" max="11530" width="13.33203125" style="632" bestFit="1" customWidth="1"/>
    <col min="11531" max="11531" width="9.33203125" style="632" hidden="1" customWidth="1"/>
    <col min="11532" max="11776" width="9.33203125" style="632" customWidth="1"/>
    <col min="11777" max="11777" width="66.5" style="632" customWidth="1"/>
    <col min="11778" max="11778" width="4.66015625" style="632" bestFit="1" customWidth="1"/>
    <col min="11779" max="11779" width="6.33203125" style="632" bestFit="1" customWidth="1"/>
    <col min="11780" max="11780" width="10.33203125" style="632" bestFit="1" customWidth="1"/>
    <col min="11781" max="11781" width="15.66015625" style="632" bestFit="1" customWidth="1"/>
    <col min="11782" max="11782" width="4.16015625" style="632" bestFit="1" customWidth="1"/>
    <col min="11783" max="11783" width="9.16015625" style="632" bestFit="1" customWidth="1"/>
    <col min="11784" max="11784" width="14.66015625" style="632" bestFit="1" customWidth="1"/>
    <col min="11785" max="11785" width="10.33203125" style="632" bestFit="1" customWidth="1"/>
    <col min="11786" max="11786" width="13.33203125" style="632" bestFit="1" customWidth="1"/>
    <col min="11787" max="11787" width="9.33203125" style="632" hidden="1" customWidth="1"/>
    <col min="11788" max="12032" width="9.33203125" style="632" customWidth="1"/>
    <col min="12033" max="12033" width="66.5" style="632" customWidth="1"/>
    <col min="12034" max="12034" width="4.66015625" style="632" bestFit="1" customWidth="1"/>
    <col min="12035" max="12035" width="6.33203125" style="632" bestFit="1" customWidth="1"/>
    <col min="12036" max="12036" width="10.33203125" style="632" bestFit="1" customWidth="1"/>
    <col min="12037" max="12037" width="15.66015625" style="632" bestFit="1" customWidth="1"/>
    <col min="12038" max="12038" width="4.16015625" style="632" bestFit="1" customWidth="1"/>
    <col min="12039" max="12039" width="9.16015625" style="632" bestFit="1" customWidth="1"/>
    <col min="12040" max="12040" width="14.66015625" style="632" bestFit="1" customWidth="1"/>
    <col min="12041" max="12041" width="10.33203125" style="632" bestFit="1" customWidth="1"/>
    <col min="12042" max="12042" width="13.33203125" style="632" bestFit="1" customWidth="1"/>
    <col min="12043" max="12043" width="9.33203125" style="632" hidden="1" customWidth="1"/>
    <col min="12044" max="12288" width="9.33203125" style="632" customWidth="1"/>
    <col min="12289" max="12289" width="66.5" style="632" customWidth="1"/>
    <col min="12290" max="12290" width="4.66015625" style="632" bestFit="1" customWidth="1"/>
    <col min="12291" max="12291" width="6.33203125" style="632" bestFit="1" customWidth="1"/>
    <col min="12292" max="12292" width="10.33203125" style="632" bestFit="1" customWidth="1"/>
    <col min="12293" max="12293" width="15.66015625" style="632" bestFit="1" customWidth="1"/>
    <col min="12294" max="12294" width="4.16015625" style="632" bestFit="1" customWidth="1"/>
    <col min="12295" max="12295" width="9.16015625" style="632" bestFit="1" customWidth="1"/>
    <col min="12296" max="12296" width="14.66015625" style="632" bestFit="1" customWidth="1"/>
    <col min="12297" max="12297" width="10.33203125" style="632" bestFit="1" customWidth="1"/>
    <col min="12298" max="12298" width="13.33203125" style="632" bestFit="1" customWidth="1"/>
    <col min="12299" max="12299" width="9.33203125" style="632" hidden="1" customWidth="1"/>
    <col min="12300" max="12544" width="9.33203125" style="632" customWidth="1"/>
    <col min="12545" max="12545" width="66.5" style="632" customWidth="1"/>
    <col min="12546" max="12546" width="4.66015625" style="632" bestFit="1" customWidth="1"/>
    <col min="12547" max="12547" width="6.33203125" style="632" bestFit="1" customWidth="1"/>
    <col min="12548" max="12548" width="10.33203125" style="632" bestFit="1" customWidth="1"/>
    <col min="12549" max="12549" width="15.66015625" style="632" bestFit="1" customWidth="1"/>
    <col min="12550" max="12550" width="4.16015625" style="632" bestFit="1" customWidth="1"/>
    <col min="12551" max="12551" width="9.16015625" style="632" bestFit="1" customWidth="1"/>
    <col min="12552" max="12552" width="14.66015625" style="632" bestFit="1" customWidth="1"/>
    <col min="12553" max="12553" width="10.33203125" style="632" bestFit="1" customWidth="1"/>
    <col min="12554" max="12554" width="13.33203125" style="632" bestFit="1" customWidth="1"/>
    <col min="12555" max="12555" width="9.33203125" style="632" hidden="1" customWidth="1"/>
    <col min="12556" max="12800" width="9.33203125" style="632" customWidth="1"/>
    <col min="12801" max="12801" width="66.5" style="632" customWidth="1"/>
    <col min="12802" max="12802" width="4.66015625" style="632" bestFit="1" customWidth="1"/>
    <col min="12803" max="12803" width="6.33203125" style="632" bestFit="1" customWidth="1"/>
    <col min="12804" max="12804" width="10.33203125" style="632" bestFit="1" customWidth="1"/>
    <col min="12805" max="12805" width="15.66015625" style="632" bestFit="1" customWidth="1"/>
    <col min="12806" max="12806" width="4.16015625" style="632" bestFit="1" customWidth="1"/>
    <col min="12807" max="12807" width="9.16015625" style="632" bestFit="1" customWidth="1"/>
    <col min="12808" max="12808" width="14.66015625" style="632" bestFit="1" customWidth="1"/>
    <col min="12809" max="12809" width="10.33203125" style="632" bestFit="1" customWidth="1"/>
    <col min="12810" max="12810" width="13.33203125" style="632" bestFit="1" customWidth="1"/>
    <col min="12811" max="12811" width="9.33203125" style="632" hidden="1" customWidth="1"/>
    <col min="12812" max="13056" width="9.33203125" style="632" customWidth="1"/>
    <col min="13057" max="13057" width="66.5" style="632" customWidth="1"/>
    <col min="13058" max="13058" width="4.66015625" style="632" bestFit="1" customWidth="1"/>
    <col min="13059" max="13059" width="6.33203125" style="632" bestFit="1" customWidth="1"/>
    <col min="13060" max="13060" width="10.33203125" style="632" bestFit="1" customWidth="1"/>
    <col min="13061" max="13061" width="15.66015625" style="632" bestFit="1" customWidth="1"/>
    <col min="13062" max="13062" width="4.16015625" style="632" bestFit="1" customWidth="1"/>
    <col min="13063" max="13063" width="9.16015625" style="632" bestFit="1" customWidth="1"/>
    <col min="13064" max="13064" width="14.66015625" style="632" bestFit="1" customWidth="1"/>
    <col min="13065" max="13065" width="10.33203125" style="632" bestFit="1" customWidth="1"/>
    <col min="13066" max="13066" width="13.33203125" style="632" bestFit="1" customWidth="1"/>
    <col min="13067" max="13067" width="9.33203125" style="632" hidden="1" customWidth="1"/>
    <col min="13068" max="13312" width="9.33203125" style="632" customWidth="1"/>
    <col min="13313" max="13313" width="66.5" style="632" customWidth="1"/>
    <col min="13314" max="13314" width="4.66015625" style="632" bestFit="1" customWidth="1"/>
    <col min="13315" max="13315" width="6.33203125" style="632" bestFit="1" customWidth="1"/>
    <col min="13316" max="13316" width="10.33203125" style="632" bestFit="1" customWidth="1"/>
    <col min="13317" max="13317" width="15.66015625" style="632" bestFit="1" customWidth="1"/>
    <col min="13318" max="13318" width="4.16015625" style="632" bestFit="1" customWidth="1"/>
    <col min="13319" max="13319" width="9.16015625" style="632" bestFit="1" customWidth="1"/>
    <col min="13320" max="13320" width="14.66015625" style="632" bestFit="1" customWidth="1"/>
    <col min="13321" max="13321" width="10.33203125" style="632" bestFit="1" customWidth="1"/>
    <col min="13322" max="13322" width="13.33203125" style="632" bestFit="1" customWidth="1"/>
    <col min="13323" max="13323" width="9.33203125" style="632" hidden="1" customWidth="1"/>
    <col min="13324" max="13568" width="9.33203125" style="632" customWidth="1"/>
    <col min="13569" max="13569" width="66.5" style="632" customWidth="1"/>
    <col min="13570" max="13570" width="4.66015625" style="632" bestFit="1" customWidth="1"/>
    <col min="13571" max="13571" width="6.33203125" style="632" bestFit="1" customWidth="1"/>
    <col min="13572" max="13572" width="10.33203125" style="632" bestFit="1" customWidth="1"/>
    <col min="13573" max="13573" width="15.66015625" style="632" bestFit="1" customWidth="1"/>
    <col min="13574" max="13574" width="4.16015625" style="632" bestFit="1" customWidth="1"/>
    <col min="13575" max="13575" width="9.16015625" style="632" bestFit="1" customWidth="1"/>
    <col min="13576" max="13576" width="14.66015625" style="632" bestFit="1" customWidth="1"/>
    <col min="13577" max="13577" width="10.33203125" style="632" bestFit="1" customWidth="1"/>
    <col min="13578" max="13578" width="13.33203125" style="632" bestFit="1" customWidth="1"/>
    <col min="13579" max="13579" width="9.33203125" style="632" hidden="1" customWidth="1"/>
    <col min="13580" max="13824" width="9.33203125" style="632" customWidth="1"/>
    <col min="13825" max="13825" width="66.5" style="632" customWidth="1"/>
    <col min="13826" max="13826" width="4.66015625" style="632" bestFit="1" customWidth="1"/>
    <col min="13827" max="13827" width="6.33203125" style="632" bestFit="1" customWidth="1"/>
    <col min="13828" max="13828" width="10.33203125" style="632" bestFit="1" customWidth="1"/>
    <col min="13829" max="13829" width="15.66015625" style="632" bestFit="1" customWidth="1"/>
    <col min="13830" max="13830" width="4.16015625" style="632" bestFit="1" customWidth="1"/>
    <col min="13831" max="13831" width="9.16015625" style="632" bestFit="1" customWidth="1"/>
    <col min="13832" max="13832" width="14.66015625" style="632" bestFit="1" customWidth="1"/>
    <col min="13833" max="13833" width="10.33203125" style="632" bestFit="1" customWidth="1"/>
    <col min="13834" max="13834" width="13.33203125" style="632" bestFit="1" customWidth="1"/>
    <col min="13835" max="13835" width="9.33203125" style="632" hidden="1" customWidth="1"/>
    <col min="13836" max="14080" width="9.33203125" style="632" customWidth="1"/>
    <col min="14081" max="14081" width="66.5" style="632" customWidth="1"/>
    <col min="14082" max="14082" width="4.66015625" style="632" bestFit="1" customWidth="1"/>
    <col min="14083" max="14083" width="6.33203125" style="632" bestFit="1" customWidth="1"/>
    <col min="14084" max="14084" width="10.33203125" style="632" bestFit="1" customWidth="1"/>
    <col min="14085" max="14085" width="15.66015625" style="632" bestFit="1" customWidth="1"/>
    <col min="14086" max="14086" width="4.16015625" style="632" bestFit="1" customWidth="1"/>
    <col min="14087" max="14087" width="9.16015625" style="632" bestFit="1" customWidth="1"/>
    <col min="14088" max="14088" width="14.66015625" style="632" bestFit="1" customWidth="1"/>
    <col min="14089" max="14089" width="10.33203125" style="632" bestFit="1" customWidth="1"/>
    <col min="14090" max="14090" width="13.33203125" style="632" bestFit="1" customWidth="1"/>
    <col min="14091" max="14091" width="9.33203125" style="632" hidden="1" customWidth="1"/>
    <col min="14092" max="14336" width="9.33203125" style="632" customWidth="1"/>
    <col min="14337" max="14337" width="66.5" style="632" customWidth="1"/>
    <col min="14338" max="14338" width="4.66015625" style="632" bestFit="1" customWidth="1"/>
    <col min="14339" max="14339" width="6.33203125" style="632" bestFit="1" customWidth="1"/>
    <col min="14340" max="14340" width="10.33203125" style="632" bestFit="1" customWidth="1"/>
    <col min="14341" max="14341" width="15.66015625" style="632" bestFit="1" customWidth="1"/>
    <col min="14342" max="14342" width="4.16015625" style="632" bestFit="1" customWidth="1"/>
    <col min="14343" max="14343" width="9.16015625" style="632" bestFit="1" customWidth="1"/>
    <col min="14344" max="14344" width="14.66015625" style="632" bestFit="1" customWidth="1"/>
    <col min="14345" max="14345" width="10.33203125" style="632" bestFit="1" customWidth="1"/>
    <col min="14346" max="14346" width="13.33203125" style="632" bestFit="1" customWidth="1"/>
    <col min="14347" max="14347" width="9.33203125" style="632" hidden="1" customWidth="1"/>
    <col min="14348" max="14592" width="9.33203125" style="632" customWidth="1"/>
    <col min="14593" max="14593" width="66.5" style="632" customWidth="1"/>
    <col min="14594" max="14594" width="4.66015625" style="632" bestFit="1" customWidth="1"/>
    <col min="14595" max="14595" width="6.33203125" style="632" bestFit="1" customWidth="1"/>
    <col min="14596" max="14596" width="10.33203125" style="632" bestFit="1" customWidth="1"/>
    <col min="14597" max="14597" width="15.66015625" style="632" bestFit="1" customWidth="1"/>
    <col min="14598" max="14598" width="4.16015625" style="632" bestFit="1" customWidth="1"/>
    <col min="14599" max="14599" width="9.16015625" style="632" bestFit="1" customWidth="1"/>
    <col min="14600" max="14600" width="14.66015625" style="632" bestFit="1" customWidth="1"/>
    <col min="14601" max="14601" width="10.33203125" style="632" bestFit="1" customWidth="1"/>
    <col min="14602" max="14602" width="13.33203125" style="632" bestFit="1" customWidth="1"/>
    <col min="14603" max="14603" width="9.33203125" style="632" hidden="1" customWidth="1"/>
    <col min="14604" max="14848" width="9.33203125" style="632" customWidth="1"/>
    <col min="14849" max="14849" width="66.5" style="632" customWidth="1"/>
    <col min="14850" max="14850" width="4.66015625" style="632" bestFit="1" customWidth="1"/>
    <col min="14851" max="14851" width="6.33203125" style="632" bestFit="1" customWidth="1"/>
    <col min="14852" max="14852" width="10.33203125" style="632" bestFit="1" customWidth="1"/>
    <col min="14853" max="14853" width="15.66015625" style="632" bestFit="1" customWidth="1"/>
    <col min="14854" max="14854" width="4.16015625" style="632" bestFit="1" customWidth="1"/>
    <col min="14855" max="14855" width="9.16015625" style="632" bestFit="1" customWidth="1"/>
    <col min="14856" max="14856" width="14.66015625" style="632" bestFit="1" customWidth="1"/>
    <col min="14857" max="14857" width="10.33203125" style="632" bestFit="1" customWidth="1"/>
    <col min="14858" max="14858" width="13.33203125" style="632" bestFit="1" customWidth="1"/>
    <col min="14859" max="14859" width="9.33203125" style="632" hidden="1" customWidth="1"/>
    <col min="14860" max="15104" width="9.33203125" style="632" customWidth="1"/>
    <col min="15105" max="15105" width="66.5" style="632" customWidth="1"/>
    <col min="15106" max="15106" width="4.66015625" style="632" bestFit="1" customWidth="1"/>
    <col min="15107" max="15107" width="6.33203125" style="632" bestFit="1" customWidth="1"/>
    <col min="15108" max="15108" width="10.33203125" style="632" bestFit="1" customWidth="1"/>
    <col min="15109" max="15109" width="15.66015625" style="632" bestFit="1" customWidth="1"/>
    <col min="15110" max="15110" width="4.16015625" style="632" bestFit="1" customWidth="1"/>
    <col min="15111" max="15111" width="9.16015625" style="632" bestFit="1" customWidth="1"/>
    <col min="15112" max="15112" width="14.66015625" style="632" bestFit="1" customWidth="1"/>
    <col min="15113" max="15113" width="10.33203125" style="632" bestFit="1" customWidth="1"/>
    <col min="15114" max="15114" width="13.33203125" style="632" bestFit="1" customWidth="1"/>
    <col min="15115" max="15115" width="9.33203125" style="632" hidden="1" customWidth="1"/>
    <col min="15116" max="15360" width="9.33203125" style="632" customWidth="1"/>
    <col min="15361" max="15361" width="66.5" style="632" customWidth="1"/>
    <col min="15362" max="15362" width="4.66015625" style="632" bestFit="1" customWidth="1"/>
    <col min="15363" max="15363" width="6.33203125" style="632" bestFit="1" customWidth="1"/>
    <col min="15364" max="15364" width="10.33203125" style="632" bestFit="1" customWidth="1"/>
    <col min="15365" max="15365" width="15.66015625" style="632" bestFit="1" customWidth="1"/>
    <col min="15366" max="15366" width="4.16015625" style="632" bestFit="1" customWidth="1"/>
    <col min="15367" max="15367" width="9.16015625" style="632" bestFit="1" customWidth="1"/>
    <col min="15368" max="15368" width="14.66015625" style="632" bestFit="1" customWidth="1"/>
    <col min="15369" max="15369" width="10.33203125" style="632" bestFit="1" customWidth="1"/>
    <col min="15370" max="15370" width="13.33203125" style="632" bestFit="1" customWidth="1"/>
    <col min="15371" max="15371" width="9.33203125" style="632" hidden="1" customWidth="1"/>
    <col min="15372" max="15616" width="9.33203125" style="632" customWidth="1"/>
    <col min="15617" max="15617" width="66.5" style="632" customWidth="1"/>
    <col min="15618" max="15618" width="4.66015625" style="632" bestFit="1" customWidth="1"/>
    <col min="15619" max="15619" width="6.33203125" style="632" bestFit="1" customWidth="1"/>
    <col min="15620" max="15620" width="10.33203125" style="632" bestFit="1" customWidth="1"/>
    <col min="15621" max="15621" width="15.66015625" style="632" bestFit="1" customWidth="1"/>
    <col min="15622" max="15622" width="4.16015625" style="632" bestFit="1" customWidth="1"/>
    <col min="15623" max="15623" width="9.16015625" style="632" bestFit="1" customWidth="1"/>
    <col min="15624" max="15624" width="14.66015625" style="632" bestFit="1" customWidth="1"/>
    <col min="15625" max="15625" width="10.33203125" style="632" bestFit="1" customWidth="1"/>
    <col min="15626" max="15626" width="13.33203125" style="632" bestFit="1" customWidth="1"/>
    <col min="15627" max="15627" width="9.33203125" style="632" hidden="1" customWidth="1"/>
    <col min="15628" max="15872" width="9.33203125" style="632" customWidth="1"/>
    <col min="15873" max="15873" width="66.5" style="632" customWidth="1"/>
    <col min="15874" max="15874" width="4.66015625" style="632" bestFit="1" customWidth="1"/>
    <col min="15875" max="15875" width="6.33203125" style="632" bestFit="1" customWidth="1"/>
    <col min="15876" max="15876" width="10.33203125" style="632" bestFit="1" customWidth="1"/>
    <col min="15877" max="15877" width="15.66015625" style="632" bestFit="1" customWidth="1"/>
    <col min="15878" max="15878" width="4.16015625" style="632" bestFit="1" customWidth="1"/>
    <col min="15879" max="15879" width="9.16015625" style="632" bestFit="1" customWidth="1"/>
    <col min="15880" max="15880" width="14.66015625" style="632" bestFit="1" customWidth="1"/>
    <col min="15881" max="15881" width="10.33203125" style="632" bestFit="1" customWidth="1"/>
    <col min="15882" max="15882" width="13.33203125" style="632" bestFit="1" customWidth="1"/>
    <col min="15883" max="15883" width="9.33203125" style="632" hidden="1" customWidth="1"/>
    <col min="15884" max="16128" width="9.33203125" style="632" customWidth="1"/>
    <col min="16129" max="16129" width="66.5" style="632" customWidth="1"/>
    <col min="16130" max="16130" width="4.66015625" style="632" bestFit="1" customWidth="1"/>
    <col min="16131" max="16131" width="6.33203125" style="632" bestFit="1" customWidth="1"/>
    <col min="16132" max="16132" width="10.33203125" style="632" bestFit="1" customWidth="1"/>
    <col min="16133" max="16133" width="15.66015625" style="632" bestFit="1" customWidth="1"/>
    <col min="16134" max="16134" width="4.16015625" style="632" bestFit="1" customWidth="1"/>
    <col min="16135" max="16135" width="9.16015625" style="632" bestFit="1" customWidth="1"/>
    <col min="16136" max="16136" width="14.66015625" style="632" bestFit="1" customWidth="1"/>
    <col min="16137" max="16137" width="10.33203125" style="632" bestFit="1" customWidth="1"/>
    <col min="16138" max="16138" width="13.33203125" style="632" bestFit="1" customWidth="1"/>
    <col min="16139" max="16139" width="9.33203125" style="632" hidden="1" customWidth="1"/>
    <col min="16140" max="16384" width="9.33203125" style="632" customWidth="1"/>
  </cols>
  <sheetData>
    <row r="1" spans="1:10" ht="13.5">
      <c r="A1" s="630" t="s">
        <v>109</v>
      </c>
      <c r="B1" s="648"/>
      <c r="C1" s="631"/>
      <c r="D1" s="631"/>
      <c r="E1" s="631"/>
      <c r="F1" s="648"/>
      <c r="G1" s="631"/>
      <c r="H1" s="631"/>
      <c r="I1" s="631"/>
      <c r="J1" s="631"/>
    </row>
    <row r="2" spans="1:10" ht="13.5">
      <c r="A2" s="633" t="s">
        <v>2515</v>
      </c>
      <c r="B2" s="633" t="s">
        <v>2840</v>
      </c>
      <c r="C2" s="634" t="s">
        <v>2841</v>
      </c>
      <c r="D2" s="634" t="s">
        <v>2834</v>
      </c>
      <c r="E2" s="634" t="s">
        <v>2842</v>
      </c>
      <c r="F2" s="633" t="s">
        <v>2843</v>
      </c>
      <c r="G2" s="634" t="s">
        <v>2664</v>
      </c>
      <c r="H2" s="634" t="s">
        <v>2844</v>
      </c>
      <c r="I2" s="634" t="s">
        <v>2845</v>
      </c>
      <c r="J2" s="634" t="s">
        <v>2584</v>
      </c>
    </row>
    <row r="3" spans="1:10" ht="13.5">
      <c r="A3" s="642" t="s">
        <v>2835</v>
      </c>
      <c r="B3" s="642" t="s">
        <v>5</v>
      </c>
      <c r="C3" s="643"/>
      <c r="D3" s="643"/>
      <c r="E3" s="643"/>
      <c r="F3" s="642" t="s">
        <v>5</v>
      </c>
      <c r="G3" s="643"/>
      <c r="H3" s="643"/>
      <c r="I3" s="643"/>
      <c r="J3" s="643"/>
    </row>
    <row r="4" spans="1:10" ht="13.5">
      <c r="A4" s="636" t="s">
        <v>2870</v>
      </c>
      <c r="B4" s="636" t="s">
        <v>5</v>
      </c>
      <c r="C4" s="637"/>
      <c r="D4" s="637"/>
      <c r="E4" s="637"/>
      <c r="F4" s="636" t="s">
        <v>5</v>
      </c>
      <c r="G4" s="637"/>
      <c r="H4" s="637"/>
      <c r="I4" s="637"/>
      <c r="J4" s="637"/>
    </row>
    <row r="5" spans="1:11" s="658" customFormat="1" ht="36">
      <c r="A5" s="649" t="s">
        <v>2871</v>
      </c>
      <c r="B5" s="649" t="s">
        <v>316</v>
      </c>
      <c r="C5" s="656">
        <v>1</v>
      </c>
      <c r="D5" s="656"/>
      <c r="E5" s="656">
        <f>C5*D5</f>
        <v>0</v>
      </c>
      <c r="F5" s="649" t="s">
        <v>5</v>
      </c>
      <c r="G5" s="656"/>
      <c r="H5" s="656">
        <f>C5*G5</f>
        <v>0</v>
      </c>
      <c r="I5" s="656">
        <f>D5+G5</f>
        <v>0</v>
      </c>
      <c r="J5" s="656">
        <f>E5+H5</f>
        <v>0</v>
      </c>
      <c r="K5" s="657"/>
    </row>
    <row r="6" spans="1:10" ht="13.5">
      <c r="A6" s="636" t="s">
        <v>2872</v>
      </c>
      <c r="B6" s="636" t="s">
        <v>5</v>
      </c>
      <c r="C6" s="637"/>
      <c r="D6" s="637"/>
      <c r="E6" s="637">
        <f>SUM(E5:E5)</f>
        <v>0</v>
      </c>
      <c r="F6" s="636" t="s">
        <v>5</v>
      </c>
      <c r="G6" s="637"/>
      <c r="H6" s="637">
        <f>SUM(H5:H5)</f>
        <v>0</v>
      </c>
      <c r="I6" s="637"/>
      <c r="J6" s="637">
        <f>SUM(J5:J5)</f>
        <v>0</v>
      </c>
    </row>
    <row r="7" spans="1:10" ht="13.5">
      <c r="A7" s="642" t="s">
        <v>2856</v>
      </c>
      <c r="B7" s="642" t="s">
        <v>5</v>
      </c>
      <c r="C7" s="643"/>
      <c r="D7" s="643"/>
      <c r="E7" s="643">
        <f>SUM(E4:E5)</f>
        <v>0</v>
      </c>
      <c r="F7" s="642" t="s">
        <v>5</v>
      </c>
      <c r="G7" s="643"/>
      <c r="H7" s="643">
        <f>SUM(H4:H5)</f>
        <v>0</v>
      </c>
      <c r="I7" s="643"/>
      <c r="J7" s="643">
        <f>SUM(J4:J5)</f>
        <v>0</v>
      </c>
    </row>
    <row r="8" spans="1:10" ht="13.5">
      <c r="A8" s="638" t="s">
        <v>5</v>
      </c>
      <c r="B8" s="638" t="s">
        <v>5</v>
      </c>
      <c r="C8" s="639"/>
      <c r="D8" s="639"/>
      <c r="E8" s="639"/>
      <c r="F8" s="638" t="s">
        <v>5</v>
      </c>
      <c r="G8" s="639"/>
      <c r="H8" s="639"/>
      <c r="I8" s="639">
        <f>D8+G8</f>
        <v>0</v>
      </c>
      <c r="J8" s="639">
        <f>E8+H8</f>
        <v>0</v>
      </c>
    </row>
    <row r="9" spans="1:10" ht="13.5">
      <c r="A9" s="642" t="s">
        <v>2661</v>
      </c>
      <c r="B9" s="642" t="s">
        <v>5</v>
      </c>
      <c r="C9" s="643"/>
      <c r="D9" s="643"/>
      <c r="E9" s="643"/>
      <c r="F9" s="642" t="s">
        <v>5</v>
      </c>
      <c r="G9" s="643"/>
      <c r="H9" s="643"/>
      <c r="I9" s="643"/>
      <c r="J9" s="643"/>
    </row>
    <row r="10" spans="1:10" ht="13.5">
      <c r="A10" s="638" t="s">
        <v>2870</v>
      </c>
      <c r="B10" s="638" t="s">
        <v>316</v>
      </c>
      <c r="C10" s="639">
        <v>1</v>
      </c>
      <c r="D10" s="639">
        <f>J6</f>
        <v>0</v>
      </c>
      <c r="E10" s="639">
        <f>C10*D10</f>
        <v>0</v>
      </c>
      <c r="F10" s="638" t="s">
        <v>5</v>
      </c>
      <c r="G10" s="639">
        <v>0</v>
      </c>
      <c r="H10" s="639">
        <f>C10*G10</f>
        <v>0</v>
      </c>
      <c r="I10" s="639">
        <f>D10+G10</f>
        <v>0</v>
      </c>
      <c r="J10" s="639">
        <f>E10+H10</f>
        <v>0</v>
      </c>
    </row>
    <row r="11" spans="1:10" ht="13.5">
      <c r="A11" s="642" t="s">
        <v>2857</v>
      </c>
      <c r="B11" s="642" t="s">
        <v>5</v>
      </c>
      <c r="C11" s="643"/>
      <c r="D11" s="643"/>
      <c r="E11" s="643">
        <f>SUM(E10:E10)</f>
        <v>0</v>
      </c>
      <c r="F11" s="642" t="s">
        <v>5</v>
      </c>
      <c r="G11" s="643"/>
      <c r="H11" s="643">
        <f>SUM(H10:H10)</f>
        <v>0</v>
      </c>
      <c r="I11" s="643"/>
      <c r="J11" s="643">
        <f>SUM(J10:J10)</f>
        <v>0</v>
      </c>
    </row>
    <row r="12" spans="1:10" ht="13.5">
      <c r="A12" s="638" t="s">
        <v>5</v>
      </c>
      <c r="B12" s="638" t="s">
        <v>5</v>
      </c>
      <c r="C12" s="639"/>
      <c r="D12" s="639"/>
      <c r="E12" s="639"/>
      <c r="F12" s="638" t="s">
        <v>5</v>
      </c>
      <c r="G12" s="639"/>
      <c r="H12" s="639"/>
      <c r="I12" s="639">
        <f>D12+G12</f>
        <v>0</v>
      </c>
      <c r="J12" s="639">
        <f>E12+H12</f>
        <v>0</v>
      </c>
    </row>
    <row r="13" spans="1:10" ht="13.5">
      <c r="A13" s="642" t="s">
        <v>2838</v>
      </c>
      <c r="B13" s="642" t="s">
        <v>5</v>
      </c>
      <c r="C13" s="643"/>
      <c r="D13" s="643"/>
      <c r="E13" s="643"/>
      <c r="F13" s="642" t="s">
        <v>5</v>
      </c>
      <c r="G13" s="643"/>
      <c r="H13" s="643"/>
      <c r="I13" s="643"/>
      <c r="J13" s="643"/>
    </row>
    <row r="14" spans="1:10" ht="13.5">
      <c r="A14" s="638" t="s">
        <v>5</v>
      </c>
      <c r="B14" s="638" t="s">
        <v>5</v>
      </c>
      <c r="C14" s="639"/>
      <c r="D14" s="639"/>
      <c r="E14" s="639"/>
      <c r="F14" s="638" t="s">
        <v>5</v>
      </c>
      <c r="G14" s="639"/>
      <c r="H14" s="639"/>
      <c r="I14" s="639">
        <f>D14+G14</f>
        <v>0</v>
      </c>
      <c r="J14" s="639">
        <f>E14+H14</f>
        <v>0</v>
      </c>
    </row>
    <row r="15" spans="1:10" ht="13.5">
      <c r="A15" s="636" t="s">
        <v>2873</v>
      </c>
      <c r="B15" s="636" t="s">
        <v>5</v>
      </c>
      <c r="C15" s="637"/>
      <c r="D15" s="637"/>
      <c r="E15" s="637"/>
      <c r="F15" s="636" t="s">
        <v>5</v>
      </c>
      <c r="G15" s="637"/>
      <c r="H15" s="637"/>
      <c r="I15" s="637"/>
      <c r="J15" s="637"/>
    </row>
    <row r="16" spans="1:10" ht="13.5">
      <c r="A16" s="638" t="s">
        <v>2874</v>
      </c>
      <c r="B16" s="638" t="s">
        <v>309</v>
      </c>
      <c r="C16" s="639">
        <v>15</v>
      </c>
      <c r="D16" s="639"/>
      <c r="E16" s="639">
        <f aca="true" t="shared" si="0" ref="E16:E23">C16*D16</f>
        <v>0</v>
      </c>
      <c r="F16" s="638" t="s">
        <v>5</v>
      </c>
      <c r="G16" s="639"/>
      <c r="H16" s="639">
        <f aca="true" t="shared" si="1" ref="H16:H23">C16*G16</f>
        <v>0</v>
      </c>
      <c r="I16" s="639">
        <f aca="true" t="shared" si="2" ref="I16:J23">D16+G16</f>
        <v>0</v>
      </c>
      <c r="J16" s="639">
        <f t="shared" si="2"/>
        <v>0</v>
      </c>
    </row>
    <row r="17" spans="1:10" ht="13.5">
      <c r="A17" s="638" t="s">
        <v>2875</v>
      </c>
      <c r="B17" s="638" t="s">
        <v>316</v>
      </c>
      <c r="C17" s="639">
        <v>2</v>
      </c>
      <c r="D17" s="639"/>
      <c r="E17" s="639">
        <f t="shared" si="0"/>
        <v>0</v>
      </c>
      <c r="F17" s="638" t="s">
        <v>5</v>
      </c>
      <c r="G17" s="639"/>
      <c r="H17" s="639">
        <f t="shared" si="1"/>
        <v>0</v>
      </c>
      <c r="I17" s="639">
        <f t="shared" si="2"/>
        <v>0</v>
      </c>
      <c r="J17" s="639">
        <f t="shared" si="2"/>
        <v>0</v>
      </c>
    </row>
    <row r="18" spans="1:10" ht="13.5">
      <c r="A18" s="638" t="s">
        <v>2876</v>
      </c>
      <c r="B18" s="638" t="s">
        <v>309</v>
      </c>
      <c r="C18" s="639">
        <v>15</v>
      </c>
      <c r="D18" s="639"/>
      <c r="E18" s="639">
        <f t="shared" si="0"/>
        <v>0</v>
      </c>
      <c r="F18" s="638" t="s">
        <v>5</v>
      </c>
      <c r="G18" s="639"/>
      <c r="H18" s="639">
        <f t="shared" si="1"/>
        <v>0</v>
      </c>
      <c r="I18" s="639">
        <f t="shared" si="2"/>
        <v>0</v>
      </c>
      <c r="J18" s="639">
        <f t="shared" si="2"/>
        <v>0</v>
      </c>
    </row>
    <row r="19" spans="1:10" ht="13.5">
      <c r="A19" s="638" t="s">
        <v>2877</v>
      </c>
      <c r="B19" s="638" t="s">
        <v>309</v>
      </c>
      <c r="C19" s="639">
        <v>20</v>
      </c>
      <c r="D19" s="639"/>
      <c r="E19" s="639">
        <f t="shared" si="0"/>
        <v>0</v>
      </c>
      <c r="F19" s="638" t="s">
        <v>5</v>
      </c>
      <c r="G19" s="639"/>
      <c r="H19" s="639">
        <f t="shared" si="1"/>
        <v>0</v>
      </c>
      <c r="I19" s="639">
        <f t="shared" si="2"/>
        <v>0</v>
      </c>
      <c r="J19" s="639">
        <f t="shared" si="2"/>
        <v>0</v>
      </c>
    </row>
    <row r="20" spans="1:10" ht="13.5">
      <c r="A20" s="638" t="s">
        <v>2878</v>
      </c>
      <c r="B20" s="638" t="s">
        <v>309</v>
      </c>
      <c r="C20" s="639">
        <v>15</v>
      </c>
      <c r="D20" s="639"/>
      <c r="E20" s="639">
        <f t="shared" si="0"/>
        <v>0</v>
      </c>
      <c r="F20" s="638" t="s">
        <v>5</v>
      </c>
      <c r="G20" s="639"/>
      <c r="H20" s="639">
        <f t="shared" si="1"/>
        <v>0</v>
      </c>
      <c r="I20" s="639">
        <f t="shared" si="2"/>
        <v>0</v>
      </c>
      <c r="J20" s="639">
        <f t="shared" si="2"/>
        <v>0</v>
      </c>
    </row>
    <row r="21" spans="1:10" ht="13.5">
      <c r="A21" s="638" t="s">
        <v>2879</v>
      </c>
      <c r="B21" s="638" t="s">
        <v>316</v>
      </c>
      <c r="C21" s="639">
        <v>6</v>
      </c>
      <c r="D21" s="639"/>
      <c r="E21" s="639">
        <f t="shared" si="0"/>
        <v>0</v>
      </c>
      <c r="F21" s="638" t="s">
        <v>5</v>
      </c>
      <c r="G21" s="639"/>
      <c r="H21" s="639">
        <f t="shared" si="1"/>
        <v>0</v>
      </c>
      <c r="I21" s="639">
        <f t="shared" si="2"/>
        <v>0</v>
      </c>
      <c r="J21" s="639">
        <f t="shared" si="2"/>
        <v>0</v>
      </c>
    </row>
    <row r="22" spans="1:10" ht="13.5">
      <c r="A22" s="638" t="s">
        <v>2880</v>
      </c>
      <c r="B22" s="638" t="s">
        <v>316</v>
      </c>
      <c r="C22" s="639">
        <v>4</v>
      </c>
      <c r="D22" s="639"/>
      <c r="E22" s="639">
        <f t="shared" si="0"/>
        <v>0</v>
      </c>
      <c r="F22" s="638" t="s">
        <v>5</v>
      </c>
      <c r="G22" s="639"/>
      <c r="H22" s="639">
        <f t="shared" si="1"/>
        <v>0</v>
      </c>
      <c r="I22" s="639">
        <f t="shared" si="2"/>
        <v>0</v>
      </c>
      <c r="J22" s="639">
        <f t="shared" si="2"/>
        <v>0</v>
      </c>
    </row>
    <row r="23" spans="1:10" ht="13.5">
      <c r="A23" s="638" t="s">
        <v>2881</v>
      </c>
      <c r="B23" s="638" t="s">
        <v>316</v>
      </c>
      <c r="C23" s="639">
        <v>18</v>
      </c>
      <c r="D23" s="639"/>
      <c r="E23" s="639">
        <f t="shared" si="0"/>
        <v>0</v>
      </c>
      <c r="F23" s="638" t="s">
        <v>5</v>
      </c>
      <c r="G23" s="639"/>
      <c r="H23" s="639">
        <f t="shared" si="1"/>
        <v>0</v>
      </c>
      <c r="I23" s="639">
        <f t="shared" si="2"/>
        <v>0</v>
      </c>
      <c r="J23" s="639">
        <f t="shared" si="2"/>
        <v>0</v>
      </c>
    </row>
    <row r="24" spans="1:10" ht="13.5">
      <c r="A24" s="636" t="s">
        <v>2882</v>
      </c>
      <c r="B24" s="636" t="s">
        <v>5</v>
      </c>
      <c r="C24" s="637"/>
      <c r="D24" s="637"/>
      <c r="E24" s="637">
        <f>SUM(E16:E23)</f>
        <v>0</v>
      </c>
      <c r="F24" s="636" t="s">
        <v>5</v>
      </c>
      <c r="G24" s="637"/>
      <c r="H24" s="637">
        <f>SUM(H16:H23)</f>
        <v>0</v>
      </c>
      <c r="I24" s="637"/>
      <c r="J24" s="637">
        <f>SUM(J16:J23)</f>
        <v>0</v>
      </c>
    </row>
    <row r="25" spans="1:10" ht="13.5">
      <c r="A25" s="638" t="s">
        <v>5</v>
      </c>
      <c r="B25" s="638" t="s">
        <v>5</v>
      </c>
      <c r="C25" s="639"/>
      <c r="D25" s="639"/>
      <c r="E25" s="639"/>
      <c r="F25" s="638" t="s">
        <v>5</v>
      </c>
      <c r="G25" s="639"/>
      <c r="H25" s="639"/>
      <c r="I25" s="639">
        <f>D25+G25</f>
        <v>0</v>
      </c>
      <c r="J25" s="639">
        <f>E25+H25</f>
        <v>0</v>
      </c>
    </row>
    <row r="26" spans="1:10" ht="13.5">
      <c r="A26" s="636" t="s">
        <v>2883</v>
      </c>
      <c r="B26" s="636" t="s">
        <v>5</v>
      </c>
      <c r="C26" s="637"/>
      <c r="D26" s="637"/>
      <c r="E26" s="637"/>
      <c r="F26" s="636" t="s">
        <v>5</v>
      </c>
      <c r="G26" s="637"/>
      <c r="H26" s="637"/>
      <c r="I26" s="637"/>
      <c r="J26" s="637"/>
    </row>
    <row r="27" spans="1:10" ht="13.5">
      <c r="A27" s="638" t="s">
        <v>2884</v>
      </c>
      <c r="B27" s="638" t="s">
        <v>309</v>
      </c>
      <c r="C27" s="639">
        <v>10</v>
      </c>
      <c r="D27" s="639"/>
      <c r="E27" s="639">
        <f>C27*D27</f>
        <v>0</v>
      </c>
      <c r="F27" s="638" t="s">
        <v>5</v>
      </c>
      <c r="G27" s="639"/>
      <c r="H27" s="639">
        <f>C27*G27</f>
        <v>0</v>
      </c>
      <c r="I27" s="639">
        <f aca="true" t="shared" si="3" ref="I27:J30">D27+G27</f>
        <v>0</v>
      </c>
      <c r="J27" s="639">
        <f t="shared" si="3"/>
        <v>0</v>
      </c>
    </row>
    <row r="28" spans="1:10" ht="13.5">
      <c r="A28" s="638" t="s">
        <v>2885</v>
      </c>
      <c r="B28" s="638" t="s">
        <v>2886</v>
      </c>
      <c r="C28" s="639">
        <v>10</v>
      </c>
      <c r="D28" s="639"/>
      <c r="E28" s="639">
        <f>C28*D28</f>
        <v>0</v>
      </c>
      <c r="F28" s="638" t="s">
        <v>5</v>
      </c>
      <c r="G28" s="639"/>
      <c r="H28" s="639">
        <f>C28*G28</f>
        <v>0</v>
      </c>
      <c r="I28" s="639">
        <f t="shared" si="3"/>
        <v>0</v>
      </c>
      <c r="J28" s="639">
        <f t="shared" si="3"/>
        <v>0</v>
      </c>
    </row>
    <row r="29" spans="1:10" ht="13.5">
      <c r="A29" s="638" t="s">
        <v>2887</v>
      </c>
      <c r="B29" s="638" t="s">
        <v>2886</v>
      </c>
      <c r="C29" s="639">
        <v>10</v>
      </c>
      <c r="D29" s="639"/>
      <c r="E29" s="639">
        <f>C29*D29</f>
        <v>0</v>
      </c>
      <c r="F29" s="638" t="s">
        <v>5</v>
      </c>
      <c r="G29" s="639"/>
      <c r="H29" s="639">
        <f>C29*G29</f>
        <v>0</v>
      </c>
      <c r="I29" s="639">
        <f t="shared" si="3"/>
        <v>0</v>
      </c>
      <c r="J29" s="639">
        <f t="shared" si="3"/>
        <v>0</v>
      </c>
    </row>
    <row r="30" spans="1:10" ht="13.5">
      <c r="A30" s="638" t="s">
        <v>2888</v>
      </c>
      <c r="B30" s="638" t="s">
        <v>2886</v>
      </c>
      <c r="C30" s="639">
        <v>10</v>
      </c>
      <c r="D30" s="639"/>
      <c r="E30" s="639">
        <f>C30*D30</f>
        <v>0</v>
      </c>
      <c r="F30" s="638" t="s">
        <v>5</v>
      </c>
      <c r="G30" s="639"/>
      <c r="H30" s="639">
        <f>C30*G30</f>
        <v>0</v>
      </c>
      <c r="I30" s="639">
        <f t="shared" si="3"/>
        <v>0</v>
      </c>
      <c r="J30" s="639">
        <f t="shared" si="3"/>
        <v>0</v>
      </c>
    </row>
    <row r="31" spans="1:10" ht="13.5">
      <c r="A31" s="636" t="s">
        <v>2889</v>
      </c>
      <c r="B31" s="636" t="s">
        <v>5</v>
      </c>
      <c r="C31" s="637"/>
      <c r="D31" s="637"/>
      <c r="E31" s="637">
        <f>SUM(E27:E30)</f>
        <v>0</v>
      </c>
      <c r="F31" s="636" t="s">
        <v>5</v>
      </c>
      <c r="G31" s="637"/>
      <c r="H31" s="637">
        <f>SUM(H27:H30)</f>
        <v>0</v>
      </c>
      <c r="I31" s="637"/>
      <c r="J31" s="637">
        <f>SUM(J27:J30)</f>
        <v>0</v>
      </c>
    </row>
    <row r="32" spans="1:10" ht="13.5">
      <c r="A32" s="638" t="s">
        <v>5</v>
      </c>
      <c r="B32" s="638" t="s">
        <v>5</v>
      </c>
      <c r="C32" s="639"/>
      <c r="D32" s="639"/>
      <c r="E32" s="639"/>
      <c r="F32" s="638" t="s">
        <v>5</v>
      </c>
      <c r="G32" s="639"/>
      <c r="H32" s="639"/>
      <c r="I32" s="639">
        <f>D32+G32</f>
        <v>0</v>
      </c>
      <c r="J32" s="639">
        <f>E32+H32</f>
        <v>0</v>
      </c>
    </row>
    <row r="33" spans="1:10" ht="13.5">
      <c r="A33" s="636" t="s">
        <v>2890</v>
      </c>
      <c r="B33" s="636" t="s">
        <v>5</v>
      </c>
      <c r="C33" s="637"/>
      <c r="D33" s="637"/>
      <c r="E33" s="637"/>
      <c r="F33" s="636" t="s">
        <v>5</v>
      </c>
      <c r="G33" s="637"/>
      <c r="H33" s="637"/>
      <c r="I33" s="637"/>
      <c r="J33" s="637"/>
    </row>
    <row r="34" spans="1:10" ht="13.5">
      <c r="A34" s="638" t="s">
        <v>2891</v>
      </c>
      <c r="B34" s="638" t="s">
        <v>347</v>
      </c>
      <c r="C34" s="639">
        <v>12</v>
      </c>
      <c r="D34" s="639"/>
      <c r="E34" s="639">
        <f>C34*D34</f>
        <v>0</v>
      </c>
      <c r="F34" s="638" t="s">
        <v>5</v>
      </c>
      <c r="G34" s="639"/>
      <c r="H34" s="639">
        <f>C34*G34</f>
        <v>0</v>
      </c>
      <c r="I34" s="639">
        <f>D34+G34</f>
        <v>0</v>
      </c>
      <c r="J34" s="639">
        <f>E34+H34</f>
        <v>0</v>
      </c>
    </row>
    <row r="35" spans="1:10" ht="13.5">
      <c r="A35" s="638" t="s">
        <v>2892</v>
      </c>
      <c r="B35" s="638" t="s">
        <v>347</v>
      </c>
      <c r="C35" s="639">
        <v>10</v>
      </c>
      <c r="D35" s="639"/>
      <c r="E35" s="639">
        <f>C35*D35</f>
        <v>0</v>
      </c>
      <c r="F35" s="638" t="s">
        <v>5</v>
      </c>
      <c r="G35" s="639"/>
      <c r="H35" s="639">
        <f>C35*G35</f>
        <v>0</v>
      </c>
      <c r="I35" s="639">
        <f>D35+G35</f>
        <v>0</v>
      </c>
      <c r="J35" s="639">
        <f>E35+H35</f>
        <v>0</v>
      </c>
    </row>
    <row r="36" spans="1:10" ht="13.5">
      <c r="A36" s="636" t="s">
        <v>2893</v>
      </c>
      <c r="B36" s="636" t="s">
        <v>5</v>
      </c>
      <c r="C36" s="637"/>
      <c r="D36" s="637"/>
      <c r="E36" s="637">
        <f>SUM(E34:E35)</f>
        <v>0</v>
      </c>
      <c r="F36" s="636" t="s">
        <v>5</v>
      </c>
      <c r="G36" s="637"/>
      <c r="H36" s="637">
        <f>SUM(H34:H35)</f>
        <v>0</v>
      </c>
      <c r="I36" s="637"/>
      <c r="J36" s="637">
        <f>SUM(J34:J35)</f>
        <v>0</v>
      </c>
    </row>
    <row r="37" spans="1:10" ht="13.5">
      <c r="A37" s="638" t="s">
        <v>2894</v>
      </c>
      <c r="B37" s="638" t="s">
        <v>5</v>
      </c>
      <c r="C37" s="639"/>
      <c r="D37" s="639"/>
      <c r="E37" s="639">
        <f>'[3]Parametry'!B31/100*E16+'[3]Parametry'!B31/100*E17+'[3]Parametry'!B31/100*E18+'[3]Parametry'!B31/100*E19+'[3]Parametry'!B31/100*E20+'[3]Parametry'!B31/100*E21+'[3]Parametry'!B31/100*E22+'[3]Parametry'!B31/100*E23+'[3]Parametry'!B31/100*E27+'[3]Parametry'!B31/100*E28+'[3]Parametry'!B31/100*E29+'[3]Parametry'!B31/100*E30+'[3]Parametry'!B31/100*E34+'[3]Parametry'!B31/100*E35</f>
        <v>0</v>
      </c>
      <c r="F37" s="638" t="s">
        <v>5</v>
      </c>
      <c r="G37" s="639"/>
      <c r="H37" s="639"/>
      <c r="I37" s="639">
        <f>D37+G37</f>
        <v>0</v>
      </c>
      <c r="J37" s="639">
        <f>E37+H37</f>
        <v>0</v>
      </c>
    </row>
    <row r="38" spans="1:10" ht="13.5">
      <c r="A38" s="642" t="s">
        <v>2864</v>
      </c>
      <c r="B38" s="642" t="s">
        <v>5</v>
      </c>
      <c r="C38" s="643"/>
      <c r="D38" s="643"/>
      <c r="E38" s="643">
        <f>SUM(E14,E16:E23,E25,E27:E30,E32,E34:E35,E37:E37)</f>
        <v>0</v>
      </c>
      <c r="F38" s="642" t="s">
        <v>5</v>
      </c>
      <c r="G38" s="643"/>
      <c r="H38" s="643">
        <f>SUM(H14,H16:H23,H25,H27:H30,H32,H34:H35,H37:H37)</f>
        <v>0</v>
      </c>
      <c r="I38" s="643"/>
      <c r="J38" s="643">
        <f>SUM(J14,J16:J23,J25,J27:J30,J32,J34:J35,J37:J37)</f>
        <v>0</v>
      </c>
    </row>
  </sheetData>
  <printOptions/>
  <pageMargins left="0.5511811023622047" right="0.7086614173228347" top="0.7874015748031497" bottom="0.7874015748031497" header="0.31496062992125984" footer="0.31496062992125984"/>
  <pageSetup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view="pageBreakPreview" zoomScaleSheetLayoutView="100" workbookViewId="0" topLeftCell="A1">
      <selection activeCell="L44" sqref="L44"/>
    </sheetView>
  </sheetViews>
  <sheetFormatPr defaultColWidth="9.33203125" defaultRowHeight="13.5"/>
  <cols>
    <col min="1" max="1" width="45.83203125" style="645" bestFit="1" customWidth="1"/>
    <col min="2" max="3" width="16.5" style="646" customWidth="1"/>
    <col min="4" max="5" width="9.33203125" style="632" customWidth="1"/>
    <col min="6" max="6" width="9.33203125" style="647" hidden="1" customWidth="1"/>
    <col min="7" max="256" width="9.33203125" style="632" customWidth="1"/>
    <col min="257" max="257" width="45.83203125" style="632" bestFit="1" customWidth="1"/>
    <col min="258" max="258" width="9.33203125" style="632" customWidth="1"/>
    <col min="259" max="259" width="11.83203125" style="632" bestFit="1" customWidth="1"/>
    <col min="260" max="261" width="9.33203125" style="632" customWidth="1"/>
    <col min="262" max="262" width="9.33203125" style="632" hidden="1" customWidth="1"/>
    <col min="263" max="512" width="9.33203125" style="632" customWidth="1"/>
    <col min="513" max="513" width="45.83203125" style="632" bestFit="1" customWidth="1"/>
    <col min="514" max="514" width="9.33203125" style="632" customWidth="1"/>
    <col min="515" max="515" width="11.83203125" style="632" bestFit="1" customWidth="1"/>
    <col min="516" max="517" width="9.33203125" style="632" customWidth="1"/>
    <col min="518" max="518" width="9.33203125" style="632" hidden="1" customWidth="1"/>
    <col min="519" max="768" width="9.33203125" style="632" customWidth="1"/>
    <col min="769" max="769" width="45.83203125" style="632" bestFit="1" customWidth="1"/>
    <col min="770" max="770" width="9.33203125" style="632" customWidth="1"/>
    <col min="771" max="771" width="11.83203125" style="632" bestFit="1" customWidth="1"/>
    <col min="772" max="773" width="9.33203125" style="632" customWidth="1"/>
    <col min="774" max="774" width="9.33203125" style="632" hidden="1" customWidth="1"/>
    <col min="775" max="1024" width="9.33203125" style="632" customWidth="1"/>
    <col min="1025" max="1025" width="45.83203125" style="632" bestFit="1" customWidth="1"/>
    <col min="1026" max="1026" width="9.33203125" style="632" customWidth="1"/>
    <col min="1027" max="1027" width="11.83203125" style="632" bestFit="1" customWidth="1"/>
    <col min="1028" max="1029" width="9.33203125" style="632" customWidth="1"/>
    <col min="1030" max="1030" width="9.33203125" style="632" hidden="1" customWidth="1"/>
    <col min="1031" max="1280" width="9.33203125" style="632" customWidth="1"/>
    <col min="1281" max="1281" width="45.83203125" style="632" bestFit="1" customWidth="1"/>
    <col min="1282" max="1282" width="9.33203125" style="632" customWidth="1"/>
    <col min="1283" max="1283" width="11.83203125" style="632" bestFit="1" customWidth="1"/>
    <col min="1284" max="1285" width="9.33203125" style="632" customWidth="1"/>
    <col min="1286" max="1286" width="9.33203125" style="632" hidden="1" customWidth="1"/>
    <col min="1287" max="1536" width="9.33203125" style="632" customWidth="1"/>
    <col min="1537" max="1537" width="45.83203125" style="632" bestFit="1" customWidth="1"/>
    <col min="1538" max="1538" width="9.33203125" style="632" customWidth="1"/>
    <col min="1539" max="1539" width="11.83203125" style="632" bestFit="1" customWidth="1"/>
    <col min="1540" max="1541" width="9.33203125" style="632" customWidth="1"/>
    <col min="1542" max="1542" width="9.33203125" style="632" hidden="1" customWidth="1"/>
    <col min="1543" max="1792" width="9.33203125" style="632" customWidth="1"/>
    <col min="1793" max="1793" width="45.83203125" style="632" bestFit="1" customWidth="1"/>
    <col min="1794" max="1794" width="9.33203125" style="632" customWidth="1"/>
    <col min="1795" max="1795" width="11.83203125" style="632" bestFit="1" customWidth="1"/>
    <col min="1796" max="1797" width="9.33203125" style="632" customWidth="1"/>
    <col min="1798" max="1798" width="9.33203125" style="632" hidden="1" customWidth="1"/>
    <col min="1799" max="2048" width="9.33203125" style="632" customWidth="1"/>
    <col min="2049" max="2049" width="45.83203125" style="632" bestFit="1" customWidth="1"/>
    <col min="2050" max="2050" width="9.33203125" style="632" customWidth="1"/>
    <col min="2051" max="2051" width="11.83203125" style="632" bestFit="1" customWidth="1"/>
    <col min="2052" max="2053" width="9.33203125" style="632" customWidth="1"/>
    <col min="2054" max="2054" width="9.33203125" style="632" hidden="1" customWidth="1"/>
    <col min="2055" max="2304" width="9.33203125" style="632" customWidth="1"/>
    <col min="2305" max="2305" width="45.83203125" style="632" bestFit="1" customWidth="1"/>
    <col min="2306" max="2306" width="9.33203125" style="632" customWidth="1"/>
    <col min="2307" max="2307" width="11.83203125" style="632" bestFit="1" customWidth="1"/>
    <col min="2308" max="2309" width="9.33203125" style="632" customWidth="1"/>
    <col min="2310" max="2310" width="9.33203125" style="632" hidden="1" customWidth="1"/>
    <col min="2311" max="2560" width="9.33203125" style="632" customWidth="1"/>
    <col min="2561" max="2561" width="45.83203125" style="632" bestFit="1" customWidth="1"/>
    <col min="2562" max="2562" width="9.33203125" style="632" customWidth="1"/>
    <col min="2563" max="2563" width="11.83203125" style="632" bestFit="1" customWidth="1"/>
    <col min="2564" max="2565" width="9.33203125" style="632" customWidth="1"/>
    <col min="2566" max="2566" width="9.33203125" style="632" hidden="1" customWidth="1"/>
    <col min="2567" max="2816" width="9.33203125" style="632" customWidth="1"/>
    <col min="2817" max="2817" width="45.83203125" style="632" bestFit="1" customWidth="1"/>
    <col min="2818" max="2818" width="9.33203125" style="632" customWidth="1"/>
    <col min="2819" max="2819" width="11.83203125" style="632" bestFit="1" customWidth="1"/>
    <col min="2820" max="2821" width="9.33203125" style="632" customWidth="1"/>
    <col min="2822" max="2822" width="9.33203125" style="632" hidden="1" customWidth="1"/>
    <col min="2823" max="3072" width="9.33203125" style="632" customWidth="1"/>
    <col min="3073" max="3073" width="45.83203125" style="632" bestFit="1" customWidth="1"/>
    <col min="3074" max="3074" width="9.33203125" style="632" customWidth="1"/>
    <col min="3075" max="3075" width="11.83203125" style="632" bestFit="1" customWidth="1"/>
    <col min="3076" max="3077" width="9.33203125" style="632" customWidth="1"/>
    <col min="3078" max="3078" width="9.33203125" style="632" hidden="1" customWidth="1"/>
    <col min="3079" max="3328" width="9.33203125" style="632" customWidth="1"/>
    <col min="3329" max="3329" width="45.83203125" style="632" bestFit="1" customWidth="1"/>
    <col min="3330" max="3330" width="9.33203125" style="632" customWidth="1"/>
    <col min="3331" max="3331" width="11.83203125" style="632" bestFit="1" customWidth="1"/>
    <col min="3332" max="3333" width="9.33203125" style="632" customWidth="1"/>
    <col min="3334" max="3334" width="9.33203125" style="632" hidden="1" customWidth="1"/>
    <col min="3335" max="3584" width="9.33203125" style="632" customWidth="1"/>
    <col min="3585" max="3585" width="45.83203125" style="632" bestFit="1" customWidth="1"/>
    <col min="3586" max="3586" width="9.33203125" style="632" customWidth="1"/>
    <col min="3587" max="3587" width="11.83203125" style="632" bestFit="1" customWidth="1"/>
    <col min="3588" max="3589" width="9.33203125" style="632" customWidth="1"/>
    <col min="3590" max="3590" width="9.33203125" style="632" hidden="1" customWidth="1"/>
    <col min="3591" max="3840" width="9.33203125" style="632" customWidth="1"/>
    <col min="3841" max="3841" width="45.83203125" style="632" bestFit="1" customWidth="1"/>
    <col min="3842" max="3842" width="9.33203125" style="632" customWidth="1"/>
    <col min="3843" max="3843" width="11.83203125" style="632" bestFit="1" customWidth="1"/>
    <col min="3844" max="3845" width="9.33203125" style="632" customWidth="1"/>
    <col min="3846" max="3846" width="9.33203125" style="632" hidden="1" customWidth="1"/>
    <col min="3847" max="4096" width="9.33203125" style="632" customWidth="1"/>
    <col min="4097" max="4097" width="45.83203125" style="632" bestFit="1" customWidth="1"/>
    <col min="4098" max="4098" width="9.33203125" style="632" customWidth="1"/>
    <col min="4099" max="4099" width="11.83203125" style="632" bestFit="1" customWidth="1"/>
    <col min="4100" max="4101" width="9.33203125" style="632" customWidth="1"/>
    <col min="4102" max="4102" width="9.33203125" style="632" hidden="1" customWidth="1"/>
    <col min="4103" max="4352" width="9.33203125" style="632" customWidth="1"/>
    <col min="4353" max="4353" width="45.83203125" style="632" bestFit="1" customWidth="1"/>
    <col min="4354" max="4354" width="9.33203125" style="632" customWidth="1"/>
    <col min="4355" max="4355" width="11.83203125" style="632" bestFit="1" customWidth="1"/>
    <col min="4356" max="4357" width="9.33203125" style="632" customWidth="1"/>
    <col min="4358" max="4358" width="9.33203125" style="632" hidden="1" customWidth="1"/>
    <col min="4359" max="4608" width="9.33203125" style="632" customWidth="1"/>
    <col min="4609" max="4609" width="45.83203125" style="632" bestFit="1" customWidth="1"/>
    <col min="4610" max="4610" width="9.33203125" style="632" customWidth="1"/>
    <col min="4611" max="4611" width="11.83203125" style="632" bestFit="1" customWidth="1"/>
    <col min="4612" max="4613" width="9.33203125" style="632" customWidth="1"/>
    <col min="4614" max="4614" width="9.33203125" style="632" hidden="1" customWidth="1"/>
    <col min="4615" max="4864" width="9.33203125" style="632" customWidth="1"/>
    <col min="4865" max="4865" width="45.83203125" style="632" bestFit="1" customWidth="1"/>
    <col min="4866" max="4866" width="9.33203125" style="632" customWidth="1"/>
    <col min="4867" max="4867" width="11.83203125" style="632" bestFit="1" customWidth="1"/>
    <col min="4868" max="4869" width="9.33203125" style="632" customWidth="1"/>
    <col min="4870" max="4870" width="9.33203125" style="632" hidden="1" customWidth="1"/>
    <col min="4871" max="5120" width="9.33203125" style="632" customWidth="1"/>
    <col min="5121" max="5121" width="45.83203125" style="632" bestFit="1" customWidth="1"/>
    <col min="5122" max="5122" width="9.33203125" style="632" customWidth="1"/>
    <col min="5123" max="5123" width="11.83203125" style="632" bestFit="1" customWidth="1"/>
    <col min="5124" max="5125" width="9.33203125" style="632" customWidth="1"/>
    <col min="5126" max="5126" width="9.33203125" style="632" hidden="1" customWidth="1"/>
    <col min="5127" max="5376" width="9.33203125" style="632" customWidth="1"/>
    <col min="5377" max="5377" width="45.83203125" style="632" bestFit="1" customWidth="1"/>
    <col min="5378" max="5378" width="9.33203125" style="632" customWidth="1"/>
    <col min="5379" max="5379" width="11.83203125" style="632" bestFit="1" customWidth="1"/>
    <col min="5380" max="5381" width="9.33203125" style="632" customWidth="1"/>
    <col min="5382" max="5382" width="9.33203125" style="632" hidden="1" customWidth="1"/>
    <col min="5383" max="5632" width="9.33203125" style="632" customWidth="1"/>
    <col min="5633" max="5633" width="45.83203125" style="632" bestFit="1" customWidth="1"/>
    <col min="5634" max="5634" width="9.33203125" style="632" customWidth="1"/>
    <col min="5635" max="5635" width="11.83203125" style="632" bestFit="1" customWidth="1"/>
    <col min="5636" max="5637" width="9.33203125" style="632" customWidth="1"/>
    <col min="5638" max="5638" width="9.33203125" style="632" hidden="1" customWidth="1"/>
    <col min="5639" max="5888" width="9.33203125" style="632" customWidth="1"/>
    <col min="5889" max="5889" width="45.83203125" style="632" bestFit="1" customWidth="1"/>
    <col min="5890" max="5890" width="9.33203125" style="632" customWidth="1"/>
    <col min="5891" max="5891" width="11.83203125" style="632" bestFit="1" customWidth="1"/>
    <col min="5892" max="5893" width="9.33203125" style="632" customWidth="1"/>
    <col min="5894" max="5894" width="9.33203125" style="632" hidden="1" customWidth="1"/>
    <col min="5895" max="6144" width="9.33203125" style="632" customWidth="1"/>
    <col min="6145" max="6145" width="45.83203125" style="632" bestFit="1" customWidth="1"/>
    <col min="6146" max="6146" width="9.33203125" style="632" customWidth="1"/>
    <col min="6147" max="6147" width="11.83203125" style="632" bestFit="1" customWidth="1"/>
    <col min="6148" max="6149" width="9.33203125" style="632" customWidth="1"/>
    <col min="6150" max="6150" width="9.33203125" style="632" hidden="1" customWidth="1"/>
    <col min="6151" max="6400" width="9.33203125" style="632" customWidth="1"/>
    <col min="6401" max="6401" width="45.83203125" style="632" bestFit="1" customWidth="1"/>
    <col min="6402" max="6402" width="9.33203125" style="632" customWidth="1"/>
    <col min="6403" max="6403" width="11.83203125" style="632" bestFit="1" customWidth="1"/>
    <col min="6404" max="6405" width="9.33203125" style="632" customWidth="1"/>
    <col min="6406" max="6406" width="9.33203125" style="632" hidden="1" customWidth="1"/>
    <col min="6407" max="6656" width="9.33203125" style="632" customWidth="1"/>
    <col min="6657" max="6657" width="45.83203125" style="632" bestFit="1" customWidth="1"/>
    <col min="6658" max="6658" width="9.33203125" style="632" customWidth="1"/>
    <col min="6659" max="6659" width="11.83203125" style="632" bestFit="1" customWidth="1"/>
    <col min="6660" max="6661" width="9.33203125" style="632" customWidth="1"/>
    <col min="6662" max="6662" width="9.33203125" style="632" hidden="1" customWidth="1"/>
    <col min="6663" max="6912" width="9.33203125" style="632" customWidth="1"/>
    <col min="6913" max="6913" width="45.83203125" style="632" bestFit="1" customWidth="1"/>
    <col min="6914" max="6914" width="9.33203125" style="632" customWidth="1"/>
    <col min="6915" max="6915" width="11.83203125" style="632" bestFit="1" customWidth="1"/>
    <col min="6916" max="6917" width="9.33203125" style="632" customWidth="1"/>
    <col min="6918" max="6918" width="9.33203125" style="632" hidden="1" customWidth="1"/>
    <col min="6919" max="7168" width="9.33203125" style="632" customWidth="1"/>
    <col min="7169" max="7169" width="45.83203125" style="632" bestFit="1" customWidth="1"/>
    <col min="7170" max="7170" width="9.33203125" style="632" customWidth="1"/>
    <col min="7171" max="7171" width="11.83203125" style="632" bestFit="1" customWidth="1"/>
    <col min="7172" max="7173" width="9.33203125" style="632" customWidth="1"/>
    <col min="7174" max="7174" width="9.33203125" style="632" hidden="1" customWidth="1"/>
    <col min="7175" max="7424" width="9.33203125" style="632" customWidth="1"/>
    <col min="7425" max="7425" width="45.83203125" style="632" bestFit="1" customWidth="1"/>
    <col min="7426" max="7426" width="9.33203125" style="632" customWidth="1"/>
    <col min="7427" max="7427" width="11.83203125" style="632" bestFit="1" customWidth="1"/>
    <col min="7428" max="7429" width="9.33203125" style="632" customWidth="1"/>
    <col min="7430" max="7430" width="9.33203125" style="632" hidden="1" customWidth="1"/>
    <col min="7431" max="7680" width="9.33203125" style="632" customWidth="1"/>
    <col min="7681" max="7681" width="45.83203125" style="632" bestFit="1" customWidth="1"/>
    <col min="7682" max="7682" width="9.33203125" style="632" customWidth="1"/>
    <col min="7683" max="7683" width="11.83203125" style="632" bestFit="1" customWidth="1"/>
    <col min="7684" max="7685" width="9.33203125" style="632" customWidth="1"/>
    <col min="7686" max="7686" width="9.33203125" style="632" hidden="1" customWidth="1"/>
    <col min="7687" max="7936" width="9.33203125" style="632" customWidth="1"/>
    <col min="7937" max="7937" width="45.83203125" style="632" bestFit="1" customWidth="1"/>
    <col min="7938" max="7938" width="9.33203125" style="632" customWidth="1"/>
    <col min="7939" max="7939" width="11.83203125" style="632" bestFit="1" customWidth="1"/>
    <col min="7940" max="7941" width="9.33203125" style="632" customWidth="1"/>
    <col min="7942" max="7942" width="9.33203125" style="632" hidden="1" customWidth="1"/>
    <col min="7943" max="8192" width="9.33203125" style="632" customWidth="1"/>
    <col min="8193" max="8193" width="45.83203125" style="632" bestFit="1" customWidth="1"/>
    <col min="8194" max="8194" width="9.33203125" style="632" customWidth="1"/>
    <col min="8195" max="8195" width="11.83203125" style="632" bestFit="1" customWidth="1"/>
    <col min="8196" max="8197" width="9.33203125" style="632" customWidth="1"/>
    <col min="8198" max="8198" width="9.33203125" style="632" hidden="1" customWidth="1"/>
    <col min="8199" max="8448" width="9.33203125" style="632" customWidth="1"/>
    <col min="8449" max="8449" width="45.83203125" style="632" bestFit="1" customWidth="1"/>
    <col min="8450" max="8450" width="9.33203125" style="632" customWidth="1"/>
    <col min="8451" max="8451" width="11.83203125" style="632" bestFit="1" customWidth="1"/>
    <col min="8452" max="8453" width="9.33203125" style="632" customWidth="1"/>
    <col min="8454" max="8454" width="9.33203125" style="632" hidden="1" customWidth="1"/>
    <col min="8455" max="8704" width="9.33203125" style="632" customWidth="1"/>
    <col min="8705" max="8705" width="45.83203125" style="632" bestFit="1" customWidth="1"/>
    <col min="8706" max="8706" width="9.33203125" style="632" customWidth="1"/>
    <col min="8707" max="8707" width="11.83203125" style="632" bestFit="1" customWidth="1"/>
    <col min="8708" max="8709" width="9.33203125" style="632" customWidth="1"/>
    <col min="8710" max="8710" width="9.33203125" style="632" hidden="1" customWidth="1"/>
    <col min="8711" max="8960" width="9.33203125" style="632" customWidth="1"/>
    <col min="8961" max="8961" width="45.83203125" style="632" bestFit="1" customWidth="1"/>
    <col min="8962" max="8962" width="9.33203125" style="632" customWidth="1"/>
    <col min="8963" max="8963" width="11.83203125" style="632" bestFit="1" customWidth="1"/>
    <col min="8964" max="8965" width="9.33203125" style="632" customWidth="1"/>
    <col min="8966" max="8966" width="9.33203125" style="632" hidden="1" customWidth="1"/>
    <col min="8967" max="9216" width="9.33203125" style="632" customWidth="1"/>
    <col min="9217" max="9217" width="45.83203125" style="632" bestFit="1" customWidth="1"/>
    <col min="9218" max="9218" width="9.33203125" style="632" customWidth="1"/>
    <col min="9219" max="9219" width="11.83203125" style="632" bestFit="1" customWidth="1"/>
    <col min="9220" max="9221" width="9.33203125" style="632" customWidth="1"/>
    <col min="9222" max="9222" width="9.33203125" style="632" hidden="1" customWidth="1"/>
    <col min="9223" max="9472" width="9.33203125" style="632" customWidth="1"/>
    <col min="9473" max="9473" width="45.83203125" style="632" bestFit="1" customWidth="1"/>
    <col min="9474" max="9474" width="9.33203125" style="632" customWidth="1"/>
    <col min="9475" max="9475" width="11.83203125" style="632" bestFit="1" customWidth="1"/>
    <col min="9476" max="9477" width="9.33203125" style="632" customWidth="1"/>
    <col min="9478" max="9478" width="9.33203125" style="632" hidden="1" customWidth="1"/>
    <col min="9479" max="9728" width="9.33203125" style="632" customWidth="1"/>
    <col min="9729" max="9729" width="45.83203125" style="632" bestFit="1" customWidth="1"/>
    <col min="9730" max="9730" width="9.33203125" style="632" customWidth="1"/>
    <col min="9731" max="9731" width="11.83203125" style="632" bestFit="1" customWidth="1"/>
    <col min="9732" max="9733" width="9.33203125" style="632" customWidth="1"/>
    <col min="9734" max="9734" width="9.33203125" style="632" hidden="1" customWidth="1"/>
    <col min="9735" max="9984" width="9.33203125" style="632" customWidth="1"/>
    <col min="9985" max="9985" width="45.83203125" style="632" bestFit="1" customWidth="1"/>
    <col min="9986" max="9986" width="9.33203125" style="632" customWidth="1"/>
    <col min="9987" max="9987" width="11.83203125" style="632" bestFit="1" customWidth="1"/>
    <col min="9988" max="9989" width="9.33203125" style="632" customWidth="1"/>
    <col min="9990" max="9990" width="9.33203125" style="632" hidden="1" customWidth="1"/>
    <col min="9991" max="10240" width="9.33203125" style="632" customWidth="1"/>
    <col min="10241" max="10241" width="45.83203125" style="632" bestFit="1" customWidth="1"/>
    <col min="10242" max="10242" width="9.33203125" style="632" customWidth="1"/>
    <col min="10243" max="10243" width="11.83203125" style="632" bestFit="1" customWidth="1"/>
    <col min="10244" max="10245" width="9.33203125" style="632" customWidth="1"/>
    <col min="10246" max="10246" width="9.33203125" style="632" hidden="1" customWidth="1"/>
    <col min="10247" max="10496" width="9.33203125" style="632" customWidth="1"/>
    <col min="10497" max="10497" width="45.83203125" style="632" bestFit="1" customWidth="1"/>
    <col min="10498" max="10498" width="9.33203125" style="632" customWidth="1"/>
    <col min="10499" max="10499" width="11.83203125" style="632" bestFit="1" customWidth="1"/>
    <col min="10500" max="10501" width="9.33203125" style="632" customWidth="1"/>
    <col min="10502" max="10502" width="9.33203125" style="632" hidden="1" customWidth="1"/>
    <col min="10503" max="10752" width="9.33203125" style="632" customWidth="1"/>
    <col min="10753" max="10753" width="45.83203125" style="632" bestFit="1" customWidth="1"/>
    <col min="10754" max="10754" width="9.33203125" style="632" customWidth="1"/>
    <col min="10755" max="10755" width="11.83203125" style="632" bestFit="1" customWidth="1"/>
    <col min="10756" max="10757" width="9.33203125" style="632" customWidth="1"/>
    <col min="10758" max="10758" width="9.33203125" style="632" hidden="1" customWidth="1"/>
    <col min="10759" max="11008" width="9.33203125" style="632" customWidth="1"/>
    <col min="11009" max="11009" width="45.83203125" style="632" bestFit="1" customWidth="1"/>
    <col min="11010" max="11010" width="9.33203125" style="632" customWidth="1"/>
    <col min="11011" max="11011" width="11.83203125" style="632" bestFit="1" customWidth="1"/>
    <col min="11012" max="11013" width="9.33203125" style="632" customWidth="1"/>
    <col min="11014" max="11014" width="9.33203125" style="632" hidden="1" customWidth="1"/>
    <col min="11015" max="11264" width="9.33203125" style="632" customWidth="1"/>
    <col min="11265" max="11265" width="45.83203125" style="632" bestFit="1" customWidth="1"/>
    <col min="11266" max="11266" width="9.33203125" style="632" customWidth="1"/>
    <col min="11267" max="11267" width="11.83203125" style="632" bestFit="1" customWidth="1"/>
    <col min="11268" max="11269" width="9.33203125" style="632" customWidth="1"/>
    <col min="11270" max="11270" width="9.33203125" style="632" hidden="1" customWidth="1"/>
    <col min="11271" max="11520" width="9.33203125" style="632" customWidth="1"/>
    <col min="11521" max="11521" width="45.83203125" style="632" bestFit="1" customWidth="1"/>
    <col min="11522" max="11522" width="9.33203125" style="632" customWidth="1"/>
    <col min="11523" max="11523" width="11.83203125" style="632" bestFit="1" customWidth="1"/>
    <col min="11524" max="11525" width="9.33203125" style="632" customWidth="1"/>
    <col min="11526" max="11526" width="9.33203125" style="632" hidden="1" customWidth="1"/>
    <col min="11527" max="11776" width="9.33203125" style="632" customWidth="1"/>
    <col min="11777" max="11777" width="45.83203125" style="632" bestFit="1" customWidth="1"/>
    <col min="11778" max="11778" width="9.33203125" style="632" customWidth="1"/>
    <col min="11779" max="11779" width="11.83203125" style="632" bestFit="1" customWidth="1"/>
    <col min="11780" max="11781" width="9.33203125" style="632" customWidth="1"/>
    <col min="11782" max="11782" width="9.33203125" style="632" hidden="1" customWidth="1"/>
    <col min="11783" max="12032" width="9.33203125" style="632" customWidth="1"/>
    <col min="12033" max="12033" width="45.83203125" style="632" bestFit="1" customWidth="1"/>
    <col min="12034" max="12034" width="9.33203125" style="632" customWidth="1"/>
    <col min="12035" max="12035" width="11.83203125" style="632" bestFit="1" customWidth="1"/>
    <col min="12036" max="12037" width="9.33203125" style="632" customWidth="1"/>
    <col min="12038" max="12038" width="9.33203125" style="632" hidden="1" customWidth="1"/>
    <col min="12039" max="12288" width="9.33203125" style="632" customWidth="1"/>
    <col min="12289" max="12289" width="45.83203125" style="632" bestFit="1" customWidth="1"/>
    <col min="12290" max="12290" width="9.33203125" style="632" customWidth="1"/>
    <col min="12291" max="12291" width="11.83203125" style="632" bestFit="1" customWidth="1"/>
    <col min="12292" max="12293" width="9.33203125" style="632" customWidth="1"/>
    <col min="12294" max="12294" width="9.33203125" style="632" hidden="1" customWidth="1"/>
    <col min="12295" max="12544" width="9.33203125" style="632" customWidth="1"/>
    <col min="12545" max="12545" width="45.83203125" style="632" bestFit="1" customWidth="1"/>
    <col min="12546" max="12546" width="9.33203125" style="632" customWidth="1"/>
    <col min="12547" max="12547" width="11.83203125" style="632" bestFit="1" customWidth="1"/>
    <col min="12548" max="12549" width="9.33203125" style="632" customWidth="1"/>
    <col min="12550" max="12550" width="9.33203125" style="632" hidden="1" customWidth="1"/>
    <col min="12551" max="12800" width="9.33203125" style="632" customWidth="1"/>
    <col min="12801" max="12801" width="45.83203125" style="632" bestFit="1" customWidth="1"/>
    <col min="12802" max="12802" width="9.33203125" style="632" customWidth="1"/>
    <col min="12803" max="12803" width="11.83203125" style="632" bestFit="1" customWidth="1"/>
    <col min="12804" max="12805" width="9.33203125" style="632" customWidth="1"/>
    <col min="12806" max="12806" width="9.33203125" style="632" hidden="1" customWidth="1"/>
    <col min="12807" max="13056" width="9.33203125" style="632" customWidth="1"/>
    <col min="13057" max="13057" width="45.83203125" style="632" bestFit="1" customWidth="1"/>
    <col min="13058" max="13058" width="9.33203125" style="632" customWidth="1"/>
    <col min="13059" max="13059" width="11.83203125" style="632" bestFit="1" customWidth="1"/>
    <col min="13060" max="13061" width="9.33203125" style="632" customWidth="1"/>
    <col min="13062" max="13062" width="9.33203125" style="632" hidden="1" customWidth="1"/>
    <col min="13063" max="13312" width="9.33203125" style="632" customWidth="1"/>
    <col min="13313" max="13313" width="45.83203125" style="632" bestFit="1" customWidth="1"/>
    <col min="13314" max="13314" width="9.33203125" style="632" customWidth="1"/>
    <col min="13315" max="13315" width="11.83203125" style="632" bestFit="1" customWidth="1"/>
    <col min="13316" max="13317" width="9.33203125" style="632" customWidth="1"/>
    <col min="13318" max="13318" width="9.33203125" style="632" hidden="1" customWidth="1"/>
    <col min="13319" max="13568" width="9.33203125" style="632" customWidth="1"/>
    <col min="13569" max="13569" width="45.83203125" style="632" bestFit="1" customWidth="1"/>
    <col min="13570" max="13570" width="9.33203125" style="632" customWidth="1"/>
    <col min="13571" max="13571" width="11.83203125" style="632" bestFit="1" customWidth="1"/>
    <col min="13572" max="13573" width="9.33203125" style="632" customWidth="1"/>
    <col min="13574" max="13574" width="9.33203125" style="632" hidden="1" customWidth="1"/>
    <col min="13575" max="13824" width="9.33203125" style="632" customWidth="1"/>
    <col min="13825" max="13825" width="45.83203125" style="632" bestFit="1" customWidth="1"/>
    <col min="13826" max="13826" width="9.33203125" style="632" customWidth="1"/>
    <col min="13827" max="13827" width="11.83203125" style="632" bestFit="1" customWidth="1"/>
    <col min="13828" max="13829" width="9.33203125" style="632" customWidth="1"/>
    <col min="13830" max="13830" width="9.33203125" style="632" hidden="1" customWidth="1"/>
    <col min="13831" max="14080" width="9.33203125" style="632" customWidth="1"/>
    <col min="14081" max="14081" width="45.83203125" style="632" bestFit="1" customWidth="1"/>
    <col min="14082" max="14082" width="9.33203125" style="632" customWidth="1"/>
    <col min="14083" max="14083" width="11.83203125" style="632" bestFit="1" customWidth="1"/>
    <col min="14084" max="14085" width="9.33203125" style="632" customWidth="1"/>
    <col min="14086" max="14086" width="9.33203125" style="632" hidden="1" customWidth="1"/>
    <col min="14087" max="14336" width="9.33203125" style="632" customWidth="1"/>
    <col min="14337" max="14337" width="45.83203125" style="632" bestFit="1" customWidth="1"/>
    <col min="14338" max="14338" width="9.33203125" style="632" customWidth="1"/>
    <col min="14339" max="14339" width="11.83203125" style="632" bestFit="1" customWidth="1"/>
    <col min="14340" max="14341" width="9.33203125" style="632" customWidth="1"/>
    <col min="14342" max="14342" width="9.33203125" style="632" hidden="1" customWidth="1"/>
    <col min="14343" max="14592" width="9.33203125" style="632" customWidth="1"/>
    <col min="14593" max="14593" width="45.83203125" style="632" bestFit="1" customWidth="1"/>
    <col min="14594" max="14594" width="9.33203125" style="632" customWidth="1"/>
    <col min="14595" max="14595" width="11.83203125" style="632" bestFit="1" customWidth="1"/>
    <col min="14596" max="14597" width="9.33203125" style="632" customWidth="1"/>
    <col min="14598" max="14598" width="9.33203125" style="632" hidden="1" customWidth="1"/>
    <col min="14599" max="14848" width="9.33203125" style="632" customWidth="1"/>
    <col min="14849" max="14849" width="45.83203125" style="632" bestFit="1" customWidth="1"/>
    <col min="14850" max="14850" width="9.33203125" style="632" customWidth="1"/>
    <col min="14851" max="14851" width="11.83203125" style="632" bestFit="1" customWidth="1"/>
    <col min="14852" max="14853" width="9.33203125" style="632" customWidth="1"/>
    <col min="14854" max="14854" width="9.33203125" style="632" hidden="1" customWidth="1"/>
    <col min="14855" max="15104" width="9.33203125" style="632" customWidth="1"/>
    <col min="15105" max="15105" width="45.83203125" style="632" bestFit="1" customWidth="1"/>
    <col min="15106" max="15106" width="9.33203125" style="632" customWidth="1"/>
    <col min="15107" max="15107" width="11.83203125" style="632" bestFit="1" customWidth="1"/>
    <col min="15108" max="15109" width="9.33203125" style="632" customWidth="1"/>
    <col min="15110" max="15110" width="9.33203125" style="632" hidden="1" customWidth="1"/>
    <col min="15111" max="15360" width="9.33203125" style="632" customWidth="1"/>
    <col min="15361" max="15361" width="45.83203125" style="632" bestFit="1" customWidth="1"/>
    <col min="15362" max="15362" width="9.33203125" style="632" customWidth="1"/>
    <col min="15363" max="15363" width="11.83203125" style="632" bestFit="1" customWidth="1"/>
    <col min="15364" max="15365" width="9.33203125" style="632" customWidth="1"/>
    <col min="15366" max="15366" width="9.33203125" style="632" hidden="1" customWidth="1"/>
    <col min="15367" max="15616" width="9.33203125" style="632" customWidth="1"/>
    <col min="15617" max="15617" width="45.83203125" style="632" bestFit="1" customWidth="1"/>
    <col min="15618" max="15618" width="9.33203125" style="632" customWidth="1"/>
    <col min="15619" max="15619" width="11.83203125" style="632" bestFit="1" customWidth="1"/>
    <col min="15620" max="15621" width="9.33203125" style="632" customWidth="1"/>
    <col min="15622" max="15622" width="9.33203125" style="632" hidden="1" customWidth="1"/>
    <col min="15623" max="15872" width="9.33203125" style="632" customWidth="1"/>
    <col min="15873" max="15873" width="45.83203125" style="632" bestFit="1" customWidth="1"/>
    <col min="15874" max="15874" width="9.33203125" style="632" customWidth="1"/>
    <col min="15875" max="15875" width="11.83203125" style="632" bestFit="1" customWidth="1"/>
    <col min="15876" max="15877" width="9.33203125" style="632" customWidth="1"/>
    <col min="15878" max="15878" width="9.33203125" style="632" hidden="1" customWidth="1"/>
    <col min="15879" max="16128" width="9.33203125" style="632" customWidth="1"/>
    <col min="16129" max="16129" width="45.83203125" style="632" bestFit="1" customWidth="1"/>
    <col min="16130" max="16130" width="9.33203125" style="632" customWidth="1"/>
    <col min="16131" max="16131" width="11.83203125" style="632" bestFit="1" customWidth="1"/>
    <col min="16132" max="16133" width="9.33203125" style="632" customWidth="1"/>
    <col min="16134" max="16134" width="9.33203125" style="632" hidden="1" customWidth="1"/>
    <col min="16135" max="16384" width="9.33203125" style="632" customWidth="1"/>
  </cols>
  <sheetData>
    <row r="1" spans="1:3" s="632" customFormat="1" ht="13.5">
      <c r="A1" s="630" t="s">
        <v>112</v>
      </c>
      <c r="B1" s="648"/>
      <c r="C1" s="631"/>
    </row>
    <row r="2" spans="1:4" s="632" customFormat="1" ht="13.5">
      <c r="A2" s="633" t="s">
        <v>2515</v>
      </c>
      <c r="B2" s="634" t="s">
        <v>2812</v>
      </c>
      <c r="C2" s="634" t="s">
        <v>2813</v>
      </c>
      <c r="D2" s="635"/>
    </row>
    <row r="3" spans="1:4" s="632" customFormat="1" ht="13.5">
      <c r="A3" s="636" t="s">
        <v>2814</v>
      </c>
      <c r="B3" s="637"/>
      <c r="C3" s="637"/>
      <c r="D3" s="635"/>
    </row>
    <row r="4" spans="1:4" s="632" customFormat="1" ht="13.5">
      <c r="A4" s="638" t="s">
        <v>2700</v>
      </c>
      <c r="B4" s="639">
        <f>('SO 08 Rzp'!E11)</f>
        <v>0</v>
      </c>
      <c r="C4" s="639"/>
      <c r="D4" s="635"/>
    </row>
    <row r="5" spans="1:4" s="632" customFormat="1" ht="13.5">
      <c r="A5" s="638" t="s">
        <v>2815</v>
      </c>
      <c r="B5" s="639">
        <f>B4*'[4]Parametry'!B16/100</f>
        <v>0</v>
      </c>
      <c r="C5" s="639">
        <f>B4*'[4]Parametry'!B17/100</f>
        <v>0</v>
      </c>
      <c r="D5" s="635"/>
    </row>
    <row r="6" spans="1:4" s="632" customFormat="1" ht="13.5">
      <c r="A6" s="638" t="s">
        <v>2816</v>
      </c>
      <c r="B6" s="639"/>
      <c r="C6" s="639">
        <f>('SO 08 Rzp'!E38)+0</f>
        <v>0</v>
      </c>
      <c r="D6" s="635"/>
    </row>
    <row r="7" spans="1:4" s="632" customFormat="1" ht="13.5">
      <c r="A7" s="638" t="s">
        <v>2817</v>
      </c>
      <c r="B7" s="639"/>
      <c r="C7" s="639">
        <f>('SO 08 Rzp'!H11)+('SO 08 Rzp'!H38)+0</f>
        <v>0</v>
      </c>
      <c r="D7" s="635"/>
    </row>
    <row r="8" spans="1:4" s="632" customFormat="1" ht="13.5">
      <c r="A8" s="640" t="s">
        <v>2818</v>
      </c>
      <c r="B8" s="641">
        <f>B4+B5</f>
        <v>0</v>
      </c>
      <c r="C8" s="641">
        <f>C4+C5+C6+C7</f>
        <v>0</v>
      </c>
      <c r="D8" s="635"/>
    </row>
    <row r="9" spans="1:4" s="632" customFormat="1" ht="13.5">
      <c r="A9" s="638" t="s">
        <v>2819</v>
      </c>
      <c r="B9" s="639"/>
      <c r="C9" s="639">
        <f>(C6+C7)*'[4]Parametry'!B18/100</f>
        <v>0</v>
      </c>
      <c r="D9" s="635"/>
    </row>
    <row r="10" spans="1:4" s="632" customFormat="1" ht="13.5">
      <c r="A10" s="638" t="s">
        <v>2820</v>
      </c>
      <c r="B10" s="639"/>
      <c r="C10" s="639">
        <f>0+0</f>
        <v>0</v>
      </c>
      <c r="D10" s="635"/>
    </row>
    <row r="11" spans="1:4" s="632" customFormat="1" ht="13.5">
      <c r="A11" s="638" t="s">
        <v>180</v>
      </c>
      <c r="B11" s="639"/>
      <c r="C11" s="639">
        <f>0+0</f>
        <v>0</v>
      </c>
      <c r="D11" s="635"/>
    </row>
    <row r="12" spans="1:4" s="632" customFormat="1" ht="13.5">
      <c r="A12" s="638" t="s">
        <v>2821</v>
      </c>
      <c r="B12" s="639"/>
      <c r="C12" s="639">
        <f>(C10+C11)*'[4]Parametry'!B19/100</f>
        <v>0</v>
      </c>
      <c r="D12" s="635"/>
    </row>
    <row r="13" spans="1:4" s="632" customFormat="1" ht="13.5">
      <c r="A13" s="640" t="s">
        <v>2822</v>
      </c>
      <c r="B13" s="641">
        <f>B8</f>
        <v>0</v>
      </c>
      <c r="C13" s="641">
        <f>C8+C9+C10+C11+C12</f>
        <v>0</v>
      </c>
      <c r="D13" s="635"/>
    </row>
    <row r="14" spans="1:4" s="632" customFormat="1" ht="13.5">
      <c r="A14" s="638" t="s">
        <v>2823</v>
      </c>
      <c r="B14" s="639"/>
      <c r="C14" s="639">
        <f>(B13+C13)*'[4]Parametry'!B20/100</f>
        <v>0</v>
      </c>
      <c r="D14" s="635"/>
    </row>
    <row r="15" spans="1:4" s="632" customFormat="1" ht="13.5">
      <c r="A15" s="638" t="s">
        <v>2865</v>
      </c>
      <c r="B15" s="639"/>
      <c r="C15" s="639">
        <f>(B13+C13)*'[4]Parametry'!B21/100</f>
        <v>0</v>
      </c>
      <c r="D15" s="635"/>
    </row>
    <row r="16" spans="1:4" s="632" customFormat="1" ht="13.5">
      <c r="A16" s="638" t="s">
        <v>2825</v>
      </c>
      <c r="B16" s="639"/>
      <c r="C16" s="639">
        <f>(B8+C8)*'[4]Parametry'!B22/100</f>
        <v>0</v>
      </c>
      <c r="D16" s="635"/>
    </row>
    <row r="17" spans="1:4" s="632" customFormat="1" ht="13.5">
      <c r="A17" s="636" t="s">
        <v>2826</v>
      </c>
      <c r="B17" s="637"/>
      <c r="C17" s="637">
        <f>B13+C13+C14+C15+C16</f>
        <v>0</v>
      </c>
      <c r="D17" s="635"/>
    </row>
    <row r="18" spans="1:4" s="632" customFormat="1" ht="13.5">
      <c r="A18" s="638" t="s">
        <v>5</v>
      </c>
      <c r="B18" s="639"/>
      <c r="C18" s="639"/>
      <c r="D18" s="635"/>
    </row>
    <row r="19" spans="1:4" s="632" customFormat="1" ht="13.5">
      <c r="A19" s="636" t="s">
        <v>2827</v>
      </c>
      <c r="B19" s="637"/>
      <c r="C19" s="637"/>
      <c r="D19" s="635"/>
    </row>
    <row r="20" spans="1:4" s="632" customFormat="1" ht="13.5">
      <c r="A20" s="638" t="s">
        <v>2828</v>
      </c>
      <c r="B20" s="639"/>
      <c r="C20" s="639">
        <f>C13*'[4]Parametry'!B23/100</f>
        <v>0</v>
      </c>
      <c r="D20" s="635"/>
    </row>
    <row r="21" spans="1:4" s="632" customFormat="1" ht="13.5">
      <c r="A21" s="638" t="s">
        <v>2829</v>
      </c>
      <c r="B21" s="639"/>
      <c r="C21" s="639">
        <f>C13*'[4]Parametry'!B24/100</f>
        <v>0</v>
      </c>
      <c r="D21" s="635"/>
    </row>
    <row r="22" spans="1:4" s="632" customFormat="1" ht="13.5">
      <c r="A22" s="636" t="s">
        <v>2830</v>
      </c>
      <c r="B22" s="637"/>
      <c r="C22" s="637">
        <f>C20+C21</f>
        <v>0</v>
      </c>
      <c r="D22" s="635"/>
    </row>
    <row r="23" spans="1:4" s="632" customFormat="1" ht="13.5">
      <c r="A23" s="638" t="s">
        <v>2789</v>
      </c>
      <c r="B23" s="639"/>
      <c r="C23" s="639">
        <f>'[4]Parametry'!B25*'[4]Parametry'!B28*(C17*'[4]Parametry'!B27)^'[4]Parametry'!B26</f>
        <v>0</v>
      </c>
      <c r="D23" s="635"/>
    </row>
    <row r="24" spans="1:4" s="632" customFormat="1" ht="13.5">
      <c r="A24" s="638" t="s">
        <v>5</v>
      </c>
      <c r="B24" s="639"/>
      <c r="C24" s="639"/>
      <c r="D24" s="635"/>
    </row>
    <row r="25" spans="1:4" s="632" customFormat="1" ht="13.5">
      <c r="A25" s="642" t="s">
        <v>2831</v>
      </c>
      <c r="B25" s="643"/>
      <c r="C25" s="643">
        <f>C17+C22+C23</f>
        <v>0</v>
      </c>
      <c r="D25" s="635"/>
    </row>
    <row r="26" spans="1:4" s="632" customFormat="1" ht="13.5">
      <c r="A26" s="638" t="s">
        <v>5</v>
      </c>
      <c r="B26" s="639"/>
      <c r="C26" s="639"/>
      <c r="D26" s="635"/>
    </row>
    <row r="27" spans="1:4" s="632" customFormat="1" ht="13.5">
      <c r="A27" s="638" t="s">
        <v>2832</v>
      </c>
      <c r="B27" s="639"/>
      <c r="C27" s="639">
        <f>C25*'[4]Parametry'!B29/100</f>
        <v>0</v>
      </c>
      <c r="D27" s="635"/>
    </row>
    <row r="28" spans="1:4" s="632" customFormat="1" ht="13.5">
      <c r="A28" s="638" t="s">
        <v>2832</v>
      </c>
      <c r="B28" s="639"/>
      <c r="C28" s="639">
        <f>C25*'[4]Parametry'!B30/100</f>
        <v>0</v>
      </c>
      <c r="D28" s="635"/>
    </row>
    <row r="29" spans="1:4" s="632" customFormat="1" ht="13.5">
      <c r="A29" s="636" t="s">
        <v>2833</v>
      </c>
      <c r="B29" s="644" t="s">
        <v>2834</v>
      </c>
      <c r="C29" s="644" t="s">
        <v>2664</v>
      </c>
      <c r="D29" s="635"/>
    </row>
    <row r="30" spans="1:4" s="632" customFormat="1" ht="13.5">
      <c r="A30" s="638" t="s">
        <v>2835</v>
      </c>
      <c r="B30" s="639">
        <f>('SO 08 Rzp'!E7)</f>
        <v>0</v>
      </c>
      <c r="C30" s="639">
        <f>('SO 08 Rzp'!H7)</f>
        <v>0</v>
      </c>
      <c r="D30" s="635"/>
    </row>
    <row r="31" spans="1:4" s="632" customFormat="1" ht="13.5">
      <c r="A31" s="638" t="s">
        <v>2866</v>
      </c>
      <c r="B31" s="639">
        <f>('SO 08 Rzp'!E6)</f>
        <v>0</v>
      </c>
      <c r="C31" s="639">
        <f>('SO 08 Rzp'!H6)</f>
        <v>0</v>
      </c>
      <c r="D31" s="635"/>
    </row>
    <row r="32" spans="1:4" s="632" customFormat="1" ht="13.5">
      <c r="A32" s="638" t="s">
        <v>2661</v>
      </c>
      <c r="B32" s="639">
        <f>('SO 08 Rzp'!E11)</f>
        <v>0</v>
      </c>
      <c r="C32" s="639">
        <f>('SO 08 Rzp'!H11)</f>
        <v>0</v>
      </c>
      <c r="D32" s="635"/>
    </row>
    <row r="33" spans="1:4" s="632" customFormat="1" ht="13.5">
      <c r="A33" s="638" t="s">
        <v>2838</v>
      </c>
      <c r="B33" s="639">
        <f>('SO 08 Rzp'!E38)</f>
        <v>0</v>
      </c>
      <c r="C33" s="639">
        <f>('SO 08 Rzp'!H38)</f>
        <v>0</v>
      </c>
      <c r="D33" s="635"/>
    </row>
    <row r="34" spans="1:4" s="632" customFormat="1" ht="13.5">
      <c r="A34" s="638" t="s">
        <v>2867</v>
      </c>
      <c r="B34" s="639">
        <f>('SO 08 Rzp'!E24)</f>
        <v>0</v>
      </c>
      <c r="C34" s="639">
        <f>('SO 08 Rzp'!H24)</f>
        <v>0</v>
      </c>
      <c r="D34" s="635"/>
    </row>
    <row r="35" spans="1:4" s="632" customFormat="1" ht="13.5">
      <c r="A35" s="638" t="s">
        <v>2868</v>
      </c>
      <c r="B35" s="639">
        <f>('SO 08 Rzp'!E31)</f>
        <v>0</v>
      </c>
      <c r="C35" s="639">
        <f>('SO 08 Rzp'!H31)</f>
        <v>0</v>
      </c>
      <c r="D35" s="635"/>
    </row>
    <row r="36" spans="1:4" s="632" customFormat="1" ht="13.5">
      <c r="A36" s="638" t="s">
        <v>2869</v>
      </c>
      <c r="B36" s="639">
        <f>('SO 08 Rzp'!E36)</f>
        <v>0</v>
      </c>
      <c r="C36" s="639">
        <f>('SO 08 Rzp'!H36)</f>
        <v>0</v>
      </c>
      <c r="D36" s="635"/>
    </row>
    <row r="37" spans="1:4" s="632" customFormat="1" ht="13.5">
      <c r="A37" s="638" t="s">
        <v>5</v>
      </c>
      <c r="B37" s="639"/>
      <c r="C37" s="639"/>
      <c r="D37" s="635"/>
    </row>
    <row r="38" spans="1:4" s="632" customFormat="1" ht="15.75">
      <c r="A38" s="654" t="s">
        <v>5</v>
      </c>
      <c r="B38" s="655"/>
      <c r="C38" s="655"/>
      <c r="D38" s="635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BreakPreview" zoomScaleSheetLayoutView="100" workbookViewId="0" topLeftCell="A1">
      <selection activeCell="G43" sqref="G43"/>
    </sheetView>
  </sheetViews>
  <sheetFormatPr defaultColWidth="9.33203125" defaultRowHeight="13.5"/>
  <cols>
    <col min="1" max="1" width="68" style="645" customWidth="1"/>
    <col min="2" max="2" width="4.66015625" style="645" bestFit="1" customWidth="1"/>
    <col min="3" max="3" width="6.33203125" style="646" bestFit="1" customWidth="1"/>
    <col min="4" max="5" width="18.83203125" style="646" customWidth="1"/>
    <col min="6" max="6" width="4.16015625" style="645" bestFit="1" customWidth="1"/>
    <col min="7" max="10" width="17.16015625" style="646" customWidth="1"/>
    <col min="11" max="11" width="9.33203125" style="647" hidden="1" customWidth="1"/>
    <col min="12" max="256" width="9.33203125" style="632" customWidth="1"/>
    <col min="257" max="257" width="68" style="632" customWidth="1"/>
    <col min="258" max="258" width="4.66015625" style="632" bestFit="1" customWidth="1"/>
    <col min="259" max="259" width="6.33203125" style="632" bestFit="1" customWidth="1"/>
    <col min="260" max="260" width="10.33203125" style="632" bestFit="1" customWidth="1"/>
    <col min="261" max="261" width="15.66015625" style="632" customWidth="1"/>
    <col min="262" max="262" width="4.16015625" style="632" bestFit="1" customWidth="1"/>
    <col min="263" max="263" width="9.16015625" style="632" bestFit="1" customWidth="1"/>
    <col min="264" max="264" width="14.66015625" style="632" bestFit="1" customWidth="1"/>
    <col min="265" max="265" width="10.33203125" style="632" bestFit="1" customWidth="1"/>
    <col min="266" max="266" width="13.33203125" style="632" bestFit="1" customWidth="1"/>
    <col min="267" max="267" width="9.33203125" style="632" hidden="1" customWidth="1"/>
    <col min="268" max="512" width="9.33203125" style="632" customWidth="1"/>
    <col min="513" max="513" width="68" style="632" customWidth="1"/>
    <col min="514" max="514" width="4.66015625" style="632" bestFit="1" customWidth="1"/>
    <col min="515" max="515" width="6.33203125" style="632" bestFit="1" customWidth="1"/>
    <col min="516" max="516" width="10.33203125" style="632" bestFit="1" customWidth="1"/>
    <col min="517" max="517" width="15.66015625" style="632" customWidth="1"/>
    <col min="518" max="518" width="4.16015625" style="632" bestFit="1" customWidth="1"/>
    <col min="519" max="519" width="9.16015625" style="632" bestFit="1" customWidth="1"/>
    <col min="520" max="520" width="14.66015625" style="632" bestFit="1" customWidth="1"/>
    <col min="521" max="521" width="10.33203125" style="632" bestFit="1" customWidth="1"/>
    <col min="522" max="522" width="13.33203125" style="632" bestFit="1" customWidth="1"/>
    <col min="523" max="523" width="9.33203125" style="632" hidden="1" customWidth="1"/>
    <col min="524" max="768" width="9.33203125" style="632" customWidth="1"/>
    <col min="769" max="769" width="68" style="632" customWidth="1"/>
    <col min="770" max="770" width="4.66015625" style="632" bestFit="1" customWidth="1"/>
    <col min="771" max="771" width="6.33203125" style="632" bestFit="1" customWidth="1"/>
    <col min="772" max="772" width="10.33203125" style="632" bestFit="1" customWidth="1"/>
    <col min="773" max="773" width="15.66015625" style="632" customWidth="1"/>
    <col min="774" max="774" width="4.16015625" style="632" bestFit="1" customWidth="1"/>
    <col min="775" max="775" width="9.16015625" style="632" bestFit="1" customWidth="1"/>
    <col min="776" max="776" width="14.66015625" style="632" bestFit="1" customWidth="1"/>
    <col min="777" max="777" width="10.33203125" style="632" bestFit="1" customWidth="1"/>
    <col min="778" max="778" width="13.33203125" style="632" bestFit="1" customWidth="1"/>
    <col min="779" max="779" width="9.33203125" style="632" hidden="1" customWidth="1"/>
    <col min="780" max="1024" width="9.33203125" style="632" customWidth="1"/>
    <col min="1025" max="1025" width="68" style="632" customWidth="1"/>
    <col min="1026" max="1026" width="4.66015625" style="632" bestFit="1" customWidth="1"/>
    <col min="1027" max="1027" width="6.33203125" style="632" bestFit="1" customWidth="1"/>
    <col min="1028" max="1028" width="10.33203125" style="632" bestFit="1" customWidth="1"/>
    <col min="1029" max="1029" width="15.66015625" style="632" customWidth="1"/>
    <col min="1030" max="1030" width="4.16015625" style="632" bestFit="1" customWidth="1"/>
    <col min="1031" max="1031" width="9.16015625" style="632" bestFit="1" customWidth="1"/>
    <col min="1032" max="1032" width="14.66015625" style="632" bestFit="1" customWidth="1"/>
    <col min="1033" max="1033" width="10.33203125" style="632" bestFit="1" customWidth="1"/>
    <col min="1034" max="1034" width="13.33203125" style="632" bestFit="1" customWidth="1"/>
    <col min="1035" max="1035" width="9.33203125" style="632" hidden="1" customWidth="1"/>
    <col min="1036" max="1280" width="9.33203125" style="632" customWidth="1"/>
    <col min="1281" max="1281" width="68" style="632" customWidth="1"/>
    <col min="1282" max="1282" width="4.66015625" style="632" bestFit="1" customWidth="1"/>
    <col min="1283" max="1283" width="6.33203125" style="632" bestFit="1" customWidth="1"/>
    <col min="1284" max="1284" width="10.33203125" style="632" bestFit="1" customWidth="1"/>
    <col min="1285" max="1285" width="15.66015625" style="632" customWidth="1"/>
    <col min="1286" max="1286" width="4.16015625" style="632" bestFit="1" customWidth="1"/>
    <col min="1287" max="1287" width="9.16015625" style="632" bestFit="1" customWidth="1"/>
    <col min="1288" max="1288" width="14.66015625" style="632" bestFit="1" customWidth="1"/>
    <col min="1289" max="1289" width="10.33203125" style="632" bestFit="1" customWidth="1"/>
    <col min="1290" max="1290" width="13.33203125" style="632" bestFit="1" customWidth="1"/>
    <col min="1291" max="1291" width="9.33203125" style="632" hidden="1" customWidth="1"/>
    <col min="1292" max="1536" width="9.33203125" style="632" customWidth="1"/>
    <col min="1537" max="1537" width="68" style="632" customWidth="1"/>
    <col min="1538" max="1538" width="4.66015625" style="632" bestFit="1" customWidth="1"/>
    <col min="1539" max="1539" width="6.33203125" style="632" bestFit="1" customWidth="1"/>
    <col min="1540" max="1540" width="10.33203125" style="632" bestFit="1" customWidth="1"/>
    <col min="1541" max="1541" width="15.66015625" style="632" customWidth="1"/>
    <col min="1542" max="1542" width="4.16015625" style="632" bestFit="1" customWidth="1"/>
    <col min="1543" max="1543" width="9.16015625" style="632" bestFit="1" customWidth="1"/>
    <col min="1544" max="1544" width="14.66015625" style="632" bestFit="1" customWidth="1"/>
    <col min="1545" max="1545" width="10.33203125" style="632" bestFit="1" customWidth="1"/>
    <col min="1546" max="1546" width="13.33203125" style="632" bestFit="1" customWidth="1"/>
    <col min="1547" max="1547" width="9.33203125" style="632" hidden="1" customWidth="1"/>
    <col min="1548" max="1792" width="9.33203125" style="632" customWidth="1"/>
    <col min="1793" max="1793" width="68" style="632" customWidth="1"/>
    <col min="1794" max="1794" width="4.66015625" style="632" bestFit="1" customWidth="1"/>
    <col min="1795" max="1795" width="6.33203125" style="632" bestFit="1" customWidth="1"/>
    <col min="1796" max="1796" width="10.33203125" style="632" bestFit="1" customWidth="1"/>
    <col min="1797" max="1797" width="15.66015625" style="632" customWidth="1"/>
    <col min="1798" max="1798" width="4.16015625" style="632" bestFit="1" customWidth="1"/>
    <col min="1799" max="1799" width="9.16015625" style="632" bestFit="1" customWidth="1"/>
    <col min="1800" max="1800" width="14.66015625" style="632" bestFit="1" customWidth="1"/>
    <col min="1801" max="1801" width="10.33203125" style="632" bestFit="1" customWidth="1"/>
    <col min="1802" max="1802" width="13.33203125" style="632" bestFit="1" customWidth="1"/>
    <col min="1803" max="1803" width="9.33203125" style="632" hidden="1" customWidth="1"/>
    <col min="1804" max="2048" width="9.33203125" style="632" customWidth="1"/>
    <col min="2049" max="2049" width="68" style="632" customWidth="1"/>
    <col min="2050" max="2050" width="4.66015625" style="632" bestFit="1" customWidth="1"/>
    <col min="2051" max="2051" width="6.33203125" style="632" bestFit="1" customWidth="1"/>
    <col min="2052" max="2052" width="10.33203125" style="632" bestFit="1" customWidth="1"/>
    <col min="2053" max="2053" width="15.66015625" style="632" customWidth="1"/>
    <col min="2054" max="2054" width="4.16015625" style="632" bestFit="1" customWidth="1"/>
    <col min="2055" max="2055" width="9.16015625" style="632" bestFit="1" customWidth="1"/>
    <col min="2056" max="2056" width="14.66015625" style="632" bestFit="1" customWidth="1"/>
    <col min="2057" max="2057" width="10.33203125" style="632" bestFit="1" customWidth="1"/>
    <col min="2058" max="2058" width="13.33203125" style="632" bestFit="1" customWidth="1"/>
    <col min="2059" max="2059" width="9.33203125" style="632" hidden="1" customWidth="1"/>
    <col min="2060" max="2304" width="9.33203125" style="632" customWidth="1"/>
    <col min="2305" max="2305" width="68" style="632" customWidth="1"/>
    <col min="2306" max="2306" width="4.66015625" style="632" bestFit="1" customWidth="1"/>
    <col min="2307" max="2307" width="6.33203125" style="632" bestFit="1" customWidth="1"/>
    <col min="2308" max="2308" width="10.33203125" style="632" bestFit="1" customWidth="1"/>
    <col min="2309" max="2309" width="15.66015625" style="632" customWidth="1"/>
    <col min="2310" max="2310" width="4.16015625" style="632" bestFit="1" customWidth="1"/>
    <col min="2311" max="2311" width="9.16015625" style="632" bestFit="1" customWidth="1"/>
    <col min="2312" max="2312" width="14.66015625" style="632" bestFit="1" customWidth="1"/>
    <col min="2313" max="2313" width="10.33203125" style="632" bestFit="1" customWidth="1"/>
    <col min="2314" max="2314" width="13.33203125" style="632" bestFit="1" customWidth="1"/>
    <col min="2315" max="2315" width="9.33203125" style="632" hidden="1" customWidth="1"/>
    <col min="2316" max="2560" width="9.33203125" style="632" customWidth="1"/>
    <col min="2561" max="2561" width="68" style="632" customWidth="1"/>
    <col min="2562" max="2562" width="4.66015625" style="632" bestFit="1" customWidth="1"/>
    <col min="2563" max="2563" width="6.33203125" style="632" bestFit="1" customWidth="1"/>
    <col min="2564" max="2564" width="10.33203125" style="632" bestFit="1" customWidth="1"/>
    <col min="2565" max="2565" width="15.66015625" style="632" customWidth="1"/>
    <col min="2566" max="2566" width="4.16015625" style="632" bestFit="1" customWidth="1"/>
    <col min="2567" max="2567" width="9.16015625" style="632" bestFit="1" customWidth="1"/>
    <col min="2568" max="2568" width="14.66015625" style="632" bestFit="1" customWidth="1"/>
    <col min="2569" max="2569" width="10.33203125" style="632" bestFit="1" customWidth="1"/>
    <col min="2570" max="2570" width="13.33203125" style="632" bestFit="1" customWidth="1"/>
    <col min="2571" max="2571" width="9.33203125" style="632" hidden="1" customWidth="1"/>
    <col min="2572" max="2816" width="9.33203125" style="632" customWidth="1"/>
    <col min="2817" max="2817" width="68" style="632" customWidth="1"/>
    <col min="2818" max="2818" width="4.66015625" style="632" bestFit="1" customWidth="1"/>
    <col min="2819" max="2819" width="6.33203125" style="632" bestFit="1" customWidth="1"/>
    <col min="2820" max="2820" width="10.33203125" style="632" bestFit="1" customWidth="1"/>
    <col min="2821" max="2821" width="15.66015625" style="632" customWidth="1"/>
    <col min="2822" max="2822" width="4.16015625" style="632" bestFit="1" customWidth="1"/>
    <col min="2823" max="2823" width="9.16015625" style="632" bestFit="1" customWidth="1"/>
    <col min="2824" max="2824" width="14.66015625" style="632" bestFit="1" customWidth="1"/>
    <col min="2825" max="2825" width="10.33203125" style="632" bestFit="1" customWidth="1"/>
    <col min="2826" max="2826" width="13.33203125" style="632" bestFit="1" customWidth="1"/>
    <col min="2827" max="2827" width="9.33203125" style="632" hidden="1" customWidth="1"/>
    <col min="2828" max="3072" width="9.33203125" style="632" customWidth="1"/>
    <col min="3073" max="3073" width="68" style="632" customWidth="1"/>
    <col min="3074" max="3074" width="4.66015625" style="632" bestFit="1" customWidth="1"/>
    <col min="3075" max="3075" width="6.33203125" style="632" bestFit="1" customWidth="1"/>
    <col min="3076" max="3076" width="10.33203125" style="632" bestFit="1" customWidth="1"/>
    <col min="3077" max="3077" width="15.66015625" style="632" customWidth="1"/>
    <col min="3078" max="3078" width="4.16015625" style="632" bestFit="1" customWidth="1"/>
    <col min="3079" max="3079" width="9.16015625" style="632" bestFit="1" customWidth="1"/>
    <col min="3080" max="3080" width="14.66015625" style="632" bestFit="1" customWidth="1"/>
    <col min="3081" max="3081" width="10.33203125" style="632" bestFit="1" customWidth="1"/>
    <col min="3082" max="3082" width="13.33203125" style="632" bestFit="1" customWidth="1"/>
    <col min="3083" max="3083" width="9.33203125" style="632" hidden="1" customWidth="1"/>
    <col min="3084" max="3328" width="9.33203125" style="632" customWidth="1"/>
    <col min="3329" max="3329" width="68" style="632" customWidth="1"/>
    <col min="3330" max="3330" width="4.66015625" style="632" bestFit="1" customWidth="1"/>
    <col min="3331" max="3331" width="6.33203125" style="632" bestFit="1" customWidth="1"/>
    <col min="3332" max="3332" width="10.33203125" style="632" bestFit="1" customWidth="1"/>
    <col min="3333" max="3333" width="15.66015625" style="632" customWidth="1"/>
    <col min="3334" max="3334" width="4.16015625" style="632" bestFit="1" customWidth="1"/>
    <col min="3335" max="3335" width="9.16015625" style="632" bestFit="1" customWidth="1"/>
    <col min="3336" max="3336" width="14.66015625" style="632" bestFit="1" customWidth="1"/>
    <col min="3337" max="3337" width="10.33203125" style="632" bestFit="1" customWidth="1"/>
    <col min="3338" max="3338" width="13.33203125" style="632" bestFit="1" customWidth="1"/>
    <col min="3339" max="3339" width="9.33203125" style="632" hidden="1" customWidth="1"/>
    <col min="3340" max="3584" width="9.33203125" style="632" customWidth="1"/>
    <col min="3585" max="3585" width="68" style="632" customWidth="1"/>
    <col min="3586" max="3586" width="4.66015625" style="632" bestFit="1" customWidth="1"/>
    <col min="3587" max="3587" width="6.33203125" style="632" bestFit="1" customWidth="1"/>
    <col min="3588" max="3588" width="10.33203125" style="632" bestFit="1" customWidth="1"/>
    <col min="3589" max="3589" width="15.66015625" style="632" customWidth="1"/>
    <col min="3590" max="3590" width="4.16015625" style="632" bestFit="1" customWidth="1"/>
    <col min="3591" max="3591" width="9.16015625" style="632" bestFit="1" customWidth="1"/>
    <col min="3592" max="3592" width="14.66015625" style="632" bestFit="1" customWidth="1"/>
    <col min="3593" max="3593" width="10.33203125" style="632" bestFit="1" customWidth="1"/>
    <col min="3594" max="3594" width="13.33203125" style="632" bestFit="1" customWidth="1"/>
    <col min="3595" max="3595" width="9.33203125" style="632" hidden="1" customWidth="1"/>
    <col min="3596" max="3840" width="9.33203125" style="632" customWidth="1"/>
    <col min="3841" max="3841" width="68" style="632" customWidth="1"/>
    <col min="3842" max="3842" width="4.66015625" style="632" bestFit="1" customWidth="1"/>
    <col min="3843" max="3843" width="6.33203125" style="632" bestFit="1" customWidth="1"/>
    <col min="3844" max="3844" width="10.33203125" style="632" bestFit="1" customWidth="1"/>
    <col min="3845" max="3845" width="15.66015625" style="632" customWidth="1"/>
    <col min="3846" max="3846" width="4.16015625" style="632" bestFit="1" customWidth="1"/>
    <col min="3847" max="3847" width="9.16015625" style="632" bestFit="1" customWidth="1"/>
    <col min="3848" max="3848" width="14.66015625" style="632" bestFit="1" customWidth="1"/>
    <col min="3849" max="3849" width="10.33203125" style="632" bestFit="1" customWidth="1"/>
    <col min="3850" max="3850" width="13.33203125" style="632" bestFit="1" customWidth="1"/>
    <col min="3851" max="3851" width="9.33203125" style="632" hidden="1" customWidth="1"/>
    <col min="3852" max="4096" width="9.33203125" style="632" customWidth="1"/>
    <col min="4097" max="4097" width="68" style="632" customWidth="1"/>
    <col min="4098" max="4098" width="4.66015625" style="632" bestFit="1" customWidth="1"/>
    <col min="4099" max="4099" width="6.33203125" style="632" bestFit="1" customWidth="1"/>
    <col min="4100" max="4100" width="10.33203125" style="632" bestFit="1" customWidth="1"/>
    <col min="4101" max="4101" width="15.66015625" style="632" customWidth="1"/>
    <col min="4102" max="4102" width="4.16015625" style="632" bestFit="1" customWidth="1"/>
    <col min="4103" max="4103" width="9.16015625" style="632" bestFit="1" customWidth="1"/>
    <col min="4104" max="4104" width="14.66015625" style="632" bestFit="1" customWidth="1"/>
    <col min="4105" max="4105" width="10.33203125" style="632" bestFit="1" customWidth="1"/>
    <col min="4106" max="4106" width="13.33203125" style="632" bestFit="1" customWidth="1"/>
    <col min="4107" max="4107" width="9.33203125" style="632" hidden="1" customWidth="1"/>
    <col min="4108" max="4352" width="9.33203125" style="632" customWidth="1"/>
    <col min="4353" max="4353" width="68" style="632" customWidth="1"/>
    <col min="4354" max="4354" width="4.66015625" style="632" bestFit="1" customWidth="1"/>
    <col min="4355" max="4355" width="6.33203125" style="632" bestFit="1" customWidth="1"/>
    <col min="4356" max="4356" width="10.33203125" style="632" bestFit="1" customWidth="1"/>
    <col min="4357" max="4357" width="15.66015625" style="632" customWidth="1"/>
    <col min="4358" max="4358" width="4.16015625" style="632" bestFit="1" customWidth="1"/>
    <col min="4359" max="4359" width="9.16015625" style="632" bestFit="1" customWidth="1"/>
    <col min="4360" max="4360" width="14.66015625" style="632" bestFit="1" customWidth="1"/>
    <col min="4361" max="4361" width="10.33203125" style="632" bestFit="1" customWidth="1"/>
    <col min="4362" max="4362" width="13.33203125" style="632" bestFit="1" customWidth="1"/>
    <col min="4363" max="4363" width="9.33203125" style="632" hidden="1" customWidth="1"/>
    <col min="4364" max="4608" width="9.33203125" style="632" customWidth="1"/>
    <col min="4609" max="4609" width="68" style="632" customWidth="1"/>
    <col min="4610" max="4610" width="4.66015625" style="632" bestFit="1" customWidth="1"/>
    <col min="4611" max="4611" width="6.33203125" style="632" bestFit="1" customWidth="1"/>
    <col min="4612" max="4612" width="10.33203125" style="632" bestFit="1" customWidth="1"/>
    <col min="4613" max="4613" width="15.66015625" style="632" customWidth="1"/>
    <col min="4614" max="4614" width="4.16015625" style="632" bestFit="1" customWidth="1"/>
    <col min="4615" max="4615" width="9.16015625" style="632" bestFit="1" customWidth="1"/>
    <col min="4616" max="4616" width="14.66015625" style="632" bestFit="1" customWidth="1"/>
    <col min="4617" max="4617" width="10.33203125" style="632" bestFit="1" customWidth="1"/>
    <col min="4618" max="4618" width="13.33203125" style="632" bestFit="1" customWidth="1"/>
    <col min="4619" max="4619" width="9.33203125" style="632" hidden="1" customWidth="1"/>
    <col min="4620" max="4864" width="9.33203125" style="632" customWidth="1"/>
    <col min="4865" max="4865" width="68" style="632" customWidth="1"/>
    <col min="4866" max="4866" width="4.66015625" style="632" bestFit="1" customWidth="1"/>
    <col min="4867" max="4867" width="6.33203125" style="632" bestFit="1" customWidth="1"/>
    <col min="4868" max="4868" width="10.33203125" style="632" bestFit="1" customWidth="1"/>
    <col min="4869" max="4869" width="15.66015625" style="632" customWidth="1"/>
    <col min="4870" max="4870" width="4.16015625" style="632" bestFit="1" customWidth="1"/>
    <col min="4871" max="4871" width="9.16015625" style="632" bestFit="1" customWidth="1"/>
    <col min="4872" max="4872" width="14.66015625" style="632" bestFit="1" customWidth="1"/>
    <col min="4873" max="4873" width="10.33203125" style="632" bestFit="1" customWidth="1"/>
    <col min="4874" max="4874" width="13.33203125" style="632" bestFit="1" customWidth="1"/>
    <col min="4875" max="4875" width="9.33203125" style="632" hidden="1" customWidth="1"/>
    <col min="4876" max="5120" width="9.33203125" style="632" customWidth="1"/>
    <col min="5121" max="5121" width="68" style="632" customWidth="1"/>
    <col min="5122" max="5122" width="4.66015625" style="632" bestFit="1" customWidth="1"/>
    <col min="5123" max="5123" width="6.33203125" style="632" bestFit="1" customWidth="1"/>
    <col min="5124" max="5124" width="10.33203125" style="632" bestFit="1" customWidth="1"/>
    <col min="5125" max="5125" width="15.66015625" style="632" customWidth="1"/>
    <col min="5126" max="5126" width="4.16015625" style="632" bestFit="1" customWidth="1"/>
    <col min="5127" max="5127" width="9.16015625" style="632" bestFit="1" customWidth="1"/>
    <col min="5128" max="5128" width="14.66015625" style="632" bestFit="1" customWidth="1"/>
    <col min="5129" max="5129" width="10.33203125" style="632" bestFit="1" customWidth="1"/>
    <col min="5130" max="5130" width="13.33203125" style="632" bestFit="1" customWidth="1"/>
    <col min="5131" max="5131" width="9.33203125" style="632" hidden="1" customWidth="1"/>
    <col min="5132" max="5376" width="9.33203125" style="632" customWidth="1"/>
    <col min="5377" max="5377" width="68" style="632" customWidth="1"/>
    <col min="5378" max="5378" width="4.66015625" style="632" bestFit="1" customWidth="1"/>
    <col min="5379" max="5379" width="6.33203125" style="632" bestFit="1" customWidth="1"/>
    <col min="5380" max="5380" width="10.33203125" style="632" bestFit="1" customWidth="1"/>
    <col min="5381" max="5381" width="15.66015625" style="632" customWidth="1"/>
    <col min="5382" max="5382" width="4.16015625" style="632" bestFit="1" customWidth="1"/>
    <col min="5383" max="5383" width="9.16015625" style="632" bestFit="1" customWidth="1"/>
    <col min="5384" max="5384" width="14.66015625" style="632" bestFit="1" customWidth="1"/>
    <col min="5385" max="5385" width="10.33203125" style="632" bestFit="1" customWidth="1"/>
    <col min="5386" max="5386" width="13.33203125" style="632" bestFit="1" customWidth="1"/>
    <col min="5387" max="5387" width="9.33203125" style="632" hidden="1" customWidth="1"/>
    <col min="5388" max="5632" width="9.33203125" style="632" customWidth="1"/>
    <col min="5633" max="5633" width="68" style="632" customWidth="1"/>
    <col min="5634" max="5634" width="4.66015625" style="632" bestFit="1" customWidth="1"/>
    <col min="5635" max="5635" width="6.33203125" style="632" bestFit="1" customWidth="1"/>
    <col min="5636" max="5636" width="10.33203125" style="632" bestFit="1" customWidth="1"/>
    <col min="5637" max="5637" width="15.66015625" style="632" customWidth="1"/>
    <col min="5638" max="5638" width="4.16015625" style="632" bestFit="1" customWidth="1"/>
    <col min="5639" max="5639" width="9.16015625" style="632" bestFit="1" customWidth="1"/>
    <col min="5640" max="5640" width="14.66015625" style="632" bestFit="1" customWidth="1"/>
    <col min="5641" max="5641" width="10.33203125" style="632" bestFit="1" customWidth="1"/>
    <col min="5642" max="5642" width="13.33203125" style="632" bestFit="1" customWidth="1"/>
    <col min="5643" max="5643" width="9.33203125" style="632" hidden="1" customWidth="1"/>
    <col min="5644" max="5888" width="9.33203125" style="632" customWidth="1"/>
    <col min="5889" max="5889" width="68" style="632" customWidth="1"/>
    <col min="5890" max="5890" width="4.66015625" style="632" bestFit="1" customWidth="1"/>
    <col min="5891" max="5891" width="6.33203125" style="632" bestFit="1" customWidth="1"/>
    <col min="5892" max="5892" width="10.33203125" style="632" bestFit="1" customWidth="1"/>
    <col min="5893" max="5893" width="15.66015625" style="632" customWidth="1"/>
    <col min="5894" max="5894" width="4.16015625" style="632" bestFit="1" customWidth="1"/>
    <col min="5895" max="5895" width="9.16015625" style="632" bestFit="1" customWidth="1"/>
    <col min="5896" max="5896" width="14.66015625" style="632" bestFit="1" customWidth="1"/>
    <col min="5897" max="5897" width="10.33203125" style="632" bestFit="1" customWidth="1"/>
    <col min="5898" max="5898" width="13.33203125" style="632" bestFit="1" customWidth="1"/>
    <col min="5899" max="5899" width="9.33203125" style="632" hidden="1" customWidth="1"/>
    <col min="5900" max="6144" width="9.33203125" style="632" customWidth="1"/>
    <col min="6145" max="6145" width="68" style="632" customWidth="1"/>
    <col min="6146" max="6146" width="4.66015625" style="632" bestFit="1" customWidth="1"/>
    <col min="6147" max="6147" width="6.33203125" style="632" bestFit="1" customWidth="1"/>
    <col min="6148" max="6148" width="10.33203125" style="632" bestFit="1" customWidth="1"/>
    <col min="6149" max="6149" width="15.66015625" style="632" customWidth="1"/>
    <col min="6150" max="6150" width="4.16015625" style="632" bestFit="1" customWidth="1"/>
    <col min="6151" max="6151" width="9.16015625" style="632" bestFit="1" customWidth="1"/>
    <col min="6152" max="6152" width="14.66015625" style="632" bestFit="1" customWidth="1"/>
    <col min="6153" max="6153" width="10.33203125" style="632" bestFit="1" customWidth="1"/>
    <col min="6154" max="6154" width="13.33203125" style="632" bestFit="1" customWidth="1"/>
    <col min="6155" max="6155" width="9.33203125" style="632" hidden="1" customWidth="1"/>
    <col min="6156" max="6400" width="9.33203125" style="632" customWidth="1"/>
    <col min="6401" max="6401" width="68" style="632" customWidth="1"/>
    <col min="6402" max="6402" width="4.66015625" style="632" bestFit="1" customWidth="1"/>
    <col min="6403" max="6403" width="6.33203125" style="632" bestFit="1" customWidth="1"/>
    <col min="6404" max="6404" width="10.33203125" style="632" bestFit="1" customWidth="1"/>
    <col min="6405" max="6405" width="15.66015625" style="632" customWidth="1"/>
    <col min="6406" max="6406" width="4.16015625" style="632" bestFit="1" customWidth="1"/>
    <col min="6407" max="6407" width="9.16015625" style="632" bestFit="1" customWidth="1"/>
    <col min="6408" max="6408" width="14.66015625" style="632" bestFit="1" customWidth="1"/>
    <col min="6409" max="6409" width="10.33203125" style="632" bestFit="1" customWidth="1"/>
    <col min="6410" max="6410" width="13.33203125" style="632" bestFit="1" customWidth="1"/>
    <col min="6411" max="6411" width="9.33203125" style="632" hidden="1" customWidth="1"/>
    <col min="6412" max="6656" width="9.33203125" style="632" customWidth="1"/>
    <col min="6657" max="6657" width="68" style="632" customWidth="1"/>
    <col min="6658" max="6658" width="4.66015625" style="632" bestFit="1" customWidth="1"/>
    <col min="6659" max="6659" width="6.33203125" style="632" bestFit="1" customWidth="1"/>
    <col min="6660" max="6660" width="10.33203125" style="632" bestFit="1" customWidth="1"/>
    <col min="6661" max="6661" width="15.66015625" style="632" customWidth="1"/>
    <col min="6662" max="6662" width="4.16015625" style="632" bestFit="1" customWidth="1"/>
    <col min="6663" max="6663" width="9.16015625" style="632" bestFit="1" customWidth="1"/>
    <col min="6664" max="6664" width="14.66015625" style="632" bestFit="1" customWidth="1"/>
    <col min="6665" max="6665" width="10.33203125" style="632" bestFit="1" customWidth="1"/>
    <col min="6666" max="6666" width="13.33203125" style="632" bestFit="1" customWidth="1"/>
    <col min="6667" max="6667" width="9.33203125" style="632" hidden="1" customWidth="1"/>
    <col min="6668" max="6912" width="9.33203125" style="632" customWidth="1"/>
    <col min="6913" max="6913" width="68" style="632" customWidth="1"/>
    <col min="6914" max="6914" width="4.66015625" style="632" bestFit="1" customWidth="1"/>
    <col min="6915" max="6915" width="6.33203125" style="632" bestFit="1" customWidth="1"/>
    <col min="6916" max="6916" width="10.33203125" style="632" bestFit="1" customWidth="1"/>
    <col min="6917" max="6917" width="15.66015625" style="632" customWidth="1"/>
    <col min="6918" max="6918" width="4.16015625" style="632" bestFit="1" customWidth="1"/>
    <col min="6919" max="6919" width="9.16015625" style="632" bestFit="1" customWidth="1"/>
    <col min="6920" max="6920" width="14.66015625" style="632" bestFit="1" customWidth="1"/>
    <col min="6921" max="6921" width="10.33203125" style="632" bestFit="1" customWidth="1"/>
    <col min="6922" max="6922" width="13.33203125" style="632" bestFit="1" customWidth="1"/>
    <col min="6923" max="6923" width="9.33203125" style="632" hidden="1" customWidth="1"/>
    <col min="6924" max="7168" width="9.33203125" style="632" customWidth="1"/>
    <col min="7169" max="7169" width="68" style="632" customWidth="1"/>
    <col min="7170" max="7170" width="4.66015625" style="632" bestFit="1" customWidth="1"/>
    <col min="7171" max="7171" width="6.33203125" style="632" bestFit="1" customWidth="1"/>
    <col min="7172" max="7172" width="10.33203125" style="632" bestFit="1" customWidth="1"/>
    <col min="7173" max="7173" width="15.66015625" style="632" customWidth="1"/>
    <col min="7174" max="7174" width="4.16015625" style="632" bestFit="1" customWidth="1"/>
    <col min="7175" max="7175" width="9.16015625" style="632" bestFit="1" customWidth="1"/>
    <col min="7176" max="7176" width="14.66015625" style="632" bestFit="1" customWidth="1"/>
    <col min="7177" max="7177" width="10.33203125" style="632" bestFit="1" customWidth="1"/>
    <col min="7178" max="7178" width="13.33203125" style="632" bestFit="1" customWidth="1"/>
    <col min="7179" max="7179" width="9.33203125" style="632" hidden="1" customWidth="1"/>
    <col min="7180" max="7424" width="9.33203125" style="632" customWidth="1"/>
    <col min="7425" max="7425" width="68" style="632" customWidth="1"/>
    <col min="7426" max="7426" width="4.66015625" style="632" bestFit="1" customWidth="1"/>
    <col min="7427" max="7427" width="6.33203125" style="632" bestFit="1" customWidth="1"/>
    <col min="7428" max="7428" width="10.33203125" style="632" bestFit="1" customWidth="1"/>
    <col min="7429" max="7429" width="15.66015625" style="632" customWidth="1"/>
    <col min="7430" max="7430" width="4.16015625" style="632" bestFit="1" customWidth="1"/>
    <col min="7431" max="7431" width="9.16015625" style="632" bestFit="1" customWidth="1"/>
    <col min="7432" max="7432" width="14.66015625" style="632" bestFit="1" customWidth="1"/>
    <col min="7433" max="7433" width="10.33203125" style="632" bestFit="1" customWidth="1"/>
    <col min="7434" max="7434" width="13.33203125" style="632" bestFit="1" customWidth="1"/>
    <col min="7435" max="7435" width="9.33203125" style="632" hidden="1" customWidth="1"/>
    <col min="7436" max="7680" width="9.33203125" style="632" customWidth="1"/>
    <col min="7681" max="7681" width="68" style="632" customWidth="1"/>
    <col min="7682" max="7682" width="4.66015625" style="632" bestFit="1" customWidth="1"/>
    <col min="7683" max="7683" width="6.33203125" style="632" bestFit="1" customWidth="1"/>
    <col min="7684" max="7684" width="10.33203125" style="632" bestFit="1" customWidth="1"/>
    <col min="7685" max="7685" width="15.66015625" style="632" customWidth="1"/>
    <col min="7686" max="7686" width="4.16015625" style="632" bestFit="1" customWidth="1"/>
    <col min="7687" max="7687" width="9.16015625" style="632" bestFit="1" customWidth="1"/>
    <col min="7688" max="7688" width="14.66015625" style="632" bestFit="1" customWidth="1"/>
    <col min="7689" max="7689" width="10.33203125" style="632" bestFit="1" customWidth="1"/>
    <col min="7690" max="7690" width="13.33203125" style="632" bestFit="1" customWidth="1"/>
    <col min="7691" max="7691" width="9.33203125" style="632" hidden="1" customWidth="1"/>
    <col min="7692" max="7936" width="9.33203125" style="632" customWidth="1"/>
    <col min="7937" max="7937" width="68" style="632" customWidth="1"/>
    <col min="7938" max="7938" width="4.66015625" style="632" bestFit="1" customWidth="1"/>
    <col min="7939" max="7939" width="6.33203125" style="632" bestFit="1" customWidth="1"/>
    <col min="7940" max="7940" width="10.33203125" style="632" bestFit="1" customWidth="1"/>
    <col min="7941" max="7941" width="15.66015625" style="632" customWidth="1"/>
    <col min="7942" max="7942" width="4.16015625" style="632" bestFit="1" customWidth="1"/>
    <col min="7943" max="7943" width="9.16015625" style="632" bestFit="1" customWidth="1"/>
    <col min="7944" max="7944" width="14.66015625" style="632" bestFit="1" customWidth="1"/>
    <col min="7945" max="7945" width="10.33203125" style="632" bestFit="1" customWidth="1"/>
    <col min="7946" max="7946" width="13.33203125" style="632" bestFit="1" customWidth="1"/>
    <col min="7947" max="7947" width="9.33203125" style="632" hidden="1" customWidth="1"/>
    <col min="7948" max="8192" width="9.33203125" style="632" customWidth="1"/>
    <col min="8193" max="8193" width="68" style="632" customWidth="1"/>
    <col min="8194" max="8194" width="4.66015625" style="632" bestFit="1" customWidth="1"/>
    <col min="8195" max="8195" width="6.33203125" style="632" bestFit="1" customWidth="1"/>
    <col min="8196" max="8196" width="10.33203125" style="632" bestFit="1" customWidth="1"/>
    <col min="8197" max="8197" width="15.66015625" style="632" customWidth="1"/>
    <col min="8198" max="8198" width="4.16015625" style="632" bestFit="1" customWidth="1"/>
    <col min="8199" max="8199" width="9.16015625" style="632" bestFit="1" customWidth="1"/>
    <col min="8200" max="8200" width="14.66015625" style="632" bestFit="1" customWidth="1"/>
    <col min="8201" max="8201" width="10.33203125" style="632" bestFit="1" customWidth="1"/>
    <col min="8202" max="8202" width="13.33203125" style="632" bestFit="1" customWidth="1"/>
    <col min="8203" max="8203" width="9.33203125" style="632" hidden="1" customWidth="1"/>
    <col min="8204" max="8448" width="9.33203125" style="632" customWidth="1"/>
    <col min="8449" max="8449" width="68" style="632" customWidth="1"/>
    <col min="8450" max="8450" width="4.66015625" style="632" bestFit="1" customWidth="1"/>
    <col min="8451" max="8451" width="6.33203125" style="632" bestFit="1" customWidth="1"/>
    <col min="8452" max="8452" width="10.33203125" style="632" bestFit="1" customWidth="1"/>
    <col min="8453" max="8453" width="15.66015625" style="632" customWidth="1"/>
    <col min="8454" max="8454" width="4.16015625" style="632" bestFit="1" customWidth="1"/>
    <col min="8455" max="8455" width="9.16015625" style="632" bestFit="1" customWidth="1"/>
    <col min="8456" max="8456" width="14.66015625" style="632" bestFit="1" customWidth="1"/>
    <col min="8457" max="8457" width="10.33203125" style="632" bestFit="1" customWidth="1"/>
    <col min="8458" max="8458" width="13.33203125" style="632" bestFit="1" customWidth="1"/>
    <col min="8459" max="8459" width="9.33203125" style="632" hidden="1" customWidth="1"/>
    <col min="8460" max="8704" width="9.33203125" style="632" customWidth="1"/>
    <col min="8705" max="8705" width="68" style="632" customWidth="1"/>
    <col min="8706" max="8706" width="4.66015625" style="632" bestFit="1" customWidth="1"/>
    <col min="8707" max="8707" width="6.33203125" style="632" bestFit="1" customWidth="1"/>
    <col min="8708" max="8708" width="10.33203125" style="632" bestFit="1" customWidth="1"/>
    <col min="8709" max="8709" width="15.66015625" style="632" customWidth="1"/>
    <col min="8710" max="8710" width="4.16015625" style="632" bestFit="1" customWidth="1"/>
    <col min="8711" max="8711" width="9.16015625" style="632" bestFit="1" customWidth="1"/>
    <col min="8712" max="8712" width="14.66015625" style="632" bestFit="1" customWidth="1"/>
    <col min="8713" max="8713" width="10.33203125" style="632" bestFit="1" customWidth="1"/>
    <col min="8714" max="8714" width="13.33203125" style="632" bestFit="1" customWidth="1"/>
    <col min="8715" max="8715" width="9.33203125" style="632" hidden="1" customWidth="1"/>
    <col min="8716" max="8960" width="9.33203125" style="632" customWidth="1"/>
    <col min="8961" max="8961" width="68" style="632" customWidth="1"/>
    <col min="8962" max="8962" width="4.66015625" style="632" bestFit="1" customWidth="1"/>
    <col min="8963" max="8963" width="6.33203125" style="632" bestFit="1" customWidth="1"/>
    <col min="8964" max="8964" width="10.33203125" style="632" bestFit="1" customWidth="1"/>
    <col min="8965" max="8965" width="15.66015625" style="632" customWidth="1"/>
    <col min="8966" max="8966" width="4.16015625" style="632" bestFit="1" customWidth="1"/>
    <col min="8967" max="8967" width="9.16015625" style="632" bestFit="1" customWidth="1"/>
    <col min="8968" max="8968" width="14.66015625" style="632" bestFit="1" customWidth="1"/>
    <col min="8969" max="8969" width="10.33203125" style="632" bestFit="1" customWidth="1"/>
    <col min="8970" max="8970" width="13.33203125" style="632" bestFit="1" customWidth="1"/>
    <col min="8971" max="8971" width="9.33203125" style="632" hidden="1" customWidth="1"/>
    <col min="8972" max="9216" width="9.33203125" style="632" customWidth="1"/>
    <col min="9217" max="9217" width="68" style="632" customWidth="1"/>
    <col min="9218" max="9218" width="4.66015625" style="632" bestFit="1" customWidth="1"/>
    <col min="9219" max="9219" width="6.33203125" style="632" bestFit="1" customWidth="1"/>
    <col min="9220" max="9220" width="10.33203125" style="632" bestFit="1" customWidth="1"/>
    <col min="9221" max="9221" width="15.66015625" style="632" customWidth="1"/>
    <col min="9222" max="9222" width="4.16015625" style="632" bestFit="1" customWidth="1"/>
    <col min="9223" max="9223" width="9.16015625" style="632" bestFit="1" customWidth="1"/>
    <col min="9224" max="9224" width="14.66015625" style="632" bestFit="1" customWidth="1"/>
    <col min="9225" max="9225" width="10.33203125" style="632" bestFit="1" customWidth="1"/>
    <col min="9226" max="9226" width="13.33203125" style="632" bestFit="1" customWidth="1"/>
    <col min="9227" max="9227" width="9.33203125" style="632" hidden="1" customWidth="1"/>
    <col min="9228" max="9472" width="9.33203125" style="632" customWidth="1"/>
    <col min="9473" max="9473" width="68" style="632" customWidth="1"/>
    <col min="9474" max="9474" width="4.66015625" style="632" bestFit="1" customWidth="1"/>
    <col min="9475" max="9475" width="6.33203125" style="632" bestFit="1" customWidth="1"/>
    <col min="9476" max="9476" width="10.33203125" style="632" bestFit="1" customWidth="1"/>
    <col min="9477" max="9477" width="15.66015625" style="632" customWidth="1"/>
    <col min="9478" max="9478" width="4.16015625" style="632" bestFit="1" customWidth="1"/>
    <col min="9479" max="9479" width="9.16015625" style="632" bestFit="1" customWidth="1"/>
    <col min="9480" max="9480" width="14.66015625" style="632" bestFit="1" customWidth="1"/>
    <col min="9481" max="9481" width="10.33203125" style="632" bestFit="1" customWidth="1"/>
    <col min="9482" max="9482" width="13.33203125" style="632" bestFit="1" customWidth="1"/>
    <col min="9483" max="9483" width="9.33203125" style="632" hidden="1" customWidth="1"/>
    <col min="9484" max="9728" width="9.33203125" style="632" customWidth="1"/>
    <col min="9729" max="9729" width="68" style="632" customWidth="1"/>
    <col min="9730" max="9730" width="4.66015625" style="632" bestFit="1" customWidth="1"/>
    <col min="9731" max="9731" width="6.33203125" style="632" bestFit="1" customWidth="1"/>
    <col min="9732" max="9732" width="10.33203125" style="632" bestFit="1" customWidth="1"/>
    <col min="9733" max="9733" width="15.66015625" style="632" customWidth="1"/>
    <col min="9734" max="9734" width="4.16015625" style="632" bestFit="1" customWidth="1"/>
    <col min="9735" max="9735" width="9.16015625" style="632" bestFit="1" customWidth="1"/>
    <col min="9736" max="9736" width="14.66015625" style="632" bestFit="1" customWidth="1"/>
    <col min="9737" max="9737" width="10.33203125" style="632" bestFit="1" customWidth="1"/>
    <col min="9738" max="9738" width="13.33203125" style="632" bestFit="1" customWidth="1"/>
    <col min="9739" max="9739" width="9.33203125" style="632" hidden="1" customWidth="1"/>
    <col min="9740" max="9984" width="9.33203125" style="632" customWidth="1"/>
    <col min="9985" max="9985" width="68" style="632" customWidth="1"/>
    <col min="9986" max="9986" width="4.66015625" style="632" bestFit="1" customWidth="1"/>
    <col min="9987" max="9987" width="6.33203125" style="632" bestFit="1" customWidth="1"/>
    <col min="9988" max="9988" width="10.33203125" style="632" bestFit="1" customWidth="1"/>
    <col min="9989" max="9989" width="15.66015625" style="632" customWidth="1"/>
    <col min="9990" max="9990" width="4.16015625" style="632" bestFit="1" customWidth="1"/>
    <col min="9991" max="9991" width="9.16015625" style="632" bestFit="1" customWidth="1"/>
    <col min="9992" max="9992" width="14.66015625" style="632" bestFit="1" customWidth="1"/>
    <col min="9993" max="9993" width="10.33203125" style="632" bestFit="1" customWidth="1"/>
    <col min="9994" max="9994" width="13.33203125" style="632" bestFit="1" customWidth="1"/>
    <col min="9995" max="9995" width="9.33203125" style="632" hidden="1" customWidth="1"/>
    <col min="9996" max="10240" width="9.33203125" style="632" customWidth="1"/>
    <col min="10241" max="10241" width="68" style="632" customWidth="1"/>
    <col min="10242" max="10242" width="4.66015625" style="632" bestFit="1" customWidth="1"/>
    <col min="10243" max="10243" width="6.33203125" style="632" bestFit="1" customWidth="1"/>
    <col min="10244" max="10244" width="10.33203125" style="632" bestFit="1" customWidth="1"/>
    <col min="10245" max="10245" width="15.66015625" style="632" customWidth="1"/>
    <col min="10246" max="10246" width="4.16015625" style="632" bestFit="1" customWidth="1"/>
    <col min="10247" max="10247" width="9.16015625" style="632" bestFit="1" customWidth="1"/>
    <col min="10248" max="10248" width="14.66015625" style="632" bestFit="1" customWidth="1"/>
    <col min="10249" max="10249" width="10.33203125" style="632" bestFit="1" customWidth="1"/>
    <col min="10250" max="10250" width="13.33203125" style="632" bestFit="1" customWidth="1"/>
    <col min="10251" max="10251" width="9.33203125" style="632" hidden="1" customWidth="1"/>
    <col min="10252" max="10496" width="9.33203125" style="632" customWidth="1"/>
    <col min="10497" max="10497" width="68" style="632" customWidth="1"/>
    <col min="10498" max="10498" width="4.66015625" style="632" bestFit="1" customWidth="1"/>
    <col min="10499" max="10499" width="6.33203125" style="632" bestFit="1" customWidth="1"/>
    <col min="10500" max="10500" width="10.33203125" style="632" bestFit="1" customWidth="1"/>
    <col min="10501" max="10501" width="15.66015625" style="632" customWidth="1"/>
    <col min="10502" max="10502" width="4.16015625" style="632" bestFit="1" customWidth="1"/>
    <col min="10503" max="10503" width="9.16015625" style="632" bestFit="1" customWidth="1"/>
    <col min="10504" max="10504" width="14.66015625" style="632" bestFit="1" customWidth="1"/>
    <col min="10505" max="10505" width="10.33203125" style="632" bestFit="1" customWidth="1"/>
    <col min="10506" max="10506" width="13.33203125" style="632" bestFit="1" customWidth="1"/>
    <col min="10507" max="10507" width="9.33203125" style="632" hidden="1" customWidth="1"/>
    <col min="10508" max="10752" width="9.33203125" style="632" customWidth="1"/>
    <col min="10753" max="10753" width="68" style="632" customWidth="1"/>
    <col min="10754" max="10754" width="4.66015625" style="632" bestFit="1" customWidth="1"/>
    <col min="10755" max="10755" width="6.33203125" style="632" bestFit="1" customWidth="1"/>
    <col min="10756" max="10756" width="10.33203125" style="632" bestFit="1" customWidth="1"/>
    <col min="10757" max="10757" width="15.66015625" style="632" customWidth="1"/>
    <col min="10758" max="10758" width="4.16015625" style="632" bestFit="1" customWidth="1"/>
    <col min="10759" max="10759" width="9.16015625" style="632" bestFit="1" customWidth="1"/>
    <col min="10760" max="10760" width="14.66015625" style="632" bestFit="1" customWidth="1"/>
    <col min="10761" max="10761" width="10.33203125" style="632" bestFit="1" customWidth="1"/>
    <col min="10762" max="10762" width="13.33203125" style="632" bestFit="1" customWidth="1"/>
    <col min="10763" max="10763" width="9.33203125" style="632" hidden="1" customWidth="1"/>
    <col min="10764" max="11008" width="9.33203125" style="632" customWidth="1"/>
    <col min="11009" max="11009" width="68" style="632" customWidth="1"/>
    <col min="11010" max="11010" width="4.66015625" style="632" bestFit="1" customWidth="1"/>
    <col min="11011" max="11011" width="6.33203125" style="632" bestFit="1" customWidth="1"/>
    <col min="11012" max="11012" width="10.33203125" style="632" bestFit="1" customWidth="1"/>
    <col min="11013" max="11013" width="15.66015625" style="632" customWidth="1"/>
    <col min="11014" max="11014" width="4.16015625" style="632" bestFit="1" customWidth="1"/>
    <col min="11015" max="11015" width="9.16015625" style="632" bestFit="1" customWidth="1"/>
    <col min="11016" max="11016" width="14.66015625" style="632" bestFit="1" customWidth="1"/>
    <col min="11017" max="11017" width="10.33203125" style="632" bestFit="1" customWidth="1"/>
    <col min="11018" max="11018" width="13.33203125" style="632" bestFit="1" customWidth="1"/>
    <col min="11019" max="11019" width="9.33203125" style="632" hidden="1" customWidth="1"/>
    <col min="11020" max="11264" width="9.33203125" style="632" customWidth="1"/>
    <col min="11265" max="11265" width="68" style="632" customWidth="1"/>
    <col min="11266" max="11266" width="4.66015625" style="632" bestFit="1" customWidth="1"/>
    <col min="11267" max="11267" width="6.33203125" style="632" bestFit="1" customWidth="1"/>
    <col min="11268" max="11268" width="10.33203125" style="632" bestFit="1" customWidth="1"/>
    <col min="11269" max="11269" width="15.66015625" style="632" customWidth="1"/>
    <col min="11270" max="11270" width="4.16015625" style="632" bestFit="1" customWidth="1"/>
    <col min="11271" max="11271" width="9.16015625" style="632" bestFit="1" customWidth="1"/>
    <col min="11272" max="11272" width="14.66015625" style="632" bestFit="1" customWidth="1"/>
    <col min="11273" max="11273" width="10.33203125" style="632" bestFit="1" customWidth="1"/>
    <col min="11274" max="11274" width="13.33203125" style="632" bestFit="1" customWidth="1"/>
    <col min="11275" max="11275" width="9.33203125" style="632" hidden="1" customWidth="1"/>
    <col min="11276" max="11520" width="9.33203125" style="632" customWidth="1"/>
    <col min="11521" max="11521" width="68" style="632" customWidth="1"/>
    <col min="11522" max="11522" width="4.66015625" style="632" bestFit="1" customWidth="1"/>
    <col min="11523" max="11523" width="6.33203125" style="632" bestFit="1" customWidth="1"/>
    <col min="11524" max="11524" width="10.33203125" style="632" bestFit="1" customWidth="1"/>
    <col min="11525" max="11525" width="15.66015625" style="632" customWidth="1"/>
    <col min="11526" max="11526" width="4.16015625" style="632" bestFit="1" customWidth="1"/>
    <col min="11527" max="11527" width="9.16015625" style="632" bestFit="1" customWidth="1"/>
    <col min="11528" max="11528" width="14.66015625" style="632" bestFit="1" customWidth="1"/>
    <col min="11529" max="11529" width="10.33203125" style="632" bestFit="1" customWidth="1"/>
    <col min="11530" max="11530" width="13.33203125" style="632" bestFit="1" customWidth="1"/>
    <col min="11531" max="11531" width="9.33203125" style="632" hidden="1" customWidth="1"/>
    <col min="11532" max="11776" width="9.33203125" style="632" customWidth="1"/>
    <col min="11777" max="11777" width="68" style="632" customWidth="1"/>
    <col min="11778" max="11778" width="4.66015625" style="632" bestFit="1" customWidth="1"/>
    <col min="11779" max="11779" width="6.33203125" style="632" bestFit="1" customWidth="1"/>
    <col min="11780" max="11780" width="10.33203125" style="632" bestFit="1" customWidth="1"/>
    <col min="11781" max="11781" width="15.66015625" style="632" customWidth="1"/>
    <col min="11782" max="11782" width="4.16015625" style="632" bestFit="1" customWidth="1"/>
    <col min="11783" max="11783" width="9.16015625" style="632" bestFit="1" customWidth="1"/>
    <col min="11784" max="11784" width="14.66015625" style="632" bestFit="1" customWidth="1"/>
    <col min="11785" max="11785" width="10.33203125" style="632" bestFit="1" customWidth="1"/>
    <col min="11786" max="11786" width="13.33203125" style="632" bestFit="1" customWidth="1"/>
    <col min="11787" max="11787" width="9.33203125" style="632" hidden="1" customWidth="1"/>
    <col min="11788" max="12032" width="9.33203125" style="632" customWidth="1"/>
    <col min="12033" max="12033" width="68" style="632" customWidth="1"/>
    <col min="12034" max="12034" width="4.66015625" style="632" bestFit="1" customWidth="1"/>
    <col min="12035" max="12035" width="6.33203125" style="632" bestFit="1" customWidth="1"/>
    <col min="12036" max="12036" width="10.33203125" style="632" bestFit="1" customWidth="1"/>
    <col min="12037" max="12037" width="15.66015625" style="632" customWidth="1"/>
    <col min="12038" max="12038" width="4.16015625" style="632" bestFit="1" customWidth="1"/>
    <col min="12039" max="12039" width="9.16015625" style="632" bestFit="1" customWidth="1"/>
    <col min="12040" max="12040" width="14.66015625" style="632" bestFit="1" customWidth="1"/>
    <col min="12041" max="12041" width="10.33203125" style="632" bestFit="1" customWidth="1"/>
    <col min="12042" max="12042" width="13.33203125" style="632" bestFit="1" customWidth="1"/>
    <col min="12043" max="12043" width="9.33203125" style="632" hidden="1" customWidth="1"/>
    <col min="12044" max="12288" width="9.33203125" style="632" customWidth="1"/>
    <col min="12289" max="12289" width="68" style="632" customWidth="1"/>
    <col min="12290" max="12290" width="4.66015625" style="632" bestFit="1" customWidth="1"/>
    <col min="12291" max="12291" width="6.33203125" style="632" bestFit="1" customWidth="1"/>
    <col min="12292" max="12292" width="10.33203125" style="632" bestFit="1" customWidth="1"/>
    <col min="12293" max="12293" width="15.66015625" style="632" customWidth="1"/>
    <col min="12294" max="12294" width="4.16015625" style="632" bestFit="1" customWidth="1"/>
    <col min="12295" max="12295" width="9.16015625" style="632" bestFit="1" customWidth="1"/>
    <col min="12296" max="12296" width="14.66015625" style="632" bestFit="1" customWidth="1"/>
    <col min="12297" max="12297" width="10.33203125" style="632" bestFit="1" customWidth="1"/>
    <col min="12298" max="12298" width="13.33203125" style="632" bestFit="1" customWidth="1"/>
    <col min="12299" max="12299" width="9.33203125" style="632" hidden="1" customWidth="1"/>
    <col min="12300" max="12544" width="9.33203125" style="632" customWidth="1"/>
    <col min="12545" max="12545" width="68" style="632" customWidth="1"/>
    <col min="12546" max="12546" width="4.66015625" style="632" bestFit="1" customWidth="1"/>
    <col min="12547" max="12547" width="6.33203125" style="632" bestFit="1" customWidth="1"/>
    <col min="12548" max="12548" width="10.33203125" style="632" bestFit="1" customWidth="1"/>
    <col min="12549" max="12549" width="15.66015625" style="632" customWidth="1"/>
    <col min="12550" max="12550" width="4.16015625" style="632" bestFit="1" customWidth="1"/>
    <col min="12551" max="12551" width="9.16015625" style="632" bestFit="1" customWidth="1"/>
    <col min="12552" max="12552" width="14.66015625" style="632" bestFit="1" customWidth="1"/>
    <col min="12553" max="12553" width="10.33203125" style="632" bestFit="1" customWidth="1"/>
    <col min="12554" max="12554" width="13.33203125" style="632" bestFit="1" customWidth="1"/>
    <col min="12555" max="12555" width="9.33203125" style="632" hidden="1" customWidth="1"/>
    <col min="12556" max="12800" width="9.33203125" style="632" customWidth="1"/>
    <col min="12801" max="12801" width="68" style="632" customWidth="1"/>
    <col min="12802" max="12802" width="4.66015625" style="632" bestFit="1" customWidth="1"/>
    <col min="12803" max="12803" width="6.33203125" style="632" bestFit="1" customWidth="1"/>
    <col min="12804" max="12804" width="10.33203125" style="632" bestFit="1" customWidth="1"/>
    <col min="12805" max="12805" width="15.66015625" style="632" customWidth="1"/>
    <col min="12806" max="12806" width="4.16015625" style="632" bestFit="1" customWidth="1"/>
    <col min="12807" max="12807" width="9.16015625" style="632" bestFit="1" customWidth="1"/>
    <col min="12808" max="12808" width="14.66015625" style="632" bestFit="1" customWidth="1"/>
    <col min="12809" max="12809" width="10.33203125" style="632" bestFit="1" customWidth="1"/>
    <col min="12810" max="12810" width="13.33203125" style="632" bestFit="1" customWidth="1"/>
    <col min="12811" max="12811" width="9.33203125" style="632" hidden="1" customWidth="1"/>
    <col min="12812" max="13056" width="9.33203125" style="632" customWidth="1"/>
    <col min="13057" max="13057" width="68" style="632" customWidth="1"/>
    <col min="13058" max="13058" width="4.66015625" style="632" bestFit="1" customWidth="1"/>
    <col min="13059" max="13059" width="6.33203125" style="632" bestFit="1" customWidth="1"/>
    <col min="13060" max="13060" width="10.33203125" style="632" bestFit="1" customWidth="1"/>
    <col min="13061" max="13061" width="15.66015625" style="632" customWidth="1"/>
    <col min="13062" max="13062" width="4.16015625" style="632" bestFit="1" customWidth="1"/>
    <col min="13063" max="13063" width="9.16015625" style="632" bestFit="1" customWidth="1"/>
    <col min="13064" max="13064" width="14.66015625" style="632" bestFit="1" customWidth="1"/>
    <col min="13065" max="13065" width="10.33203125" style="632" bestFit="1" customWidth="1"/>
    <col min="13066" max="13066" width="13.33203125" style="632" bestFit="1" customWidth="1"/>
    <col min="13067" max="13067" width="9.33203125" style="632" hidden="1" customWidth="1"/>
    <col min="13068" max="13312" width="9.33203125" style="632" customWidth="1"/>
    <col min="13313" max="13313" width="68" style="632" customWidth="1"/>
    <col min="13314" max="13314" width="4.66015625" style="632" bestFit="1" customWidth="1"/>
    <col min="13315" max="13315" width="6.33203125" style="632" bestFit="1" customWidth="1"/>
    <col min="13316" max="13316" width="10.33203125" style="632" bestFit="1" customWidth="1"/>
    <col min="13317" max="13317" width="15.66015625" style="632" customWidth="1"/>
    <col min="13318" max="13318" width="4.16015625" style="632" bestFit="1" customWidth="1"/>
    <col min="13319" max="13319" width="9.16015625" style="632" bestFit="1" customWidth="1"/>
    <col min="13320" max="13320" width="14.66015625" style="632" bestFit="1" customWidth="1"/>
    <col min="13321" max="13321" width="10.33203125" style="632" bestFit="1" customWidth="1"/>
    <col min="13322" max="13322" width="13.33203125" style="632" bestFit="1" customWidth="1"/>
    <col min="13323" max="13323" width="9.33203125" style="632" hidden="1" customWidth="1"/>
    <col min="13324" max="13568" width="9.33203125" style="632" customWidth="1"/>
    <col min="13569" max="13569" width="68" style="632" customWidth="1"/>
    <col min="13570" max="13570" width="4.66015625" style="632" bestFit="1" customWidth="1"/>
    <col min="13571" max="13571" width="6.33203125" style="632" bestFit="1" customWidth="1"/>
    <col min="13572" max="13572" width="10.33203125" style="632" bestFit="1" customWidth="1"/>
    <col min="13573" max="13573" width="15.66015625" style="632" customWidth="1"/>
    <col min="13574" max="13574" width="4.16015625" style="632" bestFit="1" customWidth="1"/>
    <col min="13575" max="13575" width="9.16015625" style="632" bestFit="1" customWidth="1"/>
    <col min="13576" max="13576" width="14.66015625" style="632" bestFit="1" customWidth="1"/>
    <col min="13577" max="13577" width="10.33203125" style="632" bestFit="1" customWidth="1"/>
    <col min="13578" max="13578" width="13.33203125" style="632" bestFit="1" customWidth="1"/>
    <col min="13579" max="13579" width="9.33203125" style="632" hidden="1" customWidth="1"/>
    <col min="13580" max="13824" width="9.33203125" style="632" customWidth="1"/>
    <col min="13825" max="13825" width="68" style="632" customWidth="1"/>
    <col min="13826" max="13826" width="4.66015625" style="632" bestFit="1" customWidth="1"/>
    <col min="13827" max="13827" width="6.33203125" style="632" bestFit="1" customWidth="1"/>
    <col min="13828" max="13828" width="10.33203125" style="632" bestFit="1" customWidth="1"/>
    <col min="13829" max="13829" width="15.66015625" style="632" customWidth="1"/>
    <col min="13830" max="13830" width="4.16015625" style="632" bestFit="1" customWidth="1"/>
    <col min="13831" max="13831" width="9.16015625" style="632" bestFit="1" customWidth="1"/>
    <col min="13832" max="13832" width="14.66015625" style="632" bestFit="1" customWidth="1"/>
    <col min="13833" max="13833" width="10.33203125" style="632" bestFit="1" customWidth="1"/>
    <col min="13834" max="13834" width="13.33203125" style="632" bestFit="1" customWidth="1"/>
    <col min="13835" max="13835" width="9.33203125" style="632" hidden="1" customWidth="1"/>
    <col min="13836" max="14080" width="9.33203125" style="632" customWidth="1"/>
    <col min="14081" max="14081" width="68" style="632" customWidth="1"/>
    <col min="14082" max="14082" width="4.66015625" style="632" bestFit="1" customWidth="1"/>
    <col min="14083" max="14083" width="6.33203125" style="632" bestFit="1" customWidth="1"/>
    <col min="14084" max="14084" width="10.33203125" style="632" bestFit="1" customWidth="1"/>
    <col min="14085" max="14085" width="15.66015625" style="632" customWidth="1"/>
    <col min="14086" max="14086" width="4.16015625" style="632" bestFit="1" customWidth="1"/>
    <col min="14087" max="14087" width="9.16015625" style="632" bestFit="1" customWidth="1"/>
    <col min="14088" max="14088" width="14.66015625" style="632" bestFit="1" customWidth="1"/>
    <col min="14089" max="14089" width="10.33203125" style="632" bestFit="1" customWidth="1"/>
    <col min="14090" max="14090" width="13.33203125" style="632" bestFit="1" customWidth="1"/>
    <col min="14091" max="14091" width="9.33203125" style="632" hidden="1" customWidth="1"/>
    <col min="14092" max="14336" width="9.33203125" style="632" customWidth="1"/>
    <col min="14337" max="14337" width="68" style="632" customWidth="1"/>
    <col min="14338" max="14338" width="4.66015625" style="632" bestFit="1" customWidth="1"/>
    <col min="14339" max="14339" width="6.33203125" style="632" bestFit="1" customWidth="1"/>
    <col min="14340" max="14340" width="10.33203125" style="632" bestFit="1" customWidth="1"/>
    <col min="14341" max="14341" width="15.66015625" style="632" customWidth="1"/>
    <col min="14342" max="14342" width="4.16015625" style="632" bestFit="1" customWidth="1"/>
    <col min="14343" max="14343" width="9.16015625" style="632" bestFit="1" customWidth="1"/>
    <col min="14344" max="14344" width="14.66015625" style="632" bestFit="1" customWidth="1"/>
    <col min="14345" max="14345" width="10.33203125" style="632" bestFit="1" customWidth="1"/>
    <col min="14346" max="14346" width="13.33203125" style="632" bestFit="1" customWidth="1"/>
    <col min="14347" max="14347" width="9.33203125" style="632" hidden="1" customWidth="1"/>
    <col min="14348" max="14592" width="9.33203125" style="632" customWidth="1"/>
    <col min="14593" max="14593" width="68" style="632" customWidth="1"/>
    <col min="14594" max="14594" width="4.66015625" style="632" bestFit="1" customWidth="1"/>
    <col min="14595" max="14595" width="6.33203125" style="632" bestFit="1" customWidth="1"/>
    <col min="14596" max="14596" width="10.33203125" style="632" bestFit="1" customWidth="1"/>
    <col min="14597" max="14597" width="15.66015625" style="632" customWidth="1"/>
    <col min="14598" max="14598" width="4.16015625" style="632" bestFit="1" customWidth="1"/>
    <col min="14599" max="14599" width="9.16015625" style="632" bestFit="1" customWidth="1"/>
    <col min="14600" max="14600" width="14.66015625" style="632" bestFit="1" customWidth="1"/>
    <col min="14601" max="14601" width="10.33203125" style="632" bestFit="1" customWidth="1"/>
    <col min="14602" max="14602" width="13.33203125" style="632" bestFit="1" customWidth="1"/>
    <col min="14603" max="14603" width="9.33203125" style="632" hidden="1" customWidth="1"/>
    <col min="14604" max="14848" width="9.33203125" style="632" customWidth="1"/>
    <col min="14849" max="14849" width="68" style="632" customWidth="1"/>
    <col min="14850" max="14850" width="4.66015625" style="632" bestFit="1" customWidth="1"/>
    <col min="14851" max="14851" width="6.33203125" style="632" bestFit="1" customWidth="1"/>
    <col min="14852" max="14852" width="10.33203125" style="632" bestFit="1" customWidth="1"/>
    <col min="14853" max="14853" width="15.66015625" style="632" customWidth="1"/>
    <col min="14854" max="14854" width="4.16015625" style="632" bestFit="1" customWidth="1"/>
    <col min="14855" max="14855" width="9.16015625" style="632" bestFit="1" customWidth="1"/>
    <col min="14856" max="14856" width="14.66015625" style="632" bestFit="1" customWidth="1"/>
    <col min="14857" max="14857" width="10.33203125" style="632" bestFit="1" customWidth="1"/>
    <col min="14858" max="14858" width="13.33203125" style="632" bestFit="1" customWidth="1"/>
    <col min="14859" max="14859" width="9.33203125" style="632" hidden="1" customWidth="1"/>
    <col min="14860" max="15104" width="9.33203125" style="632" customWidth="1"/>
    <col min="15105" max="15105" width="68" style="632" customWidth="1"/>
    <col min="15106" max="15106" width="4.66015625" style="632" bestFit="1" customWidth="1"/>
    <col min="15107" max="15107" width="6.33203125" style="632" bestFit="1" customWidth="1"/>
    <col min="15108" max="15108" width="10.33203125" style="632" bestFit="1" customWidth="1"/>
    <col min="15109" max="15109" width="15.66015625" style="632" customWidth="1"/>
    <col min="15110" max="15110" width="4.16015625" style="632" bestFit="1" customWidth="1"/>
    <col min="15111" max="15111" width="9.16015625" style="632" bestFit="1" customWidth="1"/>
    <col min="15112" max="15112" width="14.66015625" style="632" bestFit="1" customWidth="1"/>
    <col min="15113" max="15113" width="10.33203125" style="632" bestFit="1" customWidth="1"/>
    <col min="15114" max="15114" width="13.33203125" style="632" bestFit="1" customWidth="1"/>
    <col min="15115" max="15115" width="9.33203125" style="632" hidden="1" customWidth="1"/>
    <col min="15116" max="15360" width="9.33203125" style="632" customWidth="1"/>
    <col min="15361" max="15361" width="68" style="632" customWidth="1"/>
    <col min="15362" max="15362" width="4.66015625" style="632" bestFit="1" customWidth="1"/>
    <col min="15363" max="15363" width="6.33203125" style="632" bestFit="1" customWidth="1"/>
    <col min="15364" max="15364" width="10.33203125" style="632" bestFit="1" customWidth="1"/>
    <col min="15365" max="15365" width="15.66015625" style="632" customWidth="1"/>
    <col min="15366" max="15366" width="4.16015625" style="632" bestFit="1" customWidth="1"/>
    <col min="15367" max="15367" width="9.16015625" style="632" bestFit="1" customWidth="1"/>
    <col min="15368" max="15368" width="14.66015625" style="632" bestFit="1" customWidth="1"/>
    <col min="15369" max="15369" width="10.33203125" style="632" bestFit="1" customWidth="1"/>
    <col min="15370" max="15370" width="13.33203125" style="632" bestFit="1" customWidth="1"/>
    <col min="15371" max="15371" width="9.33203125" style="632" hidden="1" customWidth="1"/>
    <col min="15372" max="15616" width="9.33203125" style="632" customWidth="1"/>
    <col min="15617" max="15617" width="68" style="632" customWidth="1"/>
    <col min="15618" max="15618" width="4.66015625" style="632" bestFit="1" customWidth="1"/>
    <col min="15619" max="15619" width="6.33203125" style="632" bestFit="1" customWidth="1"/>
    <col min="15620" max="15620" width="10.33203125" style="632" bestFit="1" customWidth="1"/>
    <col min="15621" max="15621" width="15.66015625" style="632" customWidth="1"/>
    <col min="15622" max="15622" width="4.16015625" style="632" bestFit="1" customWidth="1"/>
    <col min="15623" max="15623" width="9.16015625" style="632" bestFit="1" customWidth="1"/>
    <col min="15624" max="15624" width="14.66015625" style="632" bestFit="1" customWidth="1"/>
    <col min="15625" max="15625" width="10.33203125" style="632" bestFit="1" customWidth="1"/>
    <col min="15626" max="15626" width="13.33203125" style="632" bestFit="1" customWidth="1"/>
    <col min="15627" max="15627" width="9.33203125" style="632" hidden="1" customWidth="1"/>
    <col min="15628" max="15872" width="9.33203125" style="632" customWidth="1"/>
    <col min="15873" max="15873" width="68" style="632" customWidth="1"/>
    <col min="15874" max="15874" width="4.66015625" style="632" bestFit="1" customWidth="1"/>
    <col min="15875" max="15875" width="6.33203125" style="632" bestFit="1" customWidth="1"/>
    <col min="15876" max="15876" width="10.33203125" style="632" bestFit="1" customWidth="1"/>
    <col min="15877" max="15877" width="15.66015625" style="632" customWidth="1"/>
    <col min="15878" max="15878" width="4.16015625" style="632" bestFit="1" customWidth="1"/>
    <col min="15879" max="15879" width="9.16015625" style="632" bestFit="1" customWidth="1"/>
    <col min="15880" max="15880" width="14.66015625" style="632" bestFit="1" customWidth="1"/>
    <col min="15881" max="15881" width="10.33203125" style="632" bestFit="1" customWidth="1"/>
    <col min="15882" max="15882" width="13.33203125" style="632" bestFit="1" customWidth="1"/>
    <col min="15883" max="15883" width="9.33203125" style="632" hidden="1" customWidth="1"/>
    <col min="15884" max="16128" width="9.33203125" style="632" customWidth="1"/>
    <col min="16129" max="16129" width="68" style="632" customWidth="1"/>
    <col min="16130" max="16130" width="4.66015625" style="632" bestFit="1" customWidth="1"/>
    <col min="16131" max="16131" width="6.33203125" style="632" bestFit="1" customWidth="1"/>
    <col min="16132" max="16132" width="10.33203125" style="632" bestFit="1" customWidth="1"/>
    <col min="16133" max="16133" width="15.66015625" style="632" customWidth="1"/>
    <col min="16134" max="16134" width="4.16015625" style="632" bestFit="1" customWidth="1"/>
    <col min="16135" max="16135" width="9.16015625" style="632" bestFit="1" customWidth="1"/>
    <col min="16136" max="16136" width="14.66015625" style="632" bestFit="1" customWidth="1"/>
    <col min="16137" max="16137" width="10.33203125" style="632" bestFit="1" customWidth="1"/>
    <col min="16138" max="16138" width="13.33203125" style="632" bestFit="1" customWidth="1"/>
    <col min="16139" max="16139" width="9.33203125" style="632" hidden="1" customWidth="1"/>
    <col min="16140" max="16384" width="9.33203125" style="632" customWidth="1"/>
  </cols>
  <sheetData>
    <row r="1" spans="1:10" ht="13.5">
      <c r="A1" s="630" t="s">
        <v>112</v>
      </c>
      <c r="B1" s="648"/>
      <c r="C1" s="631"/>
      <c r="D1" s="631"/>
      <c r="E1" s="631"/>
      <c r="F1" s="648"/>
      <c r="G1" s="631"/>
      <c r="H1" s="631"/>
      <c r="I1" s="631"/>
      <c r="J1" s="631"/>
    </row>
    <row r="2" spans="1:10" ht="13.5">
      <c r="A2" s="633" t="s">
        <v>2515</v>
      </c>
      <c r="B2" s="633" t="s">
        <v>2840</v>
      </c>
      <c r="C2" s="634" t="s">
        <v>2841</v>
      </c>
      <c r="D2" s="634" t="s">
        <v>2834</v>
      </c>
      <c r="E2" s="634" t="s">
        <v>2842</v>
      </c>
      <c r="F2" s="633" t="s">
        <v>2843</v>
      </c>
      <c r="G2" s="634" t="s">
        <v>2664</v>
      </c>
      <c r="H2" s="634" t="s">
        <v>2844</v>
      </c>
      <c r="I2" s="634" t="s">
        <v>2845</v>
      </c>
      <c r="J2" s="634" t="s">
        <v>2584</v>
      </c>
    </row>
    <row r="3" spans="1:10" ht="13.5">
      <c r="A3" s="642" t="s">
        <v>2835</v>
      </c>
      <c r="B3" s="642" t="s">
        <v>5</v>
      </c>
      <c r="C3" s="643"/>
      <c r="D3" s="643"/>
      <c r="E3" s="643"/>
      <c r="F3" s="642" t="s">
        <v>5</v>
      </c>
      <c r="G3" s="643"/>
      <c r="H3" s="643"/>
      <c r="I3" s="643"/>
      <c r="J3" s="643"/>
    </row>
    <row r="4" spans="1:10" ht="13.5">
      <c r="A4" s="636" t="s">
        <v>2870</v>
      </c>
      <c r="B4" s="636" t="s">
        <v>5</v>
      </c>
      <c r="C4" s="637"/>
      <c r="D4" s="637"/>
      <c r="E4" s="637"/>
      <c r="F4" s="636" t="s">
        <v>5</v>
      </c>
      <c r="G4" s="637"/>
      <c r="H4" s="637"/>
      <c r="I4" s="637"/>
      <c r="J4" s="637"/>
    </row>
    <row r="5" spans="1:11" s="658" customFormat="1" ht="36">
      <c r="A5" s="649" t="s">
        <v>2895</v>
      </c>
      <c r="B5" s="649" t="s">
        <v>316</v>
      </c>
      <c r="C5" s="656">
        <v>1</v>
      </c>
      <c r="D5" s="656"/>
      <c r="E5" s="656">
        <f>C5*D5</f>
        <v>0</v>
      </c>
      <c r="F5" s="649" t="s">
        <v>5</v>
      </c>
      <c r="G5" s="656"/>
      <c r="H5" s="656">
        <f>C5*G5</f>
        <v>0</v>
      </c>
      <c r="I5" s="656">
        <f>D5+G5</f>
        <v>0</v>
      </c>
      <c r="J5" s="656">
        <f>E5+H5</f>
        <v>0</v>
      </c>
      <c r="K5" s="657"/>
    </row>
    <row r="6" spans="1:10" ht="13.5">
      <c r="A6" s="636" t="s">
        <v>2872</v>
      </c>
      <c r="B6" s="636" t="s">
        <v>5</v>
      </c>
      <c r="C6" s="637"/>
      <c r="D6" s="637"/>
      <c r="E6" s="637">
        <f>SUM(E5:E5)</f>
        <v>0</v>
      </c>
      <c r="F6" s="636" t="s">
        <v>5</v>
      </c>
      <c r="G6" s="637"/>
      <c r="H6" s="637">
        <f>SUM(H5:H5)</f>
        <v>0</v>
      </c>
      <c r="I6" s="637"/>
      <c r="J6" s="637">
        <f>SUM(J5:J5)</f>
        <v>0</v>
      </c>
    </row>
    <row r="7" spans="1:10" ht="13.5">
      <c r="A7" s="642" t="s">
        <v>2856</v>
      </c>
      <c r="B7" s="642" t="s">
        <v>5</v>
      </c>
      <c r="C7" s="643"/>
      <c r="D7" s="643"/>
      <c r="E7" s="643">
        <f>SUM(E4:E5)</f>
        <v>0</v>
      </c>
      <c r="F7" s="642" t="s">
        <v>5</v>
      </c>
      <c r="G7" s="643"/>
      <c r="H7" s="643">
        <f>SUM(H4:H5)</f>
        <v>0</v>
      </c>
      <c r="I7" s="643"/>
      <c r="J7" s="643">
        <f>SUM(J4:J5)</f>
        <v>0</v>
      </c>
    </row>
    <row r="8" spans="1:10" ht="13.5">
      <c r="A8" s="638" t="s">
        <v>5</v>
      </c>
      <c r="B8" s="638" t="s">
        <v>5</v>
      </c>
      <c r="C8" s="639"/>
      <c r="D8" s="639"/>
      <c r="E8" s="639"/>
      <c r="F8" s="638" t="s">
        <v>5</v>
      </c>
      <c r="G8" s="639"/>
      <c r="H8" s="639"/>
      <c r="I8" s="639">
        <f>D8+G8</f>
        <v>0</v>
      </c>
      <c r="J8" s="639">
        <f>E8+H8</f>
        <v>0</v>
      </c>
    </row>
    <row r="9" spans="1:10" ht="13.5">
      <c r="A9" s="642" t="s">
        <v>2661</v>
      </c>
      <c r="B9" s="642" t="s">
        <v>5</v>
      </c>
      <c r="C9" s="643"/>
      <c r="D9" s="643"/>
      <c r="E9" s="643"/>
      <c r="F9" s="642" t="s">
        <v>5</v>
      </c>
      <c r="G9" s="643"/>
      <c r="H9" s="643"/>
      <c r="I9" s="643"/>
      <c r="J9" s="643"/>
    </row>
    <row r="10" spans="1:10" ht="13.5">
      <c r="A10" s="638" t="s">
        <v>2870</v>
      </c>
      <c r="B10" s="638" t="s">
        <v>316</v>
      </c>
      <c r="C10" s="639">
        <v>1</v>
      </c>
      <c r="D10" s="639">
        <f>J6</f>
        <v>0</v>
      </c>
      <c r="E10" s="639">
        <f>C10*D10</f>
        <v>0</v>
      </c>
      <c r="F10" s="638" t="s">
        <v>5</v>
      </c>
      <c r="G10" s="639">
        <v>0</v>
      </c>
      <c r="H10" s="639">
        <f>C10*G10</f>
        <v>0</v>
      </c>
      <c r="I10" s="639">
        <f>D10+G10</f>
        <v>0</v>
      </c>
      <c r="J10" s="639">
        <f>E10+H10</f>
        <v>0</v>
      </c>
    </row>
    <row r="11" spans="1:10" ht="13.5">
      <c r="A11" s="642" t="s">
        <v>2857</v>
      </c>
      <c r="B11" s="642" t="s">
        <v>5</v>
      </c>
      <c r="C11" s="643"/>
      <c r="D11" s="643"/>
      <c r="E11" s="643">
        <f>SUM(E10:E10)</f>
        <v>0</v>
      </c>
      <c r="F11" s="642" t="s">
        <v>5</v>
      </c>
      <c r="G11" s="643"/>
      <c r="H11" s="643">
        <f>SUM(H10:H10)</f>
        <v>0</v>
      </c>
      <c r="I11" s="643"/>
      <c r="J11" s="643">
        <f>SUM(J10:J10)</f>
        <v>0</v>
      </c>
    </row>
    <row r="12" spans="1:10" ht="13.5">
      <c r="A12" s="638" t="s">
        <v>5</v>
      </c>
      <c r="B12" s="638" t="s">
        <v>5</v>
      </c>
      <c r="C12" s="639"/>
      <c r="D12" s="639"/>
      <c r="E12" s="639"/>
      <c r="F12" s="638" t="s">
        <v>5</v>
      </c>
      <c r="G12" s="639"/>
      <c r="H12" s="639"/>
      <c r="I12" s="639">
        <f>D12+G12</f>
        <v>0</v>
      </c>
      <c r="J12" s="639">
        <f>E12+H12</f>
        <v>0</v>
      </c>
    </row>
    <row r="13" spans="1:10" ht="13.5">
      <c r="A13" s="642" t="s">
        <v>2838</v>
      </c>
      <c r="B13" s="642" t="s">
        <v>5</v>
      </c>
      <c r="C13" s="643"/>
      <c r="D13" s="643"/>
      <c r="E13" s="643"/>
      <c r="F13" s="642" t="s">
        <v>5</v>
      </c>
      <c r="G13" s="643"/>
      <c r="H13" s="643"/>
      <c r="I13" s="643"/>
      <c r="J13" s="643"/>
    </row>
    <row r="14" spans="1:10" ht="13.5">
      <c r="A14" s="638" t="s">
        <v>5</v>
      </c>
      <c r="B14" s="638" t="s">
        <v>5</v>
      </c>
      <c r="C14" s="639"/>
      <c r="D14" s="639"/>
      <c r="E14" s="639"/>
      <c r="F14" s="638" t="s">
        <v>5</v>
      </c>
      <c r="G14" s="639"/>
      <c r="H14" s="639"/>
      <c r="I14" s="639">
        <f>D14+G14</f>
        <v>0</v>
      </c>
      <c r="J14" s="639">
        <f>E14+H14</f>
        <v>0</v>
      </c>
    </row>
    <row r="15" spans="1:10" ht="13.5">
      <c r="A15" s="636" t="s">
        <v>2873</v>
      </c>
      <c r="B15" s="636" t="s">
        <v>5</v>
      </c>
      <c r="C15" s="637"/>
      <c r="D15" s="637"/>
      <c r="E15" s="637"/>
      <c r="F15" s="636" t="s">
        <v>5</v>
      </c>
      <c r="G15" s="637"/>
      <c r="H15" s="637"/>
      <c r="I15" s="637"/>
      <c r="J15" s="637"/>
    </row>
    <row r="16" spans="1:10" ht="13.5">
      <c r="A16" s="638" t="s">
        <v>2874</v>
      </c>
      <c r="B16" s="638" t="s">
        <v>309</v>
      </c>
      <c r="C16" s="639">
        <v>15</v>
      </c>
      <c r="D16" s="639"/>
      <c r="E16" s="639">
        <f aca="true" t="shared" si="0" ref="E16:E23">C16*D16</f>
        <v>0</v>
      </c>
      <c r="F16" s="638" t="s">
        <v>5</v>
      </c>
      <c r="G16" s="639"/>
      <c r="H16" s="639">
        <f aca="true" t="shared" si="1" ref="H16:H23">C16*G16</f>
        <v>0</v>
      </c>
      <c r="I16" s="639">
        <f aca="true" t="shared" si="2" ref="I16:J23">D16+G16</f>
        <v>0</v>
      </c>
      <c r="J16" s="639">
        <f t="shared" si="2"/>
        <v>0</v>
      </c>
    </row>
    <row r="17" spans="1:11" ht="13.5">
      <c r="A17" s="638" t="s">
        <v>2875</v>
      </c>
      <c r="B17" s="638" t="s">
        <v>316</v>
      </c>
      <c r="C17" s="639">
        <v>2</v>
      </c>
      <c r="D17" s="639"/>
      <c r="E17" s="639">
        <f t="shared" si="0"/>
        <v>0</v>
      </c>
      <c r="F17" s="638" t="s">
        <v>5</v>
      </c>
      <c r="G17" s="639"/>
      <c r="H17" s="639">
        <f t="shared" si="1"/>
        <v>0</v>
      </c>
      <c r="I17" s="639">
        <f t="shared" si="2"/>
        <v>0</v>
      </c>
      <c r="J17" s="639">
        <f t="shared" si="2"/>
        <v>0</v>
      </c>
      <c r="K17" s="632"/>
    </row>
    <row r="18" spans="1:11" ht="13.5">
      <c r="A18" s="638" t="s">
        <v>2876</v>
      </c>
      <c r="B18" s="638" t="s">
        <v>309</v>
      </c>
      <c r="C18" s="639">
        <v>15</v>
      </c>
      <c r="D18" s="639"/>
      <c r="E18" s="639">
        <f t="shared" si="0"/>
        <v>0</v>
      </c>
      <c r="F18" s="638" t="s">
        <v>5</v>
      </c>
      <c r="G18" s="639"/>
      <c r="H18" s="639">
        <f t="shared" si="1"/>
        <v>0</v>
      </c>
      <c r="I18" s="639">
        <f t="shared" si="2"/>
        <v>0</v>
      </c>
      <c r="J18" s="639">
        <f t="shared" si="2"/>
        <v>0</v>
      </c>
      <c r="K18" s="632"/>
    </row>
    <row r="19" spans="1:11" ht="13.5">
      <c r="A19" s="638" t="s">
        <v>2877</v>
      </c>
      <c r="B19" s="638" t="s">
        <v>309</v>
      </c>
      <c r="C19" s="639">
        <v>20</v>
      </c>
      <c r="D19" s="639"/>
      <c r="E19" s="639">
        <f t="shared" si="0"/>
        <v>0</v>
      </c>
      <c r="F19" s="638" t="s">
        <v>5</v>
      </c>
      <c r="G19" s="639"/>
      <c r="H19" s="639">
        <f t="shared" si="1"/>
        <v>0</v>
      </c>
      <c r="I19" s="639">
        <f t="shared" si="2"/>
        <v>0</v>
      </c>
      <c r="J19" s="639">
        <f t="shared" si="2"/>
        <v>0</v>
      </c>
      <c r="K19" s="632"/>
    </row>
    <row r="20" spans="1:11" ht="13.5">
      <c r="A20" s="638" t="s">
        <v>2878</v>
      </c>
      <c r="B20" s="638" t="s">
        <v>309</v>
      </c>
      <c r="C20" s="639">
        <v>15</v>
      </c>
      <c r="D20" s="639"/>
      <c r="E20" s="639">
        <f t="shared" si="0"/>
        <v>0</v>
      </c>
      <c r="F20" s="638" t="s">
        <v>5</v>
      </c>
      <c r="G20" s="639"/>
      <c r="H20" s="639">
        <f t="shared" si="1"/>
        <v>0</v>
      </c>
      <c r="I20" s="639">
        <f t="shared" si="2"/>
        <v>0</v>
      </c>
      <c r="J20" s="639">
        <f t="shared" si="2"/>
        <v>0</v>
      </c>
      <c r="K20" s="632"/>
    </row>
    <row r="21" spans="1:11" ht="13.5">
      <c r="A21" s="638" t="s">
        <v>2879</v>
      </c>
      <c r="B21" s="638" t="s">
        <v>316</v>
      </c>
      <c r="C21" s="639">
        <v>6</v>
      </c>
      <c r="D21" s="639"/>
      <c r="E21" s="639">
        <f t="shared" si="0"/>
        <v>0</v>
      </c>
      <c r="F21" s="638" t="s">
        <v>5</v>
      </c>
      <c r="G21" s="639"/>
      <c r="H21" s="639">
        <f t="shared" si="1"/>
        <v>0</v>
      </c>
      <c r="I21" s="639">
        <f t="shared" si="2"/>
        <v>0</v>
      </c>
      <c r="J21" s="639">
        <f t="shared" si="2"/>
        <v>0</v>
      </c>
      <c r="K21" s="632"/>
    </row>
    <row r="22" spans="1:11" ht="13.5">
      <c r="A22" s="638" t="s">
        <v>2880</v>
      </c>
      <c r="B22" s="638" t="s">
        <v>316</v>
      </c>
      <c r="C22" s="639">
        <v>4</v>
      </c>
      <c r="D22" s="639"/>
      <c r="E22" s="639">
        <f t="shared" si="0"/>
        <v>0</v>
      </c>
      <c r="F22" s="638" t="s">
        <v>5</v>
      </c>
      <c r="G22" s="639"/>
      <c r="H22" s="639">
        <f t="shared" si="1"/>
        <v>0</v>
      </c>
      <c r="I22" s="639">
        <f t="shared" si="2"/>
        <v>0</v>
      </c>
      <c r="J22" s="639">
        <f t="shared" si="2"/>
        <v>0</v>
      </c>
      <c r="K22" s="632"/>
    </row>
    <row r="23" spans="1:11" ht="13.5">
      <c r="A23" s="638" t="s">
        <v>2881</v>
      </c>
      <c r="B23" s="638" t="s">
        <v>316</v>
      </c>
      <c r="C23" s="639">
        <v>18</v>
      </c>
      <c r="D23" s="639"/>
      <c r="E23" s="639">
        <f t="shared" si="0"/>
        <v>0</v>
      </c>
      <c r="F23" s="638" t="s">
        <v>5</v>
      </c>
      <c r="G23" s="639"/>
      <c r="H23" s="639">
        <f t="shared" si="1"/>
        <v>0</v>
      </c>
      <c r="I23" s="639">
        <f t="shared" si="2"/>
        <v>0</v>
      </c>
      <c r="J23" s="639">
        <f t="shared" si="2"/>
        <v>0</v>
      </c>
      <c r="K23" s="632"/>
    </row>
    <row r="24" spans="1:11" ht="13.5">
      <c r="A24" s="636" t="s">
        <v>2882</v>
      </c>
      <c r="B24" s="636" t="s">
        <v>5</v>
      </c>
      <c r="C24" s="637"/>
      <c r="D24" s="637"/>
      <c r="E24" s="637">
        <f>SUM(E16:E23)</f>
        <v>0</v>
      </c>
      <c r="F24" s="636" t="s">
        <v>5</v>
      </c>
      <c r="G24" s="637"/>
      <c r="H24" s="637">
        <f>SUM(H16:H23)</f>
        <v>0</v>
      </c>
      <c r="I24" s="637"/>
      <c r="J24" s="637">
        <f>SUM(J16:J23)</f>
        <v>0</v>
      </c>
      <c r="K24" s="632"/>
    </row>
    <row r="25" spans="1:11" ht="13.5">
      <c r="A25" s="638" t="s">
        <v>5</v>
      </c>
      <c r="B25" s="638" t="s">
        <v>5</v>
      </c>
      <c r="C25" s="639"/>
      <c r="D25" s="639"/>
      <c r="E25" s="639"/>
      <c r="F25" s="638" t="s">
        <v>5</v>
      </c>
      <c r="G25" s="639"/>
      <c r="H25" s="639"/>
      <c r="I25" s="639">
        <f>D25+G25</f>
        <v>0</v>
      </c>
      <c r="J25" s="639">
        <f>E25+H25</f>
        <v>0</v>
      </c>
      <c r="K25" s="632"/>
    </row>
    <row r="26" spans="1:11" ht="13.5">
      <c r="A26" s="636" t="s">
        <v>2883</v>
      </c>
      <c r="B26" s="636" t="s">
        <v>5</v>
      </c>
      <c r="C26" s="637"/>
      <c r="D26" s="637"/>
      <c r="E26" s="637"/>
      <c r="F26" s="636" t="s">
        <v>5</v>
      </c>
      <c r="G26" s="637"/>
      <c r="H26" s="637"/>
      <c r="I26" s="637"/>
      <c r="J26" s="637"/>
      <c r="K26" s="632"/>
    </row>
    <row r="27" spans="1:11" ht="13.5">
      <c r="A27" s="638" t="s">
        <v>2884</v>
      </c>
      <c r="B27" s="638" t="s">
        <v>309</v>
      </c>
      <c r="C27" s="639">
        <v>10</v>
      </c>
      <c r="D27" s="639"/>
      <c r="E27" s="639">
        <f>C27*D27</f>
        <v>0</v>
      </c>
      <c r="F27" s="638" t="s">
        <v>5</v>
      </c>
      <c r="G27" s="639"/>
      <c r="H27" s="639">
        <f>C27*G27</f>
        <v>0</v>
      </c>
      <c r="I27" s="639">
        <f aca="true" t="shared" si="3" ref="I27:J30">D27+G27</f>
        <v>0</v>
      </c>
      <c r="J27" s="639">
        <f t="shared" si="3"/>
        <v>0</v>
      </c>
      <c r="K27" s="632"/>
    </row>
    <row r="28" spans="1:11" ht="13.5">
      <c r="A28" s="638" t="s">
        <v>2885</v>
      </c>
      <c r="B28" s="638" t="s">
        <v>2886</v>
      </c>
      <c r="C28" s="639">
        <v>10</v>
      </c>
      <c r="D28" s="639"/>
      <c r="E28" s="639">
        <f>C28*D28</f>
        <v>0</v>
      </c>
      <c r="F28" s="638" t="s">
        <v>5</v>
      </c>
      <c r="G28" s="639"/>
      <c r="H28" s="639">
        <f>C28*G28</f>
        <v>0</v>
      </c>
      <c r="I28" s="639">
        <f t="shared" si="3"/>
        <v>0</v>
      </c>
      <c r="J28" s="639">
        <f t="shared" si="3"/>
        <v>0</v>
      </c>
      <c r="K28" s="632"/>
    </row>
    <row r="29" spans="1:11" ht="13.5">
      <c r="A29" s="638" t="s">
        <v>2887</v>
      </c>
      <c r="B29" s="638" t="s">
        <v>2886</v>
      </c>
      <c r="C29" s="639">
        <v>10</v>
      </c>
      <c r="D29" s="639"/>
      <c r="E29" s="639">
        <f>C29*D29</f>
        <v>0</v>
      </c>
      <c r="F29" s="638" t="s">
        <v>5</v>
      </c>
      <c r="G29" s="639"/>
      <c r="H29" s="639">
        <f>C29*G29</f>
        <v>0</v>
      </c>
      <c r="I29" s="639">
        <f t="shared" si="3"/>
        <v>0</v>
      </c>
      <c r="J29" s="639">
        <f t="shared" si="3"/>
        <v>0</v>
      </c>
      <c r="K29" s="632"/>
    </row>
    <row r="30" spans="1:11" ht="13.5">
      <c r="A30" s="638" t="s">
        <v>2888</v>
      </c>
      <c r="B30" s="638" t="s">
        <v>2886</v>
      </c>
      <c r="C30" s="639">
        <v>10</v>
      </c>
      <c r="D30" s="639"/>
      <c r="E30" s="639">
        <f>C30*D30</f>
        <v>0</v>
      </c>
      <c r="F30" s="638" t="s">
        <v>5</v>
      </c>
      <c r="G30" s="639"/>
      <c r="H30" s="639">
        <f>C30*G30</f>
        <v>0</v>
      </c>
      <c r="I30" s="639">
        <f t="shared" si="3"/>
        <v>0</v>
      </c>
      <c r="J30" s="639">
        <f t="shared" si="3"/>
        <v>0</v>
      </c>
      <c r="K30" s="632"/>
    </row>
    <row r="31" spans="1:11" ht="13.5">
      <c r="A31" s="636" t="s">
        <v>2889</v>
      </c>
      <c r="B31" s="636" t="s">
        <v>5</v>
      </c>
      <c r="C31" s="637"/>
      <c r="D31" s="637"/>
      <c r="E31" s="637">
        <f>SUM(E27:E30)</f>
        <v>0</v>
      </c>
      <c r="F31" s="636" t="s">
        <v>5</v>
      </c>
      <c r="G31" s="637"/>
      <c r="H31" s="637">
        <f>SUM(H27:H30)</f>
        <v>0</v>
      </c>
      <c r="I31" s="637"/>
      <c r="J31" s="637">
        <f>SUM(J27:J30)</f>
        <v>0</v>
      </c>
      <c r="K31" s="632"/>
    </row>
    <row r="32" spans="1:11" ht="13.5">
      <c r="A32" s="638" t="s">
        <v>5</v>
      </c>
      <c r="B32" s="638" t="s">
        <v>5</v>
      </c>
      <c r="C32" s="639"/>
      <c r="D32" s="639"/>
      <c r="E32" s="639"/>
      <c r="F32" s="638" t="s">
        <v>5</v>
      </c>
      <c r="G32" s="639"/>
      <c r="H32" s="639"/>
      <c r="I32" s="639">
        <f>D32+G32</f>
        <v>0</v>
      </c>
      <c r="J32" s="639">
        <f>E32+H32</f>
        <v>0</v>
      </c>
      <c r="K32" s="632"/>
    </row>
    <row r="33" spans="1:11" ht="13.5">
      <c r="A33" s="636" t="s">
        <v>2890</v>
      </c>
      <c r="B33" s="636" t="s">
        <v>5</v>
      </c>
      <c r="C33" s="637"/>
      <c r="D33" s="637"/>
      <c r="E33" s="637"/>
      <c r="F33" s="636" t="s">
        <v>5</v>
      </c>
      <c r="G33" s="637"/>
      <c r="H33" s="637"/>
      <c r="I33" s="637"/>
      <c r="J33" s="637"/>
      <c r="K33" s="632"/>
    </row>
    <row r="34" spans="1:11" ht="13.5">
      <c r="A34" s="638" t="s">
        <v>2891</v>
      </c>
      <c r="B34" s="638" t="s">
        <v>347</v>
      </c>
      <c r="C34" s="639">
        <v>12</v>
      </c>
      <c r="D34" s="639"/>
      <c r="E34" s="639">
        <f>C34*D34</f>
        <v>0</v>
      </c>
      <c r="F34" s="638" t="s">
        <v>5</v>
      </c>
      <c r="G34" s="639"/>
      <c r="H34" s="639">
        <f>C34*G34</f>
        <v>0</v>
      </c>
      <c r="I34" s="639">
        <f>D34+G34</f>
        <v>0</v>
      </c>
      <c r="J34" s="639">
        <f>E34+H34</f>
        <v>0</v>
      </c>
      <c r="K34" s="632"/>
    </row>
    <row r="35" spans="1:11" ht="13.5">
      <c r="A35" s="638" t="s">
        <v>2892</v>
      </c>
      <c r="B35" s="638" t="s">
        <v>347</v>
      </c>
      <c r="C35" s="639">
        <v>10</v>
      </c>
      <c r="D35" s="639"/>
      <c r="E35" s="639">
        <f>C35*D35</f>
        <v>0</v>
      </c>
      <c r="F35" s="638" t="s">
        <v>5</v>
      </c>
      <c r="G35" s="639"/>
      <c r="H35" s="639">
        <f>C35*G35</f>
        <v>0</v>
      </c>
      <c r="I35" s="639">
        <f>D35+G35</f>
        <v>0</v>
      </c>
      <c r="J35" s="639">
        <f>E35+H35</f>
        <v>0</v>
      </c>
      <c r="K35" s="632"/>
    </row>
    <row r="36" spans="1:11" ht="13.5">
      <c r="A36" s="636" t="s">
        <v>2893</v>
      </c>
      <c r="B36" s="636" t="s">
        <v>5</v>
      </c>
      <c r="C36" s="637"/>
      <c r="D36" s="637"/>
      <c r="E36" s="637">
        <f>SUM(E34:E35)</f>
        <v>0</v>
      </c>
      <c r="F36" s="636" t="s">
        <v>5</v>
      </c>
      <c r="G36" s="637"/>
      <c r="H36" s="637">
        <f>SUM(H34:H35)</f>
        <v>0</v>
      </c>
      <c r="I36" s="637"/>
      <c r="J36" s="637">
        <f>SUM(J34:J35)</f>
        <v>0</v>
      </c>
      <c r="K36" s="632"/>
    </row>
    <row r="37" spans="1:11" ht="13.5">
      <c r="A37" s="638" t="s">
        <v>2894</v>
      </c>
      <c r="B37" s="638" t="s">
        <v>5</v>
      </c>
      <c r="C37" s="639"/>
      <c r="D37" s="639"/>
      <c r="E37" s="639">
        <f>'[4]Parametry'!B31/100*E16+'[4]Parametry'!B31/100*E17+'[4]Parametry'!B31/100*E18+'[4]Parametry'!B31/100*E19+'[4]Parametry'!B31/100*E20+'[4]Parametry'!B31/100*E21+'[4]Parametry'!B31/100*E22+'[4]Parametry'!B31/100*E23+'[4]Parametry'!B31/100*E27+'[4]Parametry'!B31/100*E28+'[4]Parametry'!B31/100*E29+'[4]Parametry'!B31/100*E30+'[4]Parametry'!B31/100*E34+'[4]Parametry'!B31/100*E35</f>
        <v>0</v>
      </c>
      <c r="F37" s="638" t="s">
        <v>5</v>
      </c>
      <c r="G37" s="639"/>
      <c r="H37" s="639"/>
      <c r="I37" s="639">
        <f>D37+G37</f>
        <v>0</v>
      </c>
      <c r="J37" s="639">
        <f>E37+H37</f>
        <v>0</v>
      </c>
      <c r="K37" s="632"/>
    </row>
    <row r="38" spans="1:11" ht="13.5">
      <c r="A38" s="642" t="s">
        <v>2864</v>
      </c>
      <c r="B38" s="642" t="s">
        <v>5</v>
      </c>
      <c r="C38" s="643"/>
      <c r="D38" s="643"/>
      <c r="E38" s="643">
        <f>SUM(E14,E16:E23,E25,E27:E30,E32,E34:E35,E37:E37)</f>
        <v>0</v>
      </c>
      <c r="F38" s="642" t="s">
        <v>5</v>
      </c>
      <c r="G38" s="643"/>
      <c r="H38" s="643">
        <f>SUM(H14,H16:H23,H25,H27:H30,H32,H34:H35,H37:H37)</f>
        <v>0</v>
      </c>
      <c r="I38" s="643"/>
      <c r="J38" s="643">
        <f>SUM(J14,J16:J23,J25,J27:J30,J32,J34:J35,J37:J37)</f>
        <v>0</v>
      </c>
      <c r="K38" s="632"/>
    </row>
  </sheetData>
  <printOptions/>
  <pageMargins left="0.4724409448818898" right="0.4330708661417323" top="0.7874015748031497" bottom="0.7874015748031497" header="0.31496062992125984" footer="0.31496062992125984"/>
  <pageSetup horizontalDpi="600" verticalDpi="600" orientation="landscape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7"/>
  <sheetViews>
    <sheetView showGridLines="0" workbookViewId="0" topLeftCell="A1">
      <pane ySplit="1" topLeftCell="A111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137</v>
      </c>
      <c r="G1" s="712" t="s">
        <v>138</v>
      </c>
      <c r="H1" s="712"/>
      <c r="I1" s="111"/>
      <c r="J1" s="110" t="s">
        <v>139</v>
      </c>
      <c r="K1" s="109" t="s">
        <v>140</v>
      </c>
      <c r="L1" s="110" t="s">
        <v>141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710" t="s">
        <v>8</v>
      </c>
      <c r="M2" s="711"/>
      <c r="N2" s="711"/>
      <c r="O2" s="711"/>
      <c r="P2" s="711"/>
      <c r="Q2" s="711"/>
      <c r="R2" s="711"/>
      <c r="S2" s="711"/>
      <c r="T2" s="711"/>
      <c r="U2" s="711"/>
      <c r="V2" s="711"/>
      <c r="AT2" s="25" t="s">
        <v>118</v>
      </c>
    </row>
    <row r="3" spans="2:46" ht="6.95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80</v>
      </c>
    </row>
    <row r="4" spans="2:46" ht="36.95" customHeight="1">
      <c r="B4" s="29"/>
      <c r="C4" s="30"/>
      <c r="D4" s="31" t="s">
        <v>142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2:11" ht="16.5" customHeight="1">
      <c r="B7" s="29"/>
      <c r="C7" s="30"/>
      <c r="D7" s="30"/>
      <c r="E7" s="713" t="str">
        <f>'Rekapitulace stavby'!K6</f>
        <v>Odkanalizování oblasti povodí Olešná, kanalizace Chlebovice Frýdek - Místek</v>
      </c>
      <c r="F7" s="714"/>
      <c r="G7" s="714"/>
      <c r="H7" s="714"/>
      <c r="I7" s="113"/>
      <c r="J7" s="30"/>
      <c r="K7" s="32"/>
    </row>
    <row r="8" spans="2:11" ht="15">
      <c r="B8" s="29"/>
      <c r="C8" s="30"/>
      <c r="D8" s="38" t="s">
        <v>143</v>
      </c>
      <c r="E8" s="30"/>
      <c r="F8" s="30"/>
      <c r="G8" s="30"/>
      <c r="H8" s="30"/>
      <c r="I8" s="113"/>
      <c r="J8" s="30"/>
      <c r="K8" s="32"/>
    </row>
    <row r="9" spans="2:11" ht="16.5" customHeight="1">
      <c r="B9" s="29"/>
      <c r="C9" s="30"/>
      <c r="D9" s="30"/>
      <c r="E9" s="713" t="s">
        <v>144</v>
      </c>
      <c r="F9" s="673"/>
      <c r="G9" s="673"/>
      <c r="H9" s="673"/>
      <c r="I9" s="113"/>
      <c r="J9" s="30"/>
      <c r="K9" s="32"/>
    </row>
    <row r="10" spans="2:11" ht="15">
      <c r="B10" s="29"/>
      <c r="C10" s="30"/>
      <c r="D10" s="38" t="s">
        <v>145</v>
      </c>
      <c r="E10" s="30"/>
      <c r="F10" s="30"/>
      <c r="G10" s="30"/>
      <c r="H10" s="30"/>
      <c r="I10" s="113"/>
      <c r="J10" s="30"/>
      <c r="K10" s="32"/>
    </row>
    <row r="11" spans="2:11" s="1" customFormat="1" ht="16.5" customHeight="1">
      <c r="B11" s="42"/>
      <c r="C11" s="43"/>
      <c r="D11" s="43"/>
      <c r="E11" s="695" t="s">
        <v>2346</v>
      </c>
      <c r="F11" s="715"/>
      <c r="G11" s="715"/>
      <c r="H11" s="715"/>
      <c r="I11" s="114"/>
      <c r="J11" s="43"/>
      <c r="K11" s="46"/>
    </row>
    <row r="12" spans="2:11" s="1" customFormat="1" ht="15">
      <c r="B12" s="42"/>
      <c r="C12" s="43"/>
      <c r="D12" s="38" t="s">
        <v>147</v>
      </c>
      <c r="E12" s="43"/>
      <c r="F12" s="43"/>
      <c r="G12" s="43"/>
      <c r="H12" s="43"/>
      <c r="I12" s="114"/>
      <c r="J12" s="43"/>
      <c r="K12" s="46"/>
    </row>
    <row r="13" spans="2:11" s="1" customFormat="1" ht="36.95" customHeight="1">
      <c r="B13" s="42"/>
      <c r="C13" s="43"/>
      <c r="D13" s="43"/>
      <c r="E13" s="716" t="s">
        <v>2347</v>
      </c>
      <c r="F13" s="715"/>
      <c r="G13" s="715"/>
      <c r="H13" s="715"/>
      <c r="I13" s="114"/>
      <c r="J13" s="43"/>
      <c r="K13" s="46"/>
    </row>
    <row r="14" spans="2:11" s="1" customFormat="1" ht="13.5">
      <c r="B14" s="42"/>
      <c r="C14" s="43"/>
      <c r="D14" s="43"/>
      <c r="E14" s="43"/>
      <c r="F14" s="43"/>
      <c r="G14" s="43"/>
      <c r="H14" s="43"/>
      <c r="I14" s="114"/>
      <c r="J14" s="43"/>
      <c r="K14" s="46"/>
    </row>
    <row r="15" spans="2:11" s="1" customFormat="1" ht="14.45" customHeight="1">
      <c r="B15" s="42"/>
      <c r="C15" s="43"/>
      <c r="D15" s="38" t="s">
        <v>21</v>
      </c>
      <c r="E15" s="43"/>
      <c r="F15" s="36" t="s">
        <v>5</v>
      </c>
      <c r="G15" s="43"/>
      <c r="H15" s="43"/>
      <c r="I15" s="115" t="s">
        <v>22</v>
      </c>
      <c r="J15" s="36" t="s">
        <v>5</v>
      </c>
      <c r="K15" s="46"/>
    </row>
    <row r="16" spans="2:11" s="1" customFormat="1" ht="14.45" customHeight="1">
      <c r="B16" s="42"/>
      <c r="C16" s="43"/>
      <c r="D16" s="38" t="s">
        <v>23</v>
      </c>
      <c r="E16" s="43"/>
      <c r="F16" s="36" t="s">
        <v>24</v>
      </c>
      <c r="G16" s="43"/>
      <c r="H16" s="43"/>
      <c r="I16" s="115" t="s">
        <v>25</v>
      </c>
      <c r="J16" s="116" t="str">
        <f>'Rekapitulace stavby'!AN8</f>
        <v>16. 11. 2017</v>
      </c>
      <c r="K16" s="46"/>
    </row>
    <row r="17" spans="2:11" s="1" customFormat="1" ht="10.9" customHeight="1">
      <c r="B17" s="42"/>
      <c r="C17" s="43"/>
      <c r="D17" s="43"/>
      <c r="E17" s="43"/>
      <c r="F17" s="43"/>
      <c r="G17" s="43"/>
      <c r="H17" s="43"/>
      <c r="I17" s="114"/>
      <c r="J17" s="43"/>
      <c r="K17" s="46"/>
    </row>
    <row r="18" spans="2:11" s="1" customFormat="1" ht="14.45" customHeight="1">
      <c r="B18" s="42"/>
      <c r="C18" s="43"/>
      <c r="D18" s="38" t="s">
        <v>27</v>
      </c>
      <c r="E18" s="43"/>
      <c r="F18" s="43"/>
      <c r="G18" s="43"/>
      <c r="H18" s="43"/>
      <c r="I18" s="115" t="s">
        <v>28</v>
      </c>
      <c r="J18" s="36" t="s">
        <v>5</v>
      </c>
      <c r="K18" s="46"/>
    </row>
    <row r="19" spans="2:11" s="1" customFormat="1" ht="18" customHeight="1">
      <c r="B19" s="42"/>
      <c r="C19" s="43"/>
      <c r="D19" s="43"/>
      <c r="E19" s="36" t="s">
        <v>29</v>
      </c>
      <c r="F19" s="43"/>
      <c r="G19" s="43"/>
      <c r="H19" s="43"/>
      <c r="I19" s="115" t="s">
        <v>30</v>
      </c>
      <c r="J19" s="36" t="s">
        <v>5</v>
      </c>
      <c r="K19" s="46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14"/>
      <c r="J20" s="43"/>
      <c r="K20" s="46"/>
    </row>
    <row r="21" spans="2:11" s="1" customFormat="1" ht="14.45" customHeight="1">
      <c r="B21" s="42"/>
      <c r="C21" s="43"/>
      <c r="D21" s="38" t="s">
        <v>31</v>
      </c>
      <c r="E21" s="43"/>
      <c r="F21" s="43"/>
      <c r="G21" s="43"/>
      <c r="H21" s="43"/>
      <c r="I21" s="115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15" t="s">
        <v>30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14"/>
      <c r="J23" s="43"/>
      <c r="K23" s="46"/>
    </row>
    <row r="24" spans="2:11" s="1" customFormat="1" ht="14.45" customHeight="1">
      <c r="B24" s="42"/>
      <c r="C24" s="43"/>
      <c r="D24" s="38" t="s">
        <v>33</v>
      </c>
      <c r="E24" s="43"/>
      <c r="F24" s="43"/>
      <c r="G24" s="43"/>
      <c r="H24" s="43"/>
      <c r="I24" s="115" t="s">
        <v>28</v>
      </c>
      <c r="J24" s="36" t="s">
        <v>5</v>
      </c>
      <c r="K24" s="46"/>
    </row>
    <row r="25" spans="2:11" s="1" customFormat="1" ht="18" customHeight="1">
      <c r="B25" s="42"/>
      <c r="C25" s="43"/>
      <c r="D25" s="43"/>
      <c r="E25" s="36" t="s">
        <v>34</v>
      </c>
      <c r="F25" s="43"/>
      <c r="G25" s="43"/>
      <c r="H25" s="43"/>
      <c r="I25" s="115" t="s">
        <v>30</v>
      </c>
      <c r="J25" s="36" t="s">
        <v>5</v>
      </c>
      <c r="K25" s="46"/>
    </row>
    <row r="26" spans="2:11" s="1" customFormat="1" ht="6.95" customHeight="1">
      <c r="B26" s="42"/>
      <c r="C26" s="43"/>
      <c r="D26" s="43"/>
      <c r="E26" s="43"/>
      <c r="F26" s="43"/>
      <c r="G26" s="43"/>
      <c r="H26" s="43"/>
      <c r="I26" s="114"/>
      <c r="J26" s="43"/>
      <c r="K26" s="46"/>
    </row>
    <row r="27" spans="2:11" s="1" customFormat="1" ht="14.45" customHeight="1">
      <c r="B27" s="42"/>
      <c r="C27" s="43"/>
      <c r="D27" s="38" t="s">
        <v>36</v>
      </c>
      <c r="E27" s="43"/>
      <c r="F27" s="43"/>
      <c r="G27" s="43"/>
      <c r="H27" s="43"/>
      <c r="I27" s="114"/>
      <c r="J27" s="43"/>
      <c r="K27" s="46"/>
    </row>
    <row r="28" spans="2:11" s="7" customFormat="1" ht="16.5" customHeight="1">
      <c r="B28" s="117"/>
      <c r="C28" s="118"/>
      <c r="D28" s="118"/>
      <c r="E28" s="677" t="s">
        <v>5</v>
      </c>
      <c r="F28" s="677"/>
      <c r="G28" s="677"/>
      <c r="H28" s="677"/>
      <c r="I28" s="119"/>
      <c r="J28" s="118"/>
      <c r="K28" s="120"/>
    </row>
    <row r="29" spans="2:11" s="1" customFormat="1" ht="6.95" customHeight="1">
      <c r="B29" s="42"/>
      <c r="C29" s="43"/>
      <c r="D29" s="43"/>
      <c r="E29" s="43"/>
      <c r="F29" s="43"/>
      <c r="G29" s="43"/>
      <c r="H29" s="43"/>
      <c r="I29" s="114"/>
      <c r="J29" s="43"/>
      <c r="K29" s="46"/>
    </row>
    <row r="30" spans="2:11" s="1" customFormat="1" ht="6.95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25.35" customHeight="1">
      <c r="B31" s="42"/>
      <c r="C31" s="43"/>
      <c r="D31" s="123" t="s">
        <v>37</v>
      </c>
      <c r="E31" s="43"/>
      <c r="F31" s="43"/>
      <c r="G31" s="43"/>
      <c r="H31" s="43"/>
      <c r="I31" s="114"/>
      <c r="J31" s="124">
        <f>ROUND(J92,2)</f>
        <v>0</v>
      </c>
      <c r="K31" s="46"/>
    </row>
    <row r="32" spans="2:11" s="1" customFormat="1" ht="6.95" customHeight="1">
      <c r="B32" s="42"/>
      <c r="C32" s="43"/>
      <c r="D32" s="69"/>
      <c r="E32" s="69"/>
      <c r="F32" s="69"/>
      <c r="G32" s="69"/>
      <c r="H32" s="69"/>
      <c r="I32" s="121"/>
      <c r="J32" s="69"/>
      <c r="K32" s="122"/>
    </row>
    <row r="33" spans="2:11" s="1" customFormat="1" ht="14.45" customHeight="1">
      <c r="B33" s="42"/>
      <c r="C33" s="43"/>
      <c r="D33" s="43"/>
      <c r="E33" s="43"/>
      <c r="F33" s="47" t="s">
        <v>39</v>
      </c>
      <c r="G33" s="43"/>
      <c r="H33" s="43"/>
      <c r="I33" s="125" t="s">
        <v>38</v>
      </c>
      <c r="J33" s="47" t="s">
        <v>40</v>
      </c>
      <c r="K33" s="46"/>
    </row>
    <row r="34" spans="2:11" s="1" customFormat="1" ht="14.45" customHeight="1">
      <c r="B34" s="42"/>
      <c r="C34" s="43"/>
      <c r="D34" s="50" t="s">
        <v>41</v>
      </c>
      <c r="E34" s="50" t="s">
        <v>42</v>
      </c>
      <c r="F34" s="126">
        <f>ROUND(SUM(BE92:BE116),2)</f>
        <v>0</v>
      </c>
      <c r="G34" s="43"/>
      <c r="H34" s="43"/>
      <c r="I34" s="127">
        <v>0.21</v>
      </c>
      <c r="J34" s="126">
        <f>ROUND(ROUND((SUM(BE92:BE116)),2)*I34,2)</f>
        <v>0</v>
      </c>
      <c r="K34" s="46"/>
    </row>
    <row r="35" spans="2:11" s="1" customFormat="1" ht="14.45" customHeight="1">
      <c r="B35" s="42"/>
      <c r="C35" s="43"/>
      <c r="D35" s="43"/>
      <c r="E35" s="50" t="s">
        <v>43</v>
      </c>
      <c r="F35" s="126">
        <f>ROUND(SUM(BF92:BF116),2)</f>
        <v>0</v>
      </c>
      <c r="G35" s="43"/>
      <c r="H35" s="43"/>
      <c r="I35" s="127">
        <v>0.15</v>
      </c>
      <c r="J35" s="126">
        <f>ROUND(ROUND((SUM(BF92:BF116)),2)*I35,2)</f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44</v>
      </c>
      <c r="F36" s="126">
        <f>ROUND(SUM(BG92:BG116),2)</f>
        <v>0</v>
      </c>
      <c r="G36" s="43"/>
      <c r="H36" s="43"/>
      <c r="I36" s="127">
        <v>0.21</v>
      </c>
      <c r="J36" s="126">
        <v>0</v>
      </c>
      <c r="K36" s="46"/>
    </row>
    <row r="37" spans="2:11" s="1" customFormat="1" ht="14.45" customHeight="1" hidden="1">
      <c r="B37" s="42"/>
      <c r="C37" s="43"/>
      <c r="D37" s="43"/>
      <c r="E37" s="50" t="s">
        <v>45</v>
      </c>
      <c r="F37" s="126">
        <f>ROUND(SUM(BH92:BH116),2)</f>
        <v>0</v>
      </c>
      <c r="G37" s="43"/>
      <c r="H37" s="43"/>
      <c r="I37" s="127">
        <v>0.15</v>
      </c>
      <c r="J37" s="126">
        <v>0</v>
      </c>
      <c r="K37" s="46"/>
    </row>
    <row r="38" spans="2:11" s="1" customFormat="1" ht="14.45" customHeight="1" hidden="1">
      <c r="B38" s="42"/>
      <c r="C38" s="43"/>
      <c r="D38" s="43"/>
      <c r="E38" s="50" t="s">
        <v>46</v>
      </c>
      <c r="F38" s="126">
        <f>ROUND(SUM(BI92:BI116),2)</f>
        <v>0</v>
      </c>
      <c r="G38" s="43"/>
      <c r="H38" s="43"/>
      <c r="I38" s="127">
        <v>0</v>
      </c>
      <c r="J38" s="126">
        <v>0</v>
      </c>
      <c r="K38" s="46"/>
    </row>
    <row r="39" spans="2:11" s="1" customFormat="1" ht="6.95" customHeight="1">
      <c r="B39" s="42"/>
      <c r="C39" s="43"/>
      <c r="D39" s="43"/>
      <c r="E39" s="43"/>
      <c r="F39" s="43"/>
      <c r="G39" s="43"/>
      <c r="H39" s="43"/>
      <c r="I39" s="114"/>
      <c r="J39" s="43"/>
      <c r="K39" s="46"/>
    </row>
    <row r="40" spans="2:11" s="1" customFormat="1" ht="25.35" customHeight="1">
      <c r="B40" s="42"/>
      <c r="C40" s="128"/>
      <c r="D40" s="129" t="s">
        <v>47</v>
      </c>
      <c r="E40" s="72"/>
      <c r="F40" s="72"/>
      <c r="G40" s="130" t="s">
        <v>48</v>
      </c>
      <c r="H40" s="131" t="s">
        <v>49</v>
      </c>
      <c r="I40" s="132"/>
      <c r="J40" s="133">
        <f>SUM(J31:J38)</f>
        <v>0</v>
      </c>
      <c r="K40" s="134"/>
    </row>
    <row r="41" spans="2:11" s="1" customFormat="1" ht="14.45" customHeight="1">
      <c r="B41" s="57"/>
      <c r="C41" s="58"/>
      <c r="D41" s="58"/>
      <c r="E41" s="58"/>
      <c r="F41" s="58"/>
      <c r="G41" s="58"/>
      <c r="H41" s="58"/>
      <c r="I41" s="135"/>
      <c r="J41" s="58"/>
      <c r="K41" s="59"/>
    </row>
    <row r="45" spans="2:11" s="1" customFormat="1" ht="6.95" customHeight="1">
      <c r="B45" s="60"/>
      <c r="C45" s="61"/>
      <c r="D45" s="61"/>
      <c r="E45" s="61"/>
      <c r="F45" s="61"/>
      <c r="G45" s="61"/>
      <c r="H45" s="61"/>
      <c r="I45" s="136"/>
      <c r="J45" s="61"/>
      <c r="K45" s="137"/>
    </row>
    <row r="46" spans="2:11" s="1" customFormat="1" ht="36.95" customHeight="1">
      <c r="B46" s="42"/>
      <c r="C46" s="31" t="s">
        <v>149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6.95" customHeight="1">
      <c r="B47" s="42"/>
      <c r="C47" s="43"/>
      <c r="D47" s="43"/>
      <c r="E47" s="43"/>
      <c r="F47" s="43"/>
      <c r="G47" s="43"/>
      <c r="H47" s="43"/>
      <c r="I47" s="114"/>
      <c r="J47" s="43"/>
      <c r="K47" s="46"/>
    </row>
    <row r="48" spans="2:11" s="1" customFormat="1" ht="14.45" customHeight="1">
      <c r="B48" s="42"/>
      <c r="C48" s="38" t="s">
        <v>19</v>
      </c>
      <c r="D48" s="43"/>
      <c r="E48" s="43"/>
      <c r="F48" s="43"/>
      <c r="G48" s="43"/>
      <c r="H48" s="43"/>
      <c r="I48" s="114"/>
      <c r="J48" s="43"/>
      <c r="K48" s="46"/>
    </row>
    <row r="49" spans="2:11" s="1" customFormat="1" ht="16.5" customHeight="1">
      <c r="B49" s="42"/>
      <c r="C49" s="43"/>
      <c r="D49" s="43"/>
      <c r="E49" s="713" t="str">
        <f>E7</f>
        <v>Odkanalizování oblasti povodí Olešná, kanalizace Chlebovice Frýdek - Místek</v>
      </c>
      <c r="F49" s="714"/>
      <c r="G49" s="714"/>
      <c r="H49" s="714"/>
      <c r="I49" s="114"/>
      <c r="J49" s="43"/>
      <c r="K49" s="46"/>
    </row>
    <row r="50" spans="2:11" ht="15">
      <c r="B50" s="29"/>
      <c r="C50" s="38" t="s">
        <v>143</v>
      </c>
      <c r="D50" s="30"/>
      <c r="E50" s="30"/>
      <c r="F50" s="30"/>
      <c r="G50" s="30"/>
      <c r="H50" s="30"/>
      <c r="I50" s="113"/>
      <c r="J50" s="30"/>
      <c r="K50" s="32"/>
    </row>
    <row r="51" spans="2:11" ht="16.5" customHeight="1">
      <c r="B51" s="29"/>
      <c r="C51" s="30"/>
      <c r="D51" s="30"/>
      <c r="E51" s="713" t="s">
        <v>144</v>
      </c>
      <c r="F51" s="673"/>
      <c r="G51" s="673"/>
      <c r="H51" s="673"/>
      <c r="I51" s="113"/>
      <c r="J51" s="30"/>
      <c r="K51" s="32"/>
    </row>
    <row r="52" spans="2:11" ht="15">
      <c r="B52" s="29"/>
      <c r="C52" s="38" t="s">
        <v>145</v>
      </c>
      <c r="D52" s="30"/>
      <c r="E52" s="30"/>
      <c r="F52" s="30"/>
      <c r="G52" s="30"/>
      <c r="H52" s="30"/>
      <c r="I52" s="113"/>
      <c r="J52" s="30"/>
      <c r="K52" s="32"/>
    </row>
    <row r="53" spans="2:11" s="1" customFormat="1" ht="16.5" customHeight="1">
      <c r="B53" s="42"/>
      <c r="C53" s="43"/>
      <c r="D53" s="43"/>
      <c r="E53" s="695" t="s">
        <v>2346</v>
      </c>
      <c r="F53" s="715"/>
      <c r="G53" s="715"/>
      <c r="H53" s="715"/>
      <c r="I53" s="114"/>
      <c r="J53" s="43"/>
      <c r="K53" s="46"/>
    </row>
    <row r="54" spans="2:11" s="1" customFormat="1" ht="14.45" customHeight="1">
      <c r="B54" s="42"/>
      <c r="C54" s="38" t="s">
        <v>147</v>
      </c>
      <c r="D54" s="43"/>
      <c r="E54" s="43"/>
      <c r="F54" s="43"/>
      <c r="G54" s="43"/>
      <c r="H54" s="43"/>
      <c r="I54" s="114"/>
      <c r="J54" s="43"/>
      <c r="K54" s="46"/>
    </row>
    <row r="55" spans="2:11" s="1" customFormat="1" ht="17.25" customHeight="1">
      <c r="B55" s="42"/>
      <c r="C55" s="43"/>
      <c r="D55" s="43"/>
      <c r="E55" s="716" t="str">
        <f>E13</f>
        <v>0001 - DPS 01.1 Strojně-technologická část ČS</v>
      </c>
      <c r="F55" s="715"/>
      <c r="G55" s="715"/>
      <c r="H55" s="715"/>
      <c r="I55" s="114"/>
      <c r="J55" s="43"/>
      <c r="K55" s="46"/>
    </row>
    <row r="56" spans="2:11" s="1" customFormat="1" ht="6.95" customHeight="1">
      <c r="B56" s="42"/>
      <c r="C56" s="43"/>
      <c r="D56" s="43"/>
      <c r="E56" s="43"/>
      <c r="F56" s="43"/>
      <c r="G56" s="43"/>
      <c r="H56" s="43"/>
      <c r="I56" s="114"/>
      <c r="J56" s="43"/>
      <c r="K56" s="46"/>
    </row>
    <row r="57" spans="2:11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15" t="s">
        <v>25</v>
      </c>
      <c r="J57" s="116" t="str">
        <f>IF(J16="","",J16)</f>
        <v>16. 11. 2017</v>
      </c>
      <c r="K57" s="46"/>
    </row>
    <row r="58" spans="2:11" s="1" customFormat="1" ht="6.95" customHeight="1">
      <c r="B58" s="42"/>
      <c r="C58" s="43"/>
      <c r="D58" s="43"/>
      <c r="E58" s="43"/>
      <c r="F58" s="43"/>
      <c r="G58" s="43"/>
      <c r="H58" s="43"/>
      <c r="I58" s="114"/>
      <c r="J58" s="43"/>
      <c r="K58" s="46"/>
    </row>
    <row r="59" spans="2:11" s="1" customFormat="1" ht="15">
      <c r="B59" s="42"/>
      <c r="C59" s="38" t="s">
        <v>27</v>
      </c>
      <c r="D59" s="43"/>
      <c r="E59" s="43"/>
      <c r="F59" s="36" t="str">
        <f>E19</f>
        <v>Město Frýdek-Místek</v>
      </c>
      <c r="G59" s="43"/>
      <c r="H59" s="43"/>
      <c r="I59" s="115" t="s">
        <v>33</v>
      </c>
      <c r="J59" s="677" t="str">
        <f>E25</f>
        <v>Sweco Hydroprojekt a.s., divize Morava</v>
      </c>
      <c r="K59" s="46"/>
    </row>
    <row r="60" spans="2:11" s="1" customFormat="1" ht="14.45" customHeight="1">
      <c r="B60" s="42"/>
      <c r="C60" s="38" t="s">
        <v>31</v>
      </c>
      <c r="D60" s="43"/>
      <c r="E60" s="43"/>
      <c r="F60" s="36" t="str">
        <f>IF(E22="","",E22)</f>
        <v/>
      </c>
      <c r="G60" s="43"/>
      <c r="H60" s="43"/>
      <c r="I60" s="114"/>
      <c r="J60" s="721"/>
      <c r="K60" s="46"/>
    </row>
    <row r="61" spans="2:11" s="1" customFormat="1" ht="10.35" customHeight="1">
      <c r="B61" s="42"/>
      <c r="C61" s="43"/>
      <c r="D61" s="43"/>
      <c r="E61" s="43"/>
      <c r="F61" s="43"/>
      <c r="G61" s="43"/>
      <c r="H61" s="43"/>
      <c r="I61" s="114"/>
      <c r="J61" s="43"/>
      <c r="K61" s="46"/>
    </row>
    <row r="62" spans="2:11" s="1" customFormat="1" ht="29.25" customHeight="1">
      <c r="B62" s="42"/>
      <c r="C62" s="138" t="s">
        <v>150</v>
      </c>
      <c r="D62" s="128"/>
      <c r="E62" s="128"/>
      <c r="F62" s="128"/>
      <c r="G62" s="128"/>
      <c r="H62" s="128"/>
      <c r="I62" s="139"/>
      <c r="J62" s="140" t="s">
        <v>151</v>
      </c>
      <c r="K62" s="141"/>
    </row>
    <row r="63" spans="2:11" s="1" customFormat="1" ht="10.35" customHeight="1">
      <c r="B63" s="42"/>
      <c r="C63" s="43"/>
      <c r="D63" s="43"/>
      <c r="E63" s="43"/>
      <c r="F63" s="43"/>
      <c r="G63" s="43"/>
      <c r="H63" s="43"/>
      <c r="I63" s="114"/>
      <c r="J63" s="43"/>
      <c r="K63" s="46"/>
    </row>
    <row r="64" spans="2:47" s="1" customFormat="1" ht="29.25" customHeight="1">
      <c r="B64" s="42"/>
      <c r="C64" s="142" t="s">
        <v>152</v>
      </c>
      <c r="D64" s="43"/>
      <c r="E64" s="43"/>
      <c r="F64" s="43"/>
      <c r="G64" s="43"/>
      <c r="H64" s="43"/>
      <c r="I64" s="114"/>
      <c r="J64" s="124">
        <f>J92</f>
        <v>0</v>
      </c>
      <c r="K64" s="46"/>
      <c r="AU64" s="25" t="s">
        <v>153</v>
      </c>
    </row>
    <row r="65" spans="2:11" s="8" customFormat="1" ht="24.95" customHeight="1">
      <c r="B65" s="143"/>
      <c r="C65" s="144"/>
      <c r="D65" s="145" t="s">
        <v>1625</v>
      </c>
      <c r="E65" s="146"/>
      <c r="F65" s="146"/>
      <c r="G65" s="146"/>
      <c r="H65" s="146"/>
      <c r="I65" s="147"/>
      <c r="J65" s="148">
        <f>J93</f>
        <v>0</v>
      </c>
      <c r="K65" s="149"/>
    </row>
    <row r="66" spans="2:11" s="9" customFormat="1" ht="19.9" customHeight="1">
      <c r="B66" s="150"/>
      <c r="C66" s="151"/>
      <c r="D66" s="152" t="s">
        <v>2348</v>
      </c>
      <c r="E66" s="153"/>
      <c r="F66" s="153"/>
      <c r="G66" s="153"/>
      <c r="H66" s="153"/>
      <c r="I66" s="154"/>
      <c r="J66" s="155">
        <f>J94</f>
        <v>0</v>
      </c>
      <c r="K66" s="156"/>
    </row>
    <row r="67" spans="2:11" s="8" customFormat="1" ht="24.95" customHeight="1">
      <c r="B67" s="143"/>
      <c r="C67" s="144"/>
      <c r="D67" s="145" t="s">
        <v>2349</v>
      </c>
      <c r="E67" s="146"/>
      <c r="F67" s="146"/>
      <c r="G67" s="146"/>
      <c r="H67" s="146"/>
      <c r="I67" s="147"/>
      <c r="J67" s="148">
        <f>J113</f>
        <v>0</v>
      </c>
      <c r="K67" s="149"/>
    </row>
    <row r="68" spans="2:11" s="9" customFormat="1" ht="19.9" customHeight="1">
      <c r="B68" s="150"/>
      <c r="C68" s="151"/>
      <c r="D68" s="152" t="s">
        <v>2350</v>
      </c>
      <c r="E68" s="153"/>
      <c r="F68" s="153"/>
      <c r="G68" s="153"/>
      <c r="H68" s="153"/>
      <c r="I68" s="154"/>
      <c r="J68" s="155">
        <f>J114</f>
        <v>0</v>
      </c>
      <c r="K68" s="156"/>
    </row>
    <row r="69" spans="2:11" s="1" customFormat="1" ht="21.75" customHeight="1">
      <c r="B69" s="42"/>
      <c r="C69" s="43"/>
      <c r="D69" s="43"/>
      <c r="E69" s="43"/>
      <c r="F69" s="43"/>
      <c r="G69" s="43"/>
      <c r="H69" s="43"/>
      <c r="I69" s="114"/>
      <c r="J69" s="43"/>
      <c r="K69" s="46"/>
    </row>
    <row r="70" spans="2:11" s="1" customFormat="1" ht="6.95" customHeight="1">
      <c r="B70" s="57"/>
      <c r="C70" s="58"/>
      <c r="D70" s="58"/>
      <c r="E70" s="58"/>
      <c r="F70" s="58"/>
      <c r="G70" s="58"/>
      <c r="H70" s="58"/>
      <c r="I70" s="135"/>
      <c r="J70" s="58"/>
      <c r="K70" s="59"/>
    </row>
    <row r="74" spans="2:12" s="1" customFormat="1" ht="6.95" customHeight="1">
      <c r="B74" s="60"/>
      <c r="C74" s="61"/>
      <c r="D74" s="61"/>
      <c r="E74" s="61"/>
      <c r="F74" s="61"/>
      <c r="G74" s="61"/>
      <c r="H74" s="61"/>
      <c r="I74" s="136"/>
      <c r="J74" s="61"/>
      <c r="K74" s="61"/>
      <c r="L74" s="42"/>
    </row>
    <row r="75" spans="2:12" s="1" customFormat="1" ht="36.95" customHeight="1">
      <c r="B75" s="42"/>
      <c r="C75" s="62" t="s">
        <v>163</v>
      </c>
      <c r="L75" s="42"/>
    </row>
    <row r="76" spans="2:12" s="1" customFormat="1" ht="6.95" customHeight="1">
      <c r="B76" s="42"/>
      <c r="L76" s="42"/>
    </row>
    <row r="77" spans="2:12" s="1" customFormat="1" ht="14.45" customHeight="1">
      <c r="B77" s="42"/>
      <c r="C77" s="64" t="s">
        <v>19</v>
      </c>
      <c r="L77" s="42"/>
    </row>
    <row r="78" spans="2:12" s="1" customFormat="1" ht="16.5" customHeight="1">
      <c r="B78" s="42"/>
      <c r="E78" s="717" t="str">
        <f>E7</f>
        <v>Odkanalizování oblasti povodí Olešná, kanalizace Chlebovice Frýdek - Místek</v>
      </c>
      <c r="F78" s="718"/>
      <c r="G78" s="718"/>
      <c r="H78" s="718"/>
      <c r="L78" s="42"/>
    </row>
    <row r="79" spans="2:12" ht="15">
      <c r="B79" s="29"/>
      <c r="C79" s="64" t="s">
        <v>143</v>
      </c>
      <c r="L79" s="29"/>
    </row>
    <row r="80" spans="2:12" ht="16.5" customHeight="1">
      <c r="B80" s="29"/>
      <c r="E80" s="717" t="s">
        <v>144</v>
      </c>
      <c r="F80" s="711"/>
      <c r="G80" s="711"/>
      <c r="H80" s="711"/>
      <c r="L80" s="29"/>
    </row>
    <row r="81" spans="2:12" ht="15">
      <c r="B81" s="29"/>
      <c r="C81" s="64" t="s">
        <v>145</v>
      </c>
      <c r="L81" s="29"/>
    </row>
    <row r="82" spans="2:12" s="1" customFormat="1" ht="16.5" customHeight="1">
      <c r="B82" s="42"/>
      <c r="E82" s="719" t="s">
        <v>2346</v>
      </c>
      <c r="F82" s="720"/>
      <c r="G82" s="720"/>
      <c r="H82" s="720"/>
      <c r="L82" s="42"/>
    </row>
    <row r="83" spans="2:12" s="1" customFormat="1" ht="14.45" customHeight="1">
      <c r="B83" s="42"/>
      <c r="C83" s="64" t="s">
        <v>147</v>
      </c>
      <c r="L83" s="42"/>
    </row>
    <row r="84" spans="2:12" s="1" customFormat="1" ht="17.25" customHeight="1">
      <c r="B84" s="42"/>
      <c r="E84" s="688" t="str">
        <f>E13</f>
        <v>0001 - DPS 01.1 Strojně-technologická část ČS</v>
      </c>
      <c r="F84" s="720"/>
      <c r="G84" s="720"/>
      <c r="H84" s="720"/>
      <c r="L84" s="42"/>
    </row>
    <row r="85" spans="2:12" s="1" customFormat="1" ht="6.95" customHeight="1">
      <c r="B85" s="42"/>
      <c r="L85" s="42"/>
    </row>
    <row r="86" spans="2:12" s="1" customFormat="1" ht="18" customHeight="1">
      <c r="B86" s="42"/>
      <c r="C86" s="64" t="s">
        <v>23</v>
      </c>
      <c r="F86" s="157" t="str">
        <f>F16</f>
        <v xml:space="preserve"> </v>
      </c>
      <c r="I86" s="158" t="s">
        <v>25</v>
      </c>
      <c r="J86" s="68" t="str">
        <f>IF(J16="","",J16)</f>
        <v>16. 11. 2017</v>
      </c>
      <c r="L86" s="42"/>
    </row>
    <row r="87" spans="2:12" s="1" customFormat="1" ht="6.95" customHeight="1">
      <c r="B87" s="42"/>
      <c r="L87" s="42"/>
    </row>
    <row r="88" spans="2:12" s="1" customFormat="1" ht="15">
      <c r="B88" s="42"/>
      <c r="C88" s="64" t="s">
        <v>27</v>
      </c>
      <c r="F88" s="157" t="str">
        <f>E19</f>
        <v>Město Frýdek-Místek</v>
      </c>
      <c r="I88" s="158" t="s">
        <v>33</v>
      </c>
      <c r="J88" s="157" t="str">
        <f>E25</f>
        <v>Sweco Hydroprojekt a.s., divize Morava</v>
      </c>
      <c r="L88" s="42"/>
    </row>
    <row r="89" spans="2:12" s="1" customFormat="1" ht="14.45" customHeight="1">
      <c r="B89" s="42"/>
      <c r="C89" s="64" t="s">
        <v>31</v>
      </c>
      <c r="F89" s="157" t="str">
        <f>IF(E22="","",E22)</f>
        <v/>
      </c>
      <c r="L89" s="42"/>
    </row>
    <row r="90" spans="2:12" s="1" customFormat="1" ht="10.35" customHeight="1">
      <c r="B90" s="42"/>
      <c r="L90" s="42"/>
    </row>
    <row r="91" spans="2:20" s="10" customFormat="1" ht="29.25" customHeight="1">
      <c r="B91" s="159"/>
      <c r="C91" s="160" t="s">
        <v>164</v>
      </c>
      <c r="D91" s="161" t="s">
        <v>56</v>
      </c>
      <c r="E91" s="161" t="s">
        <v>52</v>
      </c>
      <c r="F91" s="161" t="s">
        <v>165</v>
      </c>
      <c r="G91" s="161" t="s">
        <v>166</v>
      </c>
      <c r="H91" s="161" t="s">
        <v>167</v>
      </c>
      <c r="I91" s="162" t="s">
        <v>168</v>
      </c>
      <c r="J91" s="161" t="s">
        <v>151</v>
      </c>
      <c r="K91" s="163" t="s">
        <v>169</v>
      </c>
      <c r="L91" s="159"/>
      <c r="M91" s="74" t="s">
        <v>170</v>
      </c>
      <c r="N91" s="75" t="s">
        <v>41</v>
      </c>
      <c r="O91" s="75" t="s">
        <v>171</v>
      </c>
      <c r="P91" s="75" t="s">
        <v>172</v>
      </c>
      <c r="Q91" s="75" t="s">
        <v>173</v>
      </c>
      <c r="R91" s="75" t="s">
        <v>174</v>
      </c>
      <c r="S91" s="75" t="s">
        <v>175</v>
      </c>
      <c r="T91" s="76" t="s">
        <v>176</v>
      </c>
    </row>
    <row r="92" spans="2:63" s="1" customFormat="1" ht="29.25" customHeight="1">
      <c r="B92" s="42"/>
      <c r="C92" s="78" t="s">
        <v>152</v>
      </c>
      <c r="J92" s="164">
        <f>BK92</f>
        <v>0</v>
      </c>
      <c r="L92" s="42"/>
      <c r="M92" s="77"/>
      <c r="N92" s="69"/>
      <c r="O92" s="69"/>
      <c r="P92" s="165">
        <f>P93+P113</f>
        <v>0</v>
      </c>
      <c r="Q92" s="69"/>
      <c r="R92" s="165">
        <f>R93+R113</f>
        <v>0</v>
      </c>
      <c r="S92" s="69"/>
      <c r="T92" s="166">
        <f>T93+T113</f>
        <v>0</v>
      </c>
      <c r="AT92" s="25" t="s">
        <v>70</v>
      </c>
      <c r="AU92" s="25" t="s">
        <v>153</v>
      </c>
      <c r="BK92" s="167">
        <f>BK93+BK113</f>
        <v>0</v>
      </c>
    </row>
    <row r="93" spans="2:63" s="11" customFormat="1" ht="37.35" customHeight="1">
      <c r="B93" s="168"/>
      <c r="D93" s="169" t="s">
        <v>70</v>
      </c>
      <c r="E93" s="170" t="s">
        <v>541</v>
      </c>
      <c r="F93" s="170" t="s">
        <v>1914</v>
      </c>
      <c r="I93" s="171"/>
      <c r="J93" s="172">
        <f>BK93</f>
        <v>0</v>
      </c>
      <c r="L93" s="168"/>
      <c r="M93" s="173"/>
      <c r="N93" s="174"/>
      <c r="O93" s="174"/>
      <c r="P93" s="175">
        <f>P94</f>
        <v>0</v>
      </c>
      <c r="Q93" s="174"/>
      <c r="R93" s="175">
        <f>R94</f>
        <v>0</v>
      </c>
      <c r="S93" s="174"/>
      <c r="T93" s="176">
        <f>T94</f>
        <v>0</v>
      </c>
      <c r="AR93" s="169" t="s">
        <v>88</v>
      </c>
      <c r="AT93" s="177" t="s">
        <v>70</v>
      </c>
      <c r="AU93" s="177" t="s">
        <v>71</v>
      </c>
      <c r="AY93" s="169" t="s">
        <v>179</v>
      </c>
      <c r="BK93" s="178">
        <f>BK94</f>
        <v>0</v>
      </c>
    </row>
    <row r="94" spans="2:63" s="11" customFormat="1" ht="19.9" customHeight="1">
      <c r="B94" s="168"/>
      <c r="D94" s="169" t="s">
        <v>70</v>
      </c>
      <c r="E94" s="179" t="s">
        <v>2351</v>
      </c>
      <c r="F94" s="179" t="s">
        <v>2352</v>
      </c>
      <c r="I94" s="171"/>
      <c r="J94" s="180">
        <f>BK94</f>
        <v>0</v>
      </c>
      <c r="L94" s="168"/>
      <c r="M94" s="173"/>
      <c r="N94" s="174"/>
      <c r="O94" s="174"/>
      <c r="P94" s="175">
        <f>SUM(P95:P112)</f>
        <v>0</v>
      </c>
      <c r="Q94" s="174"/>
      <c r="R94" s="175">
        <f>SUM(R95:R112)</f>
        <v>0</v>
      </c>
      <c r="S94" s="174"/>
      <c r="T94" s="176">
        <f>SUM(T95:T112)</f>
        <v>0</v>
      </c>
      <c r="AR94" s="169" t="s">
        <v>88</v>
      </c>
      <c r="AT94" s="177" t="s">
        <v>70</v>
      </c>
      <c r="AU94" s="177" t="s">
        <v>78</v>
      </c>
      <c r="AY94" s="169" t="s">
        <v>179</v>
      </c>
      <c r="BK94" s="178">
        <f>SUM(BK95:BK112)</f>
        <v>0</v>
      </c>
    </row>
    <row r="95" spans="2:65" s="1" customFormat="1" ht="16.5" customHeight="1">
      <c r="B95" s="181"/>
      <c r="C95" s="182" t="s">
        <v>78</v>
      </c>
      <c r="D95" s="182" t="s">
        <v>181</v>
      </c>
      <c r="E95" s="183" t="s">
        <v>2353</v>
      </c>
      <c r="F95" s="184" t="s">
        <v>2354</v>
      </c>
      <c r="G95" s="185" t="s">
        <v>316</v>
      </c>
      <c r="H95" s="186">
        <v>2</v>
      </c>
      <c r="I95" s="187"/>
      <c r="J95" s="188">
        <f>ROUND(I95*H95,2)</f>
        <v>0</v>
      </c>
      <c r="K95" s="184" t="s">
        <v>5</v>
      </c>
      <c r="L95" s="42"/>
      <c r="M95" s="189" t="s">
        <v>5</v>
      </c>
      <c r="N95" s="190" t="s">
        <v>42</v>
      </c>
      <c r="O95" s="43"/>
      <c r="P95" s="191">
        <f>O95*H95</f>
        <v>0</v>
      </c>
      <c r="Q95" s="191">
        <v>0</v>
      </c>
      <c r="R95" s="191">
        <f>Q95*H95</f>
        <v>0</v>
      </c>
      <c r="S95" s="191">
        <v>0</v>
      </c>
      <c r="T95" s="192">
        <f>S95*H95</f>
        <v>0</v>
      </c>
      <c r="AR95" s="25" t="s">
        <v>819</v>
      </c>
      <c r="AT95" s="25" t="s">
        <v>181</v>
      </c>
      <c r="AU95" s="25" t="s">
        <v>80</v>
      </c>
      <c r="AY95" s="25" t="s">
        <v>179</v>
      </c>
      <c r="BE95" s="193">
        <f>IF(N95="základní",J95,0)</f>
        <v>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25" t="s">
        <v>78</v>
      </c>
      <c r="BK95" s="193">
        <f>ROUND(I95*H95,2)</f>
        <v>0</v>
      </c>
      <c r="BL95" s="25" t="s">
        <v>819</v>
      </c>
      <c r="BM95" s="25" t="s">
        <v>2355</v>
      </c>
    </row>
    <row r="96" spans="2:47" s="1" customFormat="1" ht="378">
      <c r="B96" s="42"/>
      <c r="D96" s="194" t="s">
        <v>188</v>
      </c>
      <c r="F96" s="195" t="s">
        <v>2356</v>
      </c>
      <c r="I96" s="196"/>
      <c r="L96" s="42"/>
      <c r="M96" s="197"/>
      <c r="N96" s="43"/>
      <c r="O96" s="43"/>
      <c r="P96" s="43"/>
      <c r="Q96" s="43"/>
      <c r="R96" s="43"/>
      <c r="S96" s="43"/>
      <c r="T96" s="71"/>
      <c r="AT96" s="25" t="s">
        <v>188</v>
      </c>
      <c r="AU96" s="25" t="s">
        <v>80</v>
      </c>
    </row>
    <row r="97" spans="2:47" s="1" customFormat="1" ht="27">
      <c r="B97" s="42"/>
      <c r="D97" s="194" t="s">
        <v>190</v>
      </c>
      <c r="F97" s="198" t="s">
        <v>2357</v>
      </c>
      <c r="I97" s="196"/>
      <c r="L97" s="42"/>
      <c r="M97" s="197"/>
      <c r="N97" s="43"/>
      <c r="O97" s="43"/>
      <c r="P97" s="43"/>
      <c r="Q97" s="43"/>
      <c r="R97" s="43"/>
      <c r="S97" s="43"/>
      <c r="T97" s="71"/>
      <c r="AT97" s="25" t="s">
        <v>190</v>
      </c>
      <c r="AU97" s="25" t="s">
        <v>80</v>
      </c>
    </row>
    <row r="98" spans="2:65" s="1" customFormat="1" ht="16.5" customHeight="1">
      <c r="B98" s="181"/>
      <c r="C98" s="182" t="s">
        <v>80</v>
      </c>
      <c r="D98" s="182" t="s">
        <v>181</v>
      </c>
      <c r="E98" s="183" t="s">
        <v>2358</v>
      </c>
      <c r="F98" s="184" t="s">
        <v>2359</v>
      </c>
      <c r="G98" s="185" t="s">
        <v>316</v>
      </c>
      <c r="H98" s="186">
        <v>1</v>
      </c>
      <c r="I98" s="187"/>
      <c r="J98" s="188">
        <f>ROUND(I98*H98,2)</f>
        <v>0</v>
      </c>
      <c r="K98" s="184" t="s">
        <v>5</v>
      </c>
      <c r="L98" s="42"/>
      <c r="M98" s="189" t="s">
        <v>5</v>
      </c>
      <c r="N98" s="190" t="s">
        <v>42</v>
      </c>
      <c r="O98" s="43"/>
      <c r="P98" s="191">
        <f>O98*H98</f>
        <v>0</v>
      </c>
      <c r="Q98" s="191">
        <v>0</v>
      </c>
      <c r="R98" s="191">
        <f>Q98*H98</f>
        <v>0</v>
      </c>
      <c r="S98" s="191">
        <v>0</v>
      </c>
      <c r="T98" s="192">
        <f>S98*H98</f>
        <v>0</v>
      </c>
      <c r="AR98" s="25" t="s">
        <v>819</v>
      </c>
      <c r="AT98" s="25" t="s">
        <v>181</v>
      </c>
      <c r="AU98" s="25" t="s">
        <v>80</v>
      </c>
      <c r="AY98" s="25" t="s">
        <v>179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25" t="s">
        <v>78</v>
      </c>
      <c r="BK98" s="193">
        <f>ROUND(I98*H98,2)</f>
        <v>0</v>
      </c>
      <c r="BL98" s="25" t="s">
        <v>819</v>
      </c>
      <c r="BM98" s="25" t="s">
        <v>2360</v>
      </c>
    </row>
    <row r="99" spans="2:47" s="1" customFormat="1" ht="256.5">
      <c r="B99" s="42"/>
      <c r="D99" s="194" t="s">
        <v>188</v>
      </c>
      <c r="F99" s="195" t="s">
        <v>2361</v>
      </c>
      <c r="I99" s="196"/>
      <c r="L99" s="42"/>
      <c r="M99" s="197"/>
      <c r="N99" s="43"/>
      <c r="O99" s="43"/>
      <c r="P99" s="43"/>
      <c r="Q99" s="43"/>
      <c r="R99" s="43"/>
      <c r="S99" s="43"/>
      <c r="T99" s="71"/>
      <c r="AT99" s="25" t="s">
        <v>188</v>
      </c>
      <c r="AU99" s="25" t="s">
        <v>80</v>
      </c>
    </row>
    <row r="100" spans="2:47" s="1" customFormat="1" ht="27">
      <c r="B100" s="42"/>
      <c r="D100" s="194" t="s">
        <v>190</v>
      </c>
      <c r="F100" s="198" t="s">
        <v>2357</v>
      </c>
      <c r="I100" s="196"/>
      <c r="L100" s="42"/>
      <c r="M100" s="197"/>
      <c r="N100" s="43"/>
      <c r="O100" s="43"/>
      <c r="P100" s="43"/>
      <c r="Q100" s="43"/>
      <c r="R100" s="43"/>
      <c r="S100" s="43"/>
      <c r="T100" s="71"/>
      <c r="AT100" s="25" t="s">
        <v>190</v>
      </c>
      <c r="AU100" s="25" t="s">
        <v>80</v>
      </c>
    </row>
    <row r="101" spans="2:65" s="1" customFormat="1" ht="16.5" customHeight="1">
      <c r="B101" s="181"/>
      <c r="C101" s="182" t="s">
        <v>88</v>
      </c>
      <c r="D101" s="182" t="s">
        <v>181</v>
      </c>
      <c r="E101" s="183" t="s">
        <v>2362</v>
      </c>
      <c r="F101" s="184" t="s">
        <v>2363</v>
      </c>
      <c r="G101" s="185" t="s">
        <v>316</v>
      </c>
      <c r="H101" s="186">
        <v>1</v>
      </c>
      <c r="I101" s="187"/>
      <c r="J101" s="188">
        <f>ROUND(I101*H101,2)</f>
        <v>0</v>
      </c>
      <c r="K101" s="184" t="s">
        <v>5</v>
      </c>
      <c r="L101" s="42"/>
      <c r="M101" s="189" t="s">
        <v>5</v>
      </c>
      <c r="N101" s="190" t="s">
        <v>42</v>
      </c>
      <c r="O101" s="43"/>
      <c r="P101" s="191">
        <f>O101*H101</f>
        <v>0</v>
      </c>
      <c r="Q101" s="191">
        <v>0</v>
      </c>
      <c r="R101" s="191">
        <f>Q101*H101</f>
        <v>0</v>
      </c>
      <c r="S101" s="191">
        <v>0</v>
      </c>
      <c r="T101" s="192">
        <f>S101*H101</f>
        <v>0</v>
      </c>
      <c r="AR101" s="25" t="s">
        <v>819</v>
      </c>
      <c r="AT101" s="25" t="s">
        <v>181</v>
      </c>
      <c r="AU101" s="25" t="s">
        <v>80</v>
      </c>
      <c r="AY101" s="25" t="s">
        <v>179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25" t="s">
        <v>78</v>
      </c>
      <c r="BK101" s="193">
        <f>ROUND(I101*H101,2)</f>
        <v>0</v>
      </c>
      <c r="BL101" s="25" t="s">
        <v>819</v>
      </c>
      <c r="BM101" s="25" t="s">
        <v>2364</v>
      </c>
    </row>
    <row r="102" spans="2:47" s="1" customFormat="1" ht="297">
      <c r="B102" s="42"/>
      <c r="D102" s="194" t="s">
        <v>188</v>
      </c>
      <c r="F102" s="195" t="s">
        <v>2365</v>
      </c>
      <c r="I102" s="196"/>
      <c r="L102" s="42"/>
      <c r="M102" s="197"/>
      <c r="N102" s="43"/>
      <c r="O102" s="43"/>
      <c r="P102" s="43"/>
      <c r="Q102" s="43"/>
      <c r="R102" s="43"/>
      <c r="S102" s="43"/>
      <c r="T102" s="71"/>
      <c r="AT102" s="25" t="s">
        <v>188</v>
      </c>
      <c r="AU102" s="25" t="s">
        <v>80</v>
      </c>
    </row>
    <row r="103" spans="2:47" s="1" customFormat="1" ht="27">
      <c r="B103" s="42"/>
      <c r="D103" s="194" t="s">
        <v>190</v>
      </c>
      <c r="F103" s="198" t="s">
        <v>2357</v>
      </c>
      <c r="I103" s="196"/>
      <c r="L103" s="42"/>
      <c r="M103" s="197"/>
      <c r="N103" s="43"/>
      <c r="O103" s="43"/>
      <c r="P103" s="43"/>
      <c r="Q103" s="43"/>
      <c r="R103" s="43"/>
      <c r="S103" s="43"/>
      <c r="T103" s="71"/>
      <c r="AT103" s="25" t="s">
        <v>190</v>
      </c>
      <c r="AU103" s="25" t="s">
        <v>80</v>
      </c>
    </row>
    <row r="104" spans="2:65" s="1" customFormat="1" ht="16.5" customHeight="1">
      <c r="B104" s="181"/>
      <c r="C104" s="182" t="s">
        <v>186</v>
      </c>
      <c r="D104" s="182" t="s">
        <v>181</v>
      </c>
      <c r="E104" s="183" t="s">
        <v>2366</v>
      </c>
      <c r="F104" s="184" t="s">
        <v>2367</v>
      </c>
      <c r="G104" s="185" t="s">
        <v>316</v>
      </c>
      <c r="H104" s="186">
        <v>2</v>
      </c>
      <c r="I104" s="187"/>
      <c r="J104" s="188">
        <f>ROUND(I104*H104,2)</f>
        <v>0</v>
      </c>
      <c r="K104" s="184" t="s">
        <v>5</v>
      </c>
      <c r="L104" s="42"/>
      <c r="M104" s="189" t="s">
        <v>5</v>
      </c>
      <c r="N104" s="190" t="s">
        <v>42</v>
      </c>
      <c r="O104" s="43"/>
      <c r="P104" s="191">
        <f>O104*H104</f>
        <v>0</v>
      </c>
      <c r="Q104" s="191">
        <v>0</v>
      </c>
      <c r="R104" s="191">
        <f>Q104*H104</f>
        <v>0</v>
      </c>
      <c r="S104" s="191">
        <v>0</v>
      </c>
      <c r="T104" s="192">
        <f>S104*H104</f>
        <v>0</v>
      </c>
      <c r="AR104" s="25" t="s">
        <v>819</v>
      </c>
      <c r="AT104" s="25" t="s">
        <v>181</v>
      </c>
      <c r="AU104" s="25" t="s">
        <v>80</v>
      </c>
      <c r="AY104" s="25" t="s">
        <v>179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25" t="s">
        <v>78</v>
      </c>
      <c r="BK104" s="193">
        <f>ROUND(I104*H104,2)</f>
        <v>0</v>
      </c>
      <c r="BL104" s="25" t="s">
        <v>819</v>
      </c>
      <c r="BM104" s="25" t="s">
        <v>2368</v>
      </c>
    </row>
    <row r="105" spans="2:47" s="1" customFormat="1" ht="310.5">
      <c r="B105" s="42"/>
      <c r="D105" s="194" t="s">
        <v>188</v>
      </c>
      <c r="F105" s="195" t="s">
        <v>2369</v>
      </c>
      <c r="I105" s="196"/>
      <c r="L105" s="42"/>
      <c r="M105" s="197"/>
      <c r="N105" s="43"/>
      <c r="O105" s="43"/>
      <c r="P105" s="43"/>
      <c r="Q105" s="43"/>
      <c r="R105" s="43"/>
      <c r="S105" s="43"/>
      <c r="T105" s="71"/>
      <c r="AT105" s="25" t="s">
        <v>188</v>
      </c>
      <c r="AU105" s="25" t="s">
        <v>80</v>
      </c>
    </row>
    <row r="106" spans="2:47" s="1" customFormat="1" ht="27">
      <c r="B106" s="42"/>
      <c r="D106" s="194" t="s">
        <v>190</v>
      </c>
      <c r="F106" s="198" t="s">
        <v>2357</v>
      </c>
      <c r="I106" s="196"/>
      <c r="L106" s="42"/>
      <c r="M106" s="197"/>
      <c r="N106" s="43"/>
      <c r="O106" s="43"/>
      <c r="P106" s="43"/>
      <c r="Q106" s="43"/>
      <c r="R106" s="43"/>
      <c r="S106" s="43"/>
      <c r="T106" s="71"/>
      <c r="AT106" s="25" t="s">
        <v>190</v>
      </c>
      <c r="AU106" s="25" t="s">
        <v>80</v>
      </c>
    </row>
    <row r="107" spans="2:65" s="1" customFormat="1" ht="16.5" customHeight="1">
      <c r="B107" s="181"/>
      <c r="C107" s="182" t="s">
        <v>236</v>
      </c>
      <c r="D107" s="182" t="s">
        <v>181</v>
      </c>
      <c r="E107" s="183" t="s">
        <v>2370</v>
      </c>
      <c r="F107" s="184" t="s">
        <v>2371</v>
      </c>
      <c r="G107" s="185" t="s">
        <v>316</v>
      </c>
      <c r="H107" s="186">
        <v>2</v>
      </c>
      <c r="I107" s="187"/>
      <c r="J107" s="188">
        <f>ROUND(I107*H107,2)</f>
        <v>0</v>
      </c>
      <c r="K107" s="184" t="s">
        <v>5</v>
      </c>
      <c r="L107" s="42"/>
      <c r="M107" s="189" t="s">
        <v>5</v>
      </c>
      <c r="N107" s="190" t="s">
        <v>42</v>
      </c>
      <c r="O107" s="43"/>
      <c r="P107" s="191">
        <f>O107*H107</f>
        <v>0</v>
      </c>
      <c r="Q107" s="191">
        <v>0</v>
      </c>
      <c r="R107" s="191">
        <f>Q107*H107</f>
        <v>0</v>
      </c>
      <c r="S107" s="191">
        <v>0</v>
      </c>
      <c r="T107" s="192">
        <f>S107*H107</f>
        <v>0</v>
      </c>
      <c r="AR107" s="25" t="s">
        <v>819</v>
      </c>
      <c r="AT107" s="25" t="s">
        <v>181</v>
      </c>
      <c r="AU107" s="25" t="s">
        <v>80</v>
      </c>
      <c r="AY107" s="25" t="s">
        <v>179</v>
      </c>
      <c r="BE107" s="193">
        <f>IF(N107="základní",J107,0)</f>
        <v>0</v>
      </c>
      <c r="BF107" s="193">
        <f>IF(N107="snížená",J107,0)</f>
        <v>0</v>
      </c>
      <c r="BG107" s="193">
        <f>IF(N107="zákl. přenesená",J107,0)</f>
        <v>0</v>
      </c>
      <c r="BH107" s="193">
        <f>IF(N107="sníž. přenesená",J107,0)</f>
        <v>0</v>
      </c>
      <c r="BI107" s="193">
        <f>IF(N107="nulová",J107,0)</f>
        <v>0</v>
      </c>
      <c r="BJ107" s="25" t="s">
        <v>78</v>
      </c>
      <c r="BK107" s="193">
        <f>ROUND(I107*H107,2)</f>
        <v>0</v>
      </c>
      <c r="BL107" s="25" t="s">
        <v>819</v>
      </c>
      <c r="BM107" s="25" t="s">
        <v>2372</v>
      </c>
    </row>
    <row r="108" spans="2:47" s="1" customFormat="1" ht="270">
      <c r="B108" s="42"/>
      <c r="D108" s="194" t="s">
        <v>188</v>
      </c>
      <c r="F108" s="195" t="s">
        <v>2373</v>
      </c>
      <c r="I108" s="196"/>
      <c r="L108" s="42"/>
      <c r="M108" s="197"/>
      <c r="N108" s="43"/>
      <c r="O108" s="43"/>
      <c r="P108" s="43"/>
      <c r="Q108" s="43"/>
      <c r="R108" s="43"/>
      <c r="S108" s="43"/>
      <c r="T108" s="71"/>
      <c r="AT108" s="25" t="s">
        <v>188</v>
      </c>
      <c r="AU108" s="25" t="s">
        <v>80</v>
      </c>
    </row>
    <row r="109" spans="2:47" s="1" customFormat="1" ht="27">
      <c r="B109" s="42"/>
      <c r="D109" s="194" t="s">
        <v>190</v>
      </c>
      <c r="F109" s="198" t="s">
        <v>2357</v>
      </c>
      <c r="I109" s="196"/>
      <c r="L109" s="42"/>
      <c r="M109" s="197"/>
      <c r="N109" s="43"/>
      <c r="O109" s="43"/>
      <c r="P109" s="43"/>
      <c r="Q109" s="43"/>
      <c r="R109" s="43"/>
      <c r="S109" s="43"/>
      <c r="T109" s="71"/>
      <c r="AT109" s="25" t="s">
        <v>190</v>
      </c>
      <c r="AU109" s="25" t="s">
        <v>80</v>
      </c>
    </row>
    <row r="110" spans="2:65" s="1" customFormat="1" ht="16.5" customHeight="1">
      <c r="B110" s="181"/>
      <c r="C110" s="182" t="s">
        <v>248</v>
      </c>
      <c r="D110" s="182" t="s">
        <v>181</v>
      </c>
      <c r="E110" s="183" t="s">
        <v>2374</v>
      </c>
      <c r="F110" s="184" t="s">
        <v>2375</v>
      </c>
      <c r="G110" s="185" t="s">
        <v>323</v>
      </c>
      <c r="H110" s="186">
        <v>1</v>
      </c>
      <c r="I110" s="187"/>
      <c r="J110" s="188">
        <f>ROUND(I110*H110,2)</f>
        <v>0</v>
      </c>
      <c r="K110" s="184" t="s">
        <v>5</v>
      </c>
      <c r="L110" s="42"/>
      <c r="M110" s="189" t="s">
        <v>5</v>
      </c>
      <c r="N110" s="190" t="s">
        <v>42</v>
      </c>
      <c r="O110" s="43"/>
      <c r="P110" s="191">
        <f>O110*H110</f>
        <v>0</v>
      </c>
      <c r="Q110" s="191">
        <v>0</v>
      </c>
      <c r="R110" s="191">
        <f>Q110*H110</f>
        <v>0</v>
      </c>
      <c r="S110" s="191">
        <v>0</v>
      </c>
      <c r="T110" s="192">
        <f>S110*H110</f>
        <v>0</v>
      </c>
      <c r="AR110" s="25" t="s">
        <v>819</v>
      </c>
      <c r="AT110" s="25" t="s">
        <v>181</v>
      </c>
      <c r="AU110" s="25" t="s">
        <v>80</v>
      </c>
      <c r="AY110" s="25" t="s">
        <v>179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25" t="s">
        <v>78</v>
      </c>
      <c r="BK110" s="193">
        <f>ROUND(I110*H110,2)</f>
        <v>0</v>
      </c>
      <c r="BL110" s="25" t="s">
        <v>819</v>
      </c>
      <c r="BM110" s="25" t="s">
        <v>2376</v>
      </c>
    </row>
    <row r="111" spans="2:47" s="1" customFormat="1" ht="405">
      <c r="B111" s="42"/>
      <c r="D111" s="194" t="s">
        <v>188</v>
      </c>
      <c r="F111" s="195" t="s">
        <v>2377</v>
      </c>
      <c r="I111" s="196"/>
      <c r="L111" s="42"/>
      <c r="M111" s="197"/>
      <c r="N111" s="43"/>
      <c r="O111" s="43"/>
      <c r="P111" s="43"/>
      <c r="Q111" s="43"/>
      <c r="R111" s="43"/>
      <c r="S111" s="43"/>
      <c r="T111" s="71"/>
      <c r="AT111" s="25" t="s">
        <v>188</v>
      </c>
      <c r="AU111" s="25" t="s">
        <v>80</v>
      </c>
    </row>
    <row r="112" spans="2:47" s="1" customFormat="1" ht="27">
      <c r="B112" s="42"/>
      <c r="D112" s="194" t="s">
        <v>190</v>
      </c>
      <c r="F112" s="198" t="s">
        <v>2357</v>
      </c>
      <c r="I112" s="196"/>
      <c r="L112" s="42"/>
      <c r="M112" s="197"/>
      <c r="N112" s="43"/>
      <c r="O112" s="43"/>
      <c r="P112" s="43"/>
      <c r="Q112" s="43"/>
      <c r="R112" s="43"/>
      <c r="S112" s="43"/>
      <c r="T112" s="71"/>
      <c r="AT112" s="25" t="s">
        <v>190</v>
      </c>
      <c r="AU112" s="25" t="s">
        <v>80</v>
      </c>
    </row>
    <row r="113" spans="2:63" s="11" customFormat="1" ht="37.35" customHeight="1">
      <c r="B113" s="168"/>
      <c r="D113" s="169" t="s">
        <v>70</v>
      </c>
      <c r="E113" s="170" t="s">
        <v>2378</v>
      </c>
      <c r="F113" s="170" t="s">
        <v>2379</v>
      </c>
      <c r="I113" s="171"/>
      <c r="J113" s="172">
        <f>BK113</f>
        <v>0</v>
      </c>
      <c r="L113" s="168"/>
      <c r="M113" s="173"/>
      <c r="N113" s="174"/>
      <c r="O113" s="174"/>
      <c r="P113" s="175">
        <f>P114</f>
        <v>0</v>
      </c>
      <c r="Q113" s="174"/>
      <c r="R113" s="175">
        <f>R114</f>
        <v>0</v>
      </c>
      <c r="S113" s="174"/>
      <c r="T113" s="176">
        <f>T114</f>
        <v>0</v>
      </c>
      <c r="AR113" s="169" t="s">
        <v>186</v>
      </c>
      <c r="AT113" s="177" t="s">
        <v>70</v>
      </c>
      <c r="AU113" s="177" t="s">
        <v>71</v>
      </c>
      <c r="AY113" s="169" t="s">
        <v>179</v>
      </c>
      <c r="BK113" s="178">
        <f>BK114</f>
        <v>0</v>
      </c>
    </row>
    <row r="114" spans="2:63" s="11" customFormat="1" ht="19.9" customHeight="1">
      <c r="B114" s="168"/>
      <c r="D114" s="169" t="s">
        <v>70</v>
      </c>
      <c r="E114" s="179" t="s">
        <v>2380</v>
      </c>
      <c r="F114" s="179" t="s">
        <v>2379</v>
      </c>
      <c r="I114" s="171"/>
      <c r="J114" s="180">
        <f>BK114</f>
        <v>0</v>
      </c>
      <c r="L114" s="168"/>
      <c r="M114" s="173"/>
      <c r="N114" s="174"/>
      <c r="O114" s="174"/>
      <c r="P114" s="175">
        <f>SUM(P115:P116)</f>
        <v>0</v>
      </c>
      <c r="Q114" s="174"/>
      <c r="R114" s="175">
        <f>SUM(R115:R116)</f>
        <v>0</v>
      </c>
      <c r="S114" s="174"/>
      <c r="T114" s="176">
        <f>SUM(T115:T116)</f>
        <v>0</v>
      </c>
      <c r="AR114" s="169" t="s">
        <v>186</v>
      </c>
      <c r="AT114" s="177" t="s">
        <v>70</v>
      </c>
      <c r="AU114" s="177" t="s">
        <v>78</v>
      </c>
      <c r="AY114" s="169" t="s">
        <v>179</v>
      </c>
      <c r="BK114" s="178">
        <f>SUM(BK115:BK116)</f>
        <v>0</v>
      </c>
    </row>
    <row r="115" spans="2:65" s="1" customFormat="1" ht="16.5" customHeight="1">
      <c r="B115" s="181"/>
      <c r="C115" s="182" t="s">
        <v>257</v>
      </c>
      <c r="D115" s="182" t="s">
        <v>181</v>
      </c>
      <c r="E115" s="183" t="s">
        <v>2381</v>
      </c>
      <c r="F115" s="184" t="s">
        <v>2382</v>
      </c>
      <c r="G115" s="185" t="s">
        <v>2383</v>
      </c>
      <c r="H115" s="186">
        <v>1</v>
      </c>
      <c r="I115" s="187"/>
      <c r="J115" s="188">
        <f>ROUND(I115*H115,2)</f>
        <v>0</v>
      </c>
      <c r="K115" s="184" t="s">
        <v>5</v>
      </c>
      <c r="L115" s="42"/>
      <c r="M115" s="189" t="s">
        <v>5</v>
      </c>
      <c r="N115" s="190" t="s">
        <v>42</v>
      </c>
      <c r="O115" s="43"/>
      <c r="P115" s="191">
        <f>O115*H115</f>
        <v>0</v>
      </c>
      <c r="Q115" s="191">
        <v>0</v>
      </c>
      <c r="R115" s="191">
        <f>Q115*H115</f>
        <v>0</v>
      </c>
      <c r="S115" s="191">
        <v>0</v>
      </c>
      <c r="T115" s="192">
        <f>S115*H115</f>
        <v>0</v>
      </c>
      <c r="AR115" s="25" t="s">
        <v>2384</v>
      </c>
      <c r="AT115" s="25" t="s">
        <v>181</v>
      </c>
      <c r="AU115" s="25" t="s">
        <v>80</v>
      </c>
      <c r="AY115" s="25" t="s">
        <v>179</v>
      </c>
      <c r="BE115" s="193">
        <f>IF(N115="základní",J115,0)</f>
        <v>0</v>
      </c>
      <c r="BF115" s="193">
        <f>IF(N115="snížená",J115,0)</f>
        <v>0</v>
      </c>
      <c r="BG115" s="193">
        <f>IF(N115="zákl. přenesená",J115,0)</f>
        <v>0</v>
      </c>
      <c r="BH115" s="193">
        <f>IF(N115="sníž. přenesená",J115,0)</f>
        <v>0</v>
      </c>
      <c r="BI115" s="193">
        <f>IF(N115="nulová",J115,0)</f>
        <v>0</v>
      </c>
      <c r="BJ115" s="25" t="s">
        <v>78</v>
      </c>
      <c r="BK115" s="193">
        <f>ROUND(I115*H115,2)</f>
        <v>0</v>
      </c>
      <c r="BL115" s="25" t="s">
        <v>2384</v>
      </c>
      <c r="BM115" s="25" t="s">
        <v>2385</v>
      </c>
    </row>
    <row r="116" spans="2:47" s="1" customFormat="1" ht="13.5">
      <c r="B116" s="42"/>
      <c r="D116" s="194" t="s">
        <v>188</v>
      </c>
      <c r="F116" s="195" t="s">
        <v>2386</v>
      </c>
      <c r="I116" s="196"/>
      <c r="L116" s="42"/>
      <c r="M116" s="240"/>
      <c r="N116" s="241"/>
      <c r="O116" s="241"/>
      <c r="P116" s="241"/>
      <c r="Q116" s="241"/>
      <c r="R116" s="241"/>
      <c r="S116" s="241"/>
      <c r="T116" s="242"/>
      <c r="AT116" s="25" t="s">
        <v>188</v>
      </c>
      <c r="AU116" s="25" t="s">
        <v>80</v>
      </c>
    </row>
    <row r="117" spans="2:12" s="1" customFormat="1" ht="6.95" customHeight="1">
      <c r="B117" s="57"/>
      <c r="C117" s="58"/>
      <c r="D117" s="58"/>
      <c r="E117" s="58"/>
      <c r="F117" s="58"/>
      <c r="G117" s="58"/>
      <c r="H117" s="58"/>
      <c r="I117" s="135"/>
      <c r="J117" s="58"/>
      <c r="K117" s="58"/>
      <c r="L117" s="42"/>
    </row>
  </sheetData>
  <autoFilter ref="C91:K116"/>
  <mergeCells count="16">
    <mergeCell ref="L2:V2"/>
    <mergeCell ref="E78:H78"/>
    <mergeCell ref="E82:H82"/>
    <mergeCell ref="E80:H80"/>
    <mergeCell ref="E84:H84"/>
    <mergeCell ref="J59:J60"/>
    <mergeCell ref="G1:H1"/>
    <mergeCell ref="E49:H49"/>
    <mergeCell ref="E53:H53"/>
    <mergeCell ref="E51:H51"/>
    <mergeCell ref="E55:H55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zoomScaleSheetLayoutView="100" workbookViewId="0" topLeftCell="A1">
      <selection activeCell="J39" sqref="J39"/>
    </sheetView>
  </sheetViews>
  <sheetFormatPr defaultColWidth="9.33203125" defaultRowHeight="13.5"/>
  <cols>
    <col min="1" max="1" width="45.83203125" style="645" bestFit="1" customWidth="1"/>
    <col min="2" max="3" width="20.33203125" style="646" customWidth="1"/>
    <col min="4" max="5" width="9.33203125" style="632" customWidth="1"/>
    <col min="6" max="6" width="9.33203125" style="647" hidden="1" customWidth="1"/>
    <col min="7" max="256" width="9.33203125" style="632" customWidth="1"/>
    <col min="257" max="257" width="45.83203125" style="632" bestFit="1" customWidth="1"/>
    <col min="258" max="258" width="11.5" style="632" bestFit="1" customWidth="1"/>
    <col min="259" max="259" width="13.16015625" style="632" bestFit="1" customWidth="1"/>
    <col min="260" max="261" width="9.33203125" style="632" customWidth="1"/>
    <col min="262" max="262" width="9.33203125" style="632" hidden="1" customWidth="1"/>
    <col min="263" max="512" width="9.33203125" style="632" customWidth="1"/>
    <col min="513" max="513" width="45.83203125" style="632" bestFit="1" customWidth="1"/>
    <col min="514" max="514" width="11.5" style="632" bestFit="1" customWidth="1"/>
    <col min="515" max="515" width="13.16015625" style="632" bestFit="1" customWidth="1"/>
    <col min="516" max="517" width="9.33203125" style="632" customWidth="1"/>
    <col min="518" max="518" width="9.33203125" style="632" hidden="1" customWidth="1"/>
    <col min="519" max="768" width="9.33203125" style="632" customWidth="1"/>
    <col min="769" max="769" width="45.83203125" style="632" bestFit="1" customWidth="1"/>
    <col min="770" max="770" width="11.5" style="632" bestFit="1" customWidth="1"/>
    <col min="771" max="771" width="13.16015625" style="632" bestFit="1" customWidth="1"/>
    <col min="772" max="773" width="9.33203125" style="632" customWidth="1"/>
    <col min="774" max="774" width="9.33203125" style="632" hidden="1" customWidth="1"/>
    <col min="775" max="1024" width="9.33203125" style="632" customWidth="1"/>
    <col min="1025" max="1025" width="45.83203125" style="632" bestFit="1" customWidth="1"/>
    <col min="1026" max="1026" width="11.5" style="632" bestFit="1" customWidth="1"/>
    <col min="1027" max="1027" width="13.16015625" style="632" bestFit="1" customWidth="1"/>
    <col min="1028" max="1029" width="9.33203125" style="632" customWidth="1"/>
    <col min="1030" max="1030" width="9.33203125" style="632" hidden="1" customWidth="1"/>
    <col min="1031" max="1280" width="9.33203125" style="632" customWidth="1"/>
    <col min="1281" max="1281" width="45.83203125" style="632" bestFit="1" customWidth="1"/>
    <col min="1282" max="1282" width="11.5" style="632" bestFit="1" customWidth="1"/>
    <col min="1283" max="1283" width="13.16015625" style="632" bestFit="1" customWidth="1"/>
    <col min="1284" max="1285" width="9.33203125" style="632" customWidth="1"/>
    <col min="1286" max="1286" width="9.33203125" style="632" hidden="1" customWidth="1"/>
    <col min="1287" max="1536" width="9.33203125" style="632" customWidth="1"/>
    <col min="1537" max="1537" width="45.83203125" style="632" bestFit="1" customWidth="1"/>
    <col min="1538" max="1538" width="11.5" style="632" bestFit="1" customWidth="1"/>
    <col min="1539" max="1539" width="13.16015625" style="632" bestFit="1" customWidth="1"/>
    <col min="1540" max="1541" width="9.33203125" style="632" customWidth="1"/>
    <col min="1542" max="1542" width="9.33203125" style="632" hidden="1" customWidth="1"/>
    <col min="1543" max="1792" width="9.33203125" style="632" customWidth="1"/>
    <col min="1793" max="1793" width="45.83203125" style="632" bestFit="1" customWidth="1"/>
    <col min="1794" max="1794" width="11.5" style="632" bestFit="1" customWidth="1"/>
    <col min="1795" max="1795" width="13.16015625" style="632" bestFit="1" customWidth="1"/>
    <col min="1796" max="1797" width="9.33203125" style="632" customWidth="1"/>
    <col min="1798" max="1798" width="9.33203125" style="632" hidden="1" customWidth="1"/>
    <col min="1799" max="2048" width="9.33203125" style="632" customWidth="1"/>
    <col min="2049" max="2049" width="45.83203125" style="632" bestFit="1" customWidth="1"/>
    <col min="2050" max="2050" width="11.5" style="632" bestFit="1" customWidth="1"/>
    <col min="2051" max="2051" width="13.16015625" style="632" bestFit="1" customWidth="1"/>
    <col min="2052" max="2053" width="9.33203125" style="632" customWidth="1"/>
    <col min="2054" max="2054" width="9.33203125" style="632" hidden="1" customWidth="1"/>
    <col min="2055" max="2304" width="9.33203125" style="632" customWidth="1"/>
    <col min="2305" max="2305" width="45.83203125" style="632" bestFit="1" customWidth="1"/>
    <col min="2306" max="2306" width="11.5" style="632" bestFit="1" customWidth="1"/>
    <col min="2307" max="2307" width="13.16015625" style="632" bestFit="1" customWidth="1"/>
    <col min="2308" max="2309" width="9.33203125" style="632" customWidth="1"/>
    <col min="2310" max="2310" width="9.33203125" style="632" hidden="1" customWidth="1"/>
    <col min="2311" max="2560" width="9.33203125" style="632" customWidth="1"/>
    <col min="2561" max="2561" width="45.83203125" style="632" bestFit="1" customWidth="1"/>
    <col min="2562" max="2562" width="11.5" style="632" bestFit="1" customWidth="1"/>
    <col min="2563" max="2563" width="13.16015625" style="632" bestFit="1" customWidth="1"/>
    <col min="2564" max="2565" width="9.33203125" style="632" customWidth="1"/>
    <col min="2566" max="2566" width="9.33203125" style="632" hidden="1" customWidth="1"/>
    <col min="2567" max="2816" width="9.33203125" style="632" customWidth="1"/>
    <col min="2817" max="2817" width="45.83203125" style="632" bestFit="1" customWidth="1"/>
    <col min="2818" max="2818" width="11.5" style="632" bestFit="1" customWidth="1"/>
    <col min="2819" max="2819" width="13.16015625" style="632" bestFit="1" customWidth="1"/>
    <col min="2820" max="2821" width="9.33203125" style="632" customWidth="1"/>
    <col min="2822" max="2822" width="9.33203125" style="632" hidden="1" customWidth="1"/>
    <col min="2823" max="3072" width="9.33203125" style="632" customWidth="1"/>
    <col min="3073" max="3073" width="45.83203125" style="632" bestFit="1" customWidth="1"/>
    <col min="3074" max="3074" width="11.5" style="632" bestFit="1" customWidth="1"/>
    <col min="3075" max="3075" width="13.16015625" style="632" bestFit="1" customWidth="1"/>
    <col min="3076" max="3077" width="9.33203125" style="632" customWidth="1"/>
    <col min="3078" max="3078" width="9.33203125" style="632" hidden="1" customWidth="1"/>
    <col min="3079" max="3328" width="9.33203125" style="632" customWidth="1"/>
    <col min="3329" max="3329" width="45.83203125" style="632" bestFit="1" customWidth="1"/>
    <col min="3330" max="3330" width="11.5" style="632" bestFit="1" customWidth="1"/>
    <col min="3331" max="3331" width="13.16015625" style="632" bestFit="1" customWidth="1"/>
    <col min="3332" max="3333" width="9.33203125" style="632" customWidth="1"/>
    <col min="3334" max="3334" width="9.33203125" style="632" hidden="1" customWidth="1"/>
    <col min="3335" max="3584" width="9.33203125" style="632" customWidth="1"/>
    <col min="3585" max="3585" width="45.83203125" style="632" bestFit="1" customWidth="1"/>
    <col min="3586" max="3586" width="11.5" style="632" bestFit="1" customWidth="1"/>
    <col min="3587" max="3587" width="13.16015625" style="632" bestFit="1" customWidth="1"/>
    <col min="3588" max="3589" width="9.33203125" style="632" customWidth="1"/>
    <col min="3590" max="3590" width="9.33203125" style="632" hidden="1" customWidth="1"/>
    <col min="3591" max="3840" width="9.33203125" style="632" customWidth="1"/>
    <col min="3841" max="3841" width="45.83203125" style="632" bestFit="1" customWidth="1"/>
    <col min="3842" max="3842" width="11.5" style="632" bestFit="1" customWidth="1"/>
    <col min="3843" max="3843" width="13.16015625" style="632" bestFit="1" customWidth="1"/>
    <col min="3844" max="3845" width="9.33203125" style="632" customWidth="1"/>
    <col min="3846" max="3846" width="9.33203125" style="632" hidden="1" customWidth="1"/>
    <col min="3847" max="4096" width="9.33203125" style="632" customWidth="1"/>
    <col min="4097" max="4097" width="45.83203125" style="632" bestFit="1" customWidth="1"/>
    <col min="4098" max="4098" width="11.5" style="632" bestFit="1" customWidth="1"/>
    <col min="4099" max="4099" width="13.16015625" style="632" bestFit="1" customWidth="1"/>
    <col min="4100" max="4101" width="9.33203125" style="632" customWidth="1"/>
    <col min="4102" max="4102" width="9.33203125" style="632" hidden="1" customWidth="1"/>
    <col min="4103" max="4352" width="9.33203125" style="632" customWidth="1"/>
    <col min="4353" max="4353" width="45.83203125" style="632" bestFit="1" customWidth="1"/>
    <col min="4354" max="4354" width="11.5" style="632" bestFit="1" customWidth="1"/>
    <col min="4355" max="4355" width="13.16015625" style="632" bestFit="1" customWidth="1"/>
    <col min="4356" max="4357" width="9.33203125" style="632" customWidth="1"/>
    <col min="4358" max="4358" width="9.33203125" style="632" hidden="1" customWidth="1"/>
    <col min="4359" max="4608" width="9.33203125" style="632" customWidth="1"/>
    <col min="4609" max="4609" width="45.83203125" style="632" bestFit="1" customWidth="1"/>
    <col min="4610" max="4610" width="11.5" style="632" bestFit="1" customWidth="1"/>
    <col min="4611" max="4611" width="13.16015625" style="632" bestFit="1" customWidth="1"/>
    <col min="4612" max="4613" width="9.33203125" style="632" customWidth="1"/>
    <col min="4614" max="4614" width="9.33203125" style="632" hidden="1" customWidth="1"/>
    <col min="4615" max="4864" width="9.33203125" style="632" customWidth="1"/>
    <col min="4865" max="4865" width="45.83203125" style="632" bestFit="1" customWidth="1"/>
    <col min="4866" max="4866" width="11.5" style="632" bestFit="1" customWidth="1"/>
    <col min="4867" max="4867" width="13.16015625" style="632" bestFit="1" customWidth="1"/>
    <col min="4868" max="4869" width="9.33203125" style="632" customWidth="1"/>
    <col min="4870" max="4870" width="9.33203125" style="632" hidden="1" customWidth="1"/>
    <col min="4871" max="5120" width="9.33203125" style="632" customWidth="1"/>
    <col min="5121" max="5121" width="45.83203125" style="632" bestFit="1" customWidth="1"/>
    <col min="5122" max="5122" width="11.5" style="632" bestFit="1" customWidth="1"/>
    <col min="5123" max="5123" width="13.16015625" style="632" bestFit="1" customWidth="1"/>
    <col min="5124" max="5125" width="9.33203125" style="632" customWidth="1"/>
    <col min="5126" max="5126" width="9.33203125" style="632" hidden="1" customWidth="1"/>
    <col min="5127" max="5376" width="9.33203125" style="632" customWidth="1"/>
    <col min="5377" max="5377" width="45.83203125" style="632" bestFit="1" customWidth="1"/>
    <col min="5378" max="5378" width="11.5" style="632" bestFit="1" customWidth="1"/>
    <col min="5379" max="5379" width="13.16015625" style="632" bestFit="1" customWidth="1"/>
    <col min="5380" max="5381" width="9.33203125" style="632" customWidth="1"/>
    <col min="5382" max="5382" width="9.33203125" style="632" hidden="1" customWidth="1"/>
    <col min="5383" max="5632" width="9.33203125" style="632" customWidth="1"/>
    <col min="5633" max="5633" width="45.83203125" style="632" bestFit="1" customWidth="1"/>
    <col min="5634" max="5634" width="11.5" style="632" bestFit="1" customWidth="1"/>
    <col min="5635" max="5635" width="13.16015625" style="632" bestFit="1" customWidth="1"/>
    <col min="5636" max="5637" width="9.33203125" style="632" customWidth="1"/>
    <col min="5638" max="5638" width="9.33203125" style="632" hidden="1" customWidth="1"/>
    <col min="5639" max="5888" width="9.33203125" style="632" customWidth="1"/>
    <col min="5889" max="5889" width="45.83203125" style="632" bestFit="1" customWidth="1"/>
    <col min="5890" max="5890" width="11.5" style="632" bestFit="1" customWidth="1"/>
    <col min="5891" max="5891" width="13.16015625" style="632" bestFit="1" customWidth="1"/>
    <col min="5892" max="5893" width="9.33203125" style="632" customWidth="1"/>
    <col min="5894" max="5894" width="9.33203125" style="632" hidden="1" customWidth="1"/>
    <col min="5895" max="6144" width="9.33203125" style="632" customWidth="1"/>
    <col min="6145" max="6145" width="45.83203125" style="632" bestFit="1" customWidth="1"/>
    <col min="6146" max="6146" width="11.5" style="632" bestFit="1" customWidth="1"/>
    <col min="6147" max="6147" width="13.16015625" style="632" bestFit="1" customWidth="1"/>
    <col min="6148" max="6149" width="9.33203125" style="632" customWidth="1"/>
    <col min="6150" max="6150" width="9.33203125" style="632" hidden="1" customWidth="1"/>
    <col min="6151" max="6400" width="9.33203125" style="632" customWidth="1"/>
    <col min="6401" max="6401" width="45.83203125" style="632" bestFit="1" customWidth="1"/>
    <col min="6402" max="6402" width="11.5" style="632" bestFit="1" customWidth="1"/>
    <col min="6403" max="6403" width="13.16015625" style="632" bestFit="1" customWidth="1"/>
    <col min="6404" max="6405" width="9.33203125" style="632" customWidth="1"/>
    <col min="6406" max="6406" width="9.33203125" style="632" hidden="1" customWidth="1"/>
    <col min="6407" max="6656" width="9.33203125" style="632" customWidth="1"/>
    <col min="6657" max="6657" width="45.83203125" style="632" bestFit="1" customWidth="1"/>
    <col min="6658" max="6658" width="11.5" style="632" bestFit="1" customWidth="1"/>
    <col min="6659" max="6659" width="13.16015625" style="632" bestFit="1" customWidth="1"/>
    <col min="6660" max="6661" width="9.33203125" style="632" customWidth="1"/>
    <col min="6662" max="6662" width="9.33203125" style="632" hidden="1" customWidth="1"/>
    <col min="6663" max="6912" width="9.33203125" style="632" customWidth="1"/>
    <col min="6913" max="6913" width="45.83203125" style="632" bestFit="1" customWidth="1"/>
    <col min="6914" max="6914" width="11.5" style="632" bestFit="1" customWidth="1"/>
    <col min="6915" max="6915" width="13.16015625" style="632" bestFit="1" customWidth="1"/>
    <col min="6916" max="6917" width="9.33203125" style="632" customWidth="1"/>
    <col min="6918" max="6918" width="9.33203125" style="632" hidden="1" customWidth="1"/>
    <col min="6919" max="7168" width="9.33203125" style="632" customWidth="1"/>
    <col min="7169" max="7169" width="45.83203125" style="632" bestFit="1" customWidth="1"/>
    <col min="7170" max="7170" width="11.5" style="632" bestFit="1" customWidth="1"/>
    <col min="7171" max="7171" width="13.16015625" style="632" bestFit="1" customWidth="1"/>
    <col min="7172" max="7173" width="9.33203125" style="632" customWidth="1"/>
    <col min="7174" max="7174" width="9.33203125" style="632" hidden="1" customWidth="1"/>
    <col min="7175" max="7424" width="9.33203125" style="632" customWidth="1"/>
    <col min="7425" max="7425" width="45.83203125" style="632" bestFit="1" customWidth="1"/>
    <col min="7426" max="7426" width="11.5" style="632" bestFit="1" customWidth="1"/>
    <col min="7427" max="7427" width="13.16015625" style="632" bestFit="1" customWidth="1"/>
    <col min="7428" max="7429" width="9.33203125" style="632" customWidth="1"/>
    <col min="7430" max="7430" width="9.33203125" style="632" hidden="1" customWidth="1"/>
    <col min="7431" max="7680" width="9.33203125" style="632" customWidth="1"/>
    <col min="7681" max="7681" width="45.83203125" style="632" bestFit="1" customWidth="1"/>
    <col min="7682" max="7682" width="11.5" style="632" bestFit="1" customWidth="1"/>
    <col min="7683" max="7683" width="13.16015625" style="632" bestFit="1" customWidth="1"/>
    <col min="7684" max="7685" width="9.33203125" style="632" customWidth="1"/>
    <col min="7686" max="7686" width="9.33203125" style="632" hidden="1" customWidth="1"/>
    <col min="7687" max="7936" width="9.33203125" style="632" customWidth="1"/>
    <col min="7937" max="7937" width="45.83203125" style="632" bestFit="1" customWidth="1"/>
    <col min="7938" max="7938" width="11.5" style="632" bestFit="1" customWidth="1"/>
    <col min="7939" max="7939" width="13.16015625" style="632" bestFit="1" customWidth="1"/>
    <col min="7940" max="7941" width="9.33203125" style="632" customWidth="1"/>
    <col min="7942" max="7942" width="9.33203125" style="632" hidden="1" customWidth="1"/>
    <col min="7943" max="8192" width="9.33203125" style="632" customWidth="1"/>
    <col min="8193" max="8193" width="45.83203125" style="632" bestFit="1" customWidth="1"/>
    <col min="8194" max="8194" width="11.5" style="632" bestFit="1" customWidth="1"/>
    <col min="8195" max="8195" width="13.16015625" style="632" bestFit="1" customWidth="1"/>
    <col min="8196" max="8197" width="9.33203125" style="632" customWidth="1"/>
    <col min="8198" max="8198" width="9.33203125" style="632" hidden="1" customWidth="1"/>
    <col min="8199" max="8448" width="9.33203125" style="632" customWidth="1"/>
    <col min="8449" max="8449" width="45.83203125" style="632" bestFit="1" customWidth="1"/>
    <col min="8450" max="8450" width="11.5" style="632" bestFit="1" customWidth="1"/>
    <col min="8451" max="8451" width="13.16015625" style="632" bestFit="1" customWidth="1"/>
    <col min="8452" max="8453" width="9.33203125" style="632" customWidth="1"/>
    <col min="8454" max="8454" width="9.33203125" style="632" hidden="1" customWidth="1"/>
    <col min="8455" max="8704" width="9.33203125" style="632" customWidth="1"/>
    <col min="8705" max="8705" width="45.83203125" style="632" bestFit="1" customWidth="1"/>
    <col min="8706" max="8706" width="11.5" style="632" bestFit="1" customWidth="1"/>
    <col min="8707" max="8707" width="13.16015625" style="632" bestFit="1" customWidth="1"/>
    <col min="8708" max="8709" width="9.33203125" style="632" customWidth="1"/>
    <col min="8710" max="8710" width="9.33203125" style="632" hidden="1" customWidth="1"/>
    <col min="8711" max="8960" width="9.33203125" style="632" customWidth="1"/>
    <col min="8961" max="8961" width="45.83203125" style="632" bestFit="1" customWidth="1"/>
    <col min="8962" max="8962" width="11.5" style="632" bestFit="1" customWidth="1"/>
    <col min="8963" max="8963" width="13.16015625" style="632" bestFit="1" customWidth="1"/>
    <col min="8964" max="8965" width="9.33203125" style="632" customWidth="1"/>
    <col min="8966" max="8966" width="9.33203125" style="632" hidden="1" customWidth="1"/>
    <col min="8967" max="9216" width="9.33203125" style="632" customWidth="1"/>
    <col min="9217" max="9217" width="45.83203125" style="632" bestFit="1" customWidth="1"/>
    <col min="9218" max="9218" width="11.5" style="632" bestFit="1" customWidth="1"/>
    <col min="9219" max="9219" width="13.16015625" style="632" bestFit="1" customWidth="1"/>
    <col min="9220" max="9221" width="9.33203125" style="632" customWidth="1"/>
    <col min="9222" max="9222" width="9.33203125" style="632" hidden="1" customWidth="1"/>
    <col min="9223" max="9472" width="9.33203125" style="632" customWidth="1"/>
    <col min="9473" max="9473" width="45.83203125" style="632" bestFit="1" customWidth="1"/>
    <col min="9474" max="9474" width="11.5" style="632" bestFit="1" customWidth="1"/>
    <col min="9475" max="9475" width="13.16015625" style="632" bestFit="1" customWidth="1"/>
    <col min="9476" max="9477" width="9.33203125" style="632" customWidth="1"/>
    <col min="9478" max="9478" width="9.33203125" style="632" hidden="1" customWidth="1"/>
    <col min="9479" max="9728" width="9.33203125" style="632" customWidth="1"/>
    <col min="9729" max="9729" width="45.83203125" style="632" bestFit="1" customWidth="1"/>
    <col min="9730" max="9730" width="11.5" style="632" bestFit="1" customWidth="1"/>
    <col min="9731" max="9731" width="13.16015625" style="632" bestFit="1" customWidth="1"/>
    <col min="9732" max="9733" width="9.33203125" style="632" customWidth="1"/>
    <col min="9734" max="9734" width="9.33203125" style="632" hidden="1" customWidth="1"/>
    <col min="9735" max="9984" width="9.33203125" style="632" customWidth="1"/>
    <col min="9985" max="9985" width="45.83203125" style="632" bestFit="1" customWidth="1"/>
    <col min="9986" max="9986" width="11.5" style="632" bestFit="1" customWidth="1"/>
    <col min="9987" max="9987" width="13.16015625" style="632" bestFit="1" customWidth="1"/>
    <col min="9988" max="9989" width="9.33203125" style="632" customWidth="1"/>
    <col min="9990" max="9990" width="9.33203125" style="632" hidden="1" customWidth="1"/>
    <col min="9991" max="10240" width="9.33203125" style="632" customWidth="1"/>
    <col min="10241" max="10241" width="45.83203125" style="632" bestFit="1" customWidth="1"/>
    <col min="10242" max="10242" width="11.5" style="632" bestFit="1" customWidth="1"/>
    <col min="10243" max="10243" width="13.16015625" style="632" bestFit="1" customWidth="1"/>
    <col min="10244" max="10245" width="9.33203125" style="632" customWidth="1"/>
    <col min="10246" max="10246" width="9.33203125" style="632" hidden="1" customWidth="1"/>
    <col min="10247" max="10496" width="9.33203125" style="632" customWidth="1"/>
    <col min="10497" max="10497" width="45.83203125" style="632" bestFit="1" customWidth="1"/>
    <col min="10498" max="10498" width="11.5" style="632" bestFit="1" customWidth="1"/>
    <col min="10499" max="10499" width="13.16015625" style="632" bestFit="1" customWidth="1"/>
    <col min="10500" max="10501" width="9.33203125" style="632" customWidth="1"/>
    <col min="10502" max="10502" width="9.33203125" style="632" hidden="1" customWidth="1"/>
    <col min="10503" max="10752" width="9.33203125" style="632" customWidth="1"/>
    <col min="10753" max="10753" width="45.83203125" style="632" bestFit="1" customWidth="1"/>
    <col min="10754" max="10754" width="11.5" style="632" bestFit="1" customWidth="1"/>
    <col min="10755" max="10755" width="13.16015625" style="632" bestFit="1" customWidth="1"/>
    <col min="10756" max="10757" width="9.33203125" style="632" customWidth="1"/>
    <col min="10758" max="10758" width="9.33203125" style="632" hidden="1" customWidth="1"/>
    <col min="10759" max="11008" width="9.33203125" style="632" customWidth="1"/>
    <col min="11009" max="11009" width="45.83203125" style="632" bestFit="1" customWidth="1"/>
    <col min="11010" max="11010" width="11.5" style="632" bestFit="1" customWidth="1"/>
    <col min="11011" max="11011" width="13.16015625" style="632" bestFit="1" customWidth="1"/>
    <col min="11012" max="11013" width="9.33203125" style="632" customWidth="1"/>
    <col min="11014" max="11014" width="9.33203125" style="632" hidden="1" customWidth="1"/>
    <col min="11015" max="11264" width="9.33203125" style="632" customWidth="1"/>
    <col min="11265" max="11265" width="45.83203125" style="632" bestFit="1" customWidth="1"/>
    <col min="11266" max="11266" width="11.5" style="632" bestFit="1" customWidth="1"/>
    <col min="11267" max="11267" width="13.16015625" style="632" bestFit="1" customWidth="1"/>
    <col min="11268" max="11269" width="9.33203125" style="632" customWidth="1"/>
    <col min="11270" max="11270" width="9.33203125" style="632" hidden="1" customWidth="1"/>
    <col min="11271" max="11520" width="9.33203125" style="632" customWidth="1"/>
    <col min="11521" max="11521" width="45.83203125" style="632" bestFit="1" customWidth="1"/>
    <col min="11522" max="11522" width="11.5" style="632" bestFit="1" customWidth="1"/>
    <col min="11523" max="11523" width="13.16015625" style="632" bestFit="1" customWidth="1"/>
    <col min="11524" max="11525" width="9.33203125" style="632" customWidth="1"/>
    <col min="11526" max="11526" width="9.33203125" style="632" hidden="1" customWidth="1"/>
    <col min="11527" max="11776" width="9.33203125" style="632" customWidth="1"/>
    <col min="11777" max="11777" width="45.83203125" style="632" bestFit="1" customWidth="1"/>
    <col min="11778" max="11778" width="11.5" style="632" bestFit="1" customWidth="1"/>
    <col min="11779" max="11779" width="13.16015625" style="632" bestFit="1" customWidth="1"/>
    <col min="11780" max="11781" width="9.33203125" style="632" customWidth="1"/>
    <col min="11782" max="11782" width="9.33203125" style="632" hidden="1" customWidth="1"/>
    <col min="11783" max="12032" width="9.33203125" style="632" customWidth="1"/>
    <col min="12033" max="12033" width="45.83203125" style="632" bestFit="1" customWidth="1"/>
    <col min="12034" max="12034" width="11.5" style="632" bestFit="1" customWidth="1"/>
    <col min="12035" max="12035" width="13.16015625" style="632" bestFit="1" customWidth="1"/>
    <col min="12036" max="12037" width="9.33203125" style="632" customWidth="1"/>
    <col min="12038" max="12038" width="9.33203125" style="632" hidden="1" customWidth="1"/>
    <col min="12039" max="12288" width="9.33203125" style="632" customWidth="1"/>
    <col min="12289" max="12289" width="45.83203125" style="632" bestFit="1" customWidth="1"/>
    <col min="12290" max="12290" width="11.5" style="632" bestFit="1" customWidth="1"/>
    <col min="12291" max="12291" width="13.16015625" style="632" bestFit="1" customWidth="1"/>
    <col min="12292" max="12293" width="9.33203125" style="632" customWidth="1"/>
    <col min="12294" max="12294" width="9.33203125" style="632" hidden="1" customWidth="1"/>
    <col min="12295" max="12544" width="9.33203125" style="632" customWidth="1"/>
    <col min="12545" max="12545" width="45.83203125" style="632" bestFit="1" customWidth="1"/>
    <col min="12546" max="12546" width="11.5" style="632" bestFit="1" customWidth="1"/>
    <col min="12547" max="12547" width="13.16015625" style="632" bestFit="1" customWidth="1"/>
    <col min="12548" max="12549" width="9.33203125" style="632" customWidth="1"/>
    <col min="12550" max="12550" width="9.33203125" style="632" hidden="1" customWidth="1"/>
    <col min="12551" max="12800" width="9.33203125" style="632" customWidth="1"/>
    <col min="12801" max="12801" width="45.83203125" style="632" bestFit="1" customWidth="1"/>
    <col min="12802" max="12802" width="11.5" style="632" bestFit="1" customWidth="1"/>
    <col min="12803" max="12803" width="13.16015625" style="632" bestFit="1" customWidth="1"/>
    <col min="12804" max="12805" width="9.33203125" style="632" customWidth="1"/>
    <col min="12806" max="12806" width="9.33203125" style="632" hidden="1" customWidth="1"/>
    <col min="12807" max="13056" width="9.33203125" style="632" customWidth="1"/>
    <col min="13057" max="13057" width="45.83203125" style="632" bestFit="1" customWidth="1"/>
    <col min="13058" max="13058" width="11.5" style="632" bestFit="1" customWidth="1"/>
    <col min="13059" max="13059" width="13.16015625" style="632" bestFit="1" customWidth="1"/>
    <col min="13060" max="13061" width="9.33203125" style="632" customWidth="1"/>
    <col min="13062" max="13062" width="9.33203125" style="632" hidden="1" customWidth="1"/>
    <col min="13063" max="13312" width="9.33203125" style="632" customWidth="1"/>
    <col min="13313" max="13313" width="45.83203125" style="632" bestFit="1" customWidth="1"/>
    <col min="13314" max="13314" width="11.5" style="632" bestFit="1" customWidth="1"/>
    <col min="13315" max="13315" width="13.16015625" style="632" bestFit="1" customWidth="1"/>
    <col min="13316" max="13317" width="9.33203125" style="632" customWidth="1"/>
    <col min="13318" max="13318" width="9.33203125" style="632" hidden="1" customWidth="1"/>
    <col min="13319" max="13568" width="9.33203125" style="632" customWidth="1"/>
    <col min="13569" max="13569" width="45.83203125" style="632" bestFit="1" customWidth="1"/>
    <col min="13570" max="13570" width="11.5" style="632" bestFit="1" customWidth="1"/>
    <col min="13571" max="13571" width="13.16015625" style="632" bestFit="1" customWidth="1"/>
    <col min="13572" max="13573" width="9.33203125" style="632" customWidth="1"/>
    <col min="13574" max="13574" width="9.33203125" style="632" hidden="1" customWidth="1"/>
    <col min="13575" max="13824" width="9.33203125" style="632" customWidth="1"/>
    <col min="13825" max="13825" width="45.83203125" style="632" bestFit="1" customWidth="1"/>
    <col min="13826" max="13826" width="11.5" style="632" bestFit="1" customWidth="1"/>
    <col min="13827" max="13827" width="13.16015625" style="632" bestFit="1" customWidth="1"/>
    <col min="13828" max="13829" width="9.33203125" style="632" customWidth="1"/>
    <col min="13830" max="13830" width="9.33203125" style="632" hidden="1" customWidth="1"/>
    <col min="13831" max="14080" width="9.33203125" style="632" customWidth="1"/>
    <col min="14081" max="14081" width="45.83203125" style="632" bestFit="1" customWidth="1"/>
    <col min="14082" max="14082" width="11.5" style="632" bestFit="1" customWidth="1"/>
    <col min="14083" max="14083" width="13.16015625" style="632" bestFit="1" customWidth="1"/>
    <col min="14084" max="14085" width="9.33203125" style="632" customWidth="1"/>
    <col min="14086" max="14086" width="9.33203125" style="632" hidden="1" customWidth="1"/>
    <col min="14087" max="14336" width="9.33203125" style="632" customWidth="1"/>
    <col min="14337" max="14337" width="45.83203125" style="632" bestFit="1" customWidth="1"/>
    <col min="14338" max="14338" width="11.5" style="632" bestFit="1" customWidth="1"/>
    <col min="14339" max="14339" width="13.16015625" style="632" bestFit="1" customWidth="1"/>
    <col min="14340" max="14341" width="9.33203125" style="632" customWidth="1"/>
    <col min="14342" max="14342" width="9.33203125" style="632" hidden="1" customWidth="1"/>
    <col min="14343" max="14592" width="9.33203125" style="632" customWidth="1"/>
    <col min="14593" max="14593" width="45.83203125" style="632" bestFit="1" customWidth="1"/>
    <col min="14594" max="14594" width="11.5" style="632" bestFit="1" customWidth="1"/>
    <col min="14595" max="14595" width="13.16015625" style="632" bestFit="1" customWidth="1"/>
    <col min="14596" max="14597" width="9.33203125" style="632" customWidth="1"/>
    <col min="14598" max="14598" width="9.33203125" style="632" hidden="1" customWidth="1"/>
    <col min="14599" max="14848" width="9.33203125" style="632" customWidth="1"/>
    <col min="14849" max="14849" width="45.83203125" style="632" bestFit="1" customWidth="1"/>
    <col min="14850" max="14850" width="11.5" style="632" bestFit="1" customWidth="1"/>
    <col min="14851" max="14851" width="13.16015625" style="632" bestFit="1" customWidth="1"/>
    <col min="14852" max="14853" width="9.33203125" style="632" customWidth="1"/>
    <col min="14854" max="14854" width="9.33203125" style="632" hidden="1" customWidth="1"/>
    <col min="14855" max="15104" width="9.33203125" style="632" customWidth="1"/>
    <col min="15105" max="15105" width="45.83203125" style="632" bestFit="1" customWidth="1"/>
    <col min="15106" max="15106" width="11.5" style="632" bestFit="1" customWidth="1"/>
    <col min="15107" max="15107" width="13.16015625" style="632" bestFit="1" customWidth="1"/>
    <col min="15108" max="15109" width="9.33203125" style="632" customWidth="1"/>
    <col min="15110" max="15110" width="9.33203125" style="632" hidden="1" customWidth="1"/>
    <col min="15111" max="15360" width="9.33203125" style="632" customWidth="1"/>
    <col min="15361" max="15361" width="45.83203125" style="632" bestFit="1" customWidth="1"/>
    <col min="15362" max="15362" width="11.5" style="632" bestFit="1" customWidth="1"/>
    <col min="15363" max="15363" width="13.16015625" style="632" bestFit="1" customWidth="1"/>
    <col min="15364" max="15365" width="9.33203125" style="632" customWidth="1"/>
    <col min="15366" max="15366" width="9.33203125" style="632" hidden="1" customWidth="1"/>
    <col min="15367" max="15616" width="9.33203125" style="632" customWidth="1"/>
    <col min="15617" max="15617" width="45.83203125" style="632" bestFit="1" customWidth="1"/>
    <col min="15618" max="15618" width="11.5" style="632" bestFit="1" customWidth="1"/>
    <col min="15619" max="15619" width="13.16015625" style="632" bestFit="1" customWidth="1"/>
    <col min="15620" max="15621" width="9.33203125" style="632" customWidth="1"/>
    <col min="15622" max="15622" width="9.33203125" style="632" hidden="1" customWidth="1"/>
    <col min="15623" max="15872" width="9.33203125" style="632" customWidth="1"/>
    <col min="15873" max="15873" width="45.83203125" style="632" bestFit="1" customWidth="1"/>
    <col min="15874" max="15874" width="11.5" style="632" bestFit="1" customWidth="1"/>
    <col min="15875" max="15875" width="13.16015625" style="632" bestFit="1" customWidth="1"/>
    <col min="15876" max="15877" width="9.33203125" style="632" customWidth="1"/>
    <col min="15878" max="15878" width="9.33203125" style="632" hidden="1" customWidth="1"/>
    <col min="15879" max="16128" width="9.33203125" style="632" customWidth="1"/>
    <col min="16129" max="16129" width="45.83203125" style="632" bestFit="1" customWidth="1"/>
    <col min="16130" max="16130" width="11.5" style="632" bestFit="1" customWidth="1"/>
    <col min="16131" max="16131" width="13.16015625" style="632" bestFit="1" customWidth="1"/>
    <col min="16132" max="16133" width="9.33203125" style="632" customWidth="1"/>
    <col min="16134" max="16134" width="9.33203125" style="632" hidden="1" customWidth="1"/>
    <col min="16135" max="16384" width="9.33203125" style="632" customWidth="1"/>
  </cols>
  <sheetData>
    <row r="1" spans="1:3" ht="13.5">
      <c r="A1" s="722" t="s">
        <v>2896</v>
      </c>
      <c r="B1" s="723"/>
      <c r="C1" s="723"/>
    </row>
    <row r="2" spans="1:4" ht="13.5">
      <c r="A2" s="633" t="s">
        <v>2515</v>
      </c>
      <c r="B2" s="634" t="s">
        <v>2812</v>
      </c>
      <c r="C2" s="634" t="s">
        <v>2813</v>
      </c>
      <c r="D2" s="635"/>
    </row>
    <row r="3" spans="1:4" ht="13.5">
      <c r="A3" s="636" t="s">
        <v>2814</v>
      </c>
      <c r="B3" s="637"/>
      <c r="C3" s="637"/>
      <c r="D3" s="635"/>
    </row>
    <row r="4" spans="1:4" ht="13.5">
      <c r="A4" s="638" t="s">
        <v>2700</v>
      </c>
      <c r="B4" s="639">
        <f>('DPS 01.2.1 Rzp'!E16)</f>
        <v>0</v>
      </c>
      <c r="C4" s="639"/>
      <c r="D4" s="635"/>
    </row>
    <row r="5" spans="1:4" ht="13.5">
      <c r="A5" s="638" t="s">
        <v>2815</v>
      </c>
      <c r="B5" s="639">
        <f>C6*'[5]Parametry'!B16/100</f>
        <v>0</v>
      </c>
      <c r="C5" s="639">
        <f>B4*'[5]Parametry'!B17/100</f>
        <v>0</v>
      </c>
      <c r="D5" s="635"/>
    </row>
    <row r="6" spans="1:4" ht="13.5">
      <c r="A6" s="638" t="s">
        <v>2816</v>
      </c>
      <c r="B6" s="639"/>
      <c r="C6" s="639">
        <f>('DPS 01.2.1 Rzp'!E55)+0</f>
        <v>0</v>
      </c>
      <c r="D6" s="635"/>
    </row>
    <row r="7" spans="1:4" ht="13.5">
      <c r="A7" s="638" t="s">
        <v>2817</v>
      </c>
      <c r="B7" s="639"/>
      <c r="C7" s="639">
        <f>('DPS 01.2.1 Rzp'!H16)+('DPS 01.2.1 Rzp'!H55)+0</f>
        <v>0</v>
      </c>
      <c r="D7" s="635"/>
    </row>
    <row r="8" spans="1:4" ht="13.5">
      <c r="A8" s="640" t="s">
        <v>2818</v>
      </c>
      <c r="B8" s="641">
        <f>B4+B5</f>
        <v>0</v>
      </c>
      <c r="C8" s="641">
        <f>C4+C5+C6+C7</f>
        <v>0</v>
      </c>
      <c r="D8" s="635"/>
    </row>
    <row r="9" spans="1:4" ht="13.5">
      <c r="A9" s="638" t="s">
        <v>2819</v>
      </c>
      <c r="B9" s="639"/>
      <c r="C9" s="639">
        <f>(C6+C7)*'[5]Parametry'!B18/100</f>
        <v>0</v>
      </c>
      <c r="D9" s="635"/>
    </row>
    <row r="10" spans="1:4" ht="13.5">
      <c r="A10" s="638" t="s">
        <v>2820</v>
      </c>
      <c r="B10" s="639"/>
      <c r="C10" s="639">
        <f>0+0</f>
        <v>0</v>
      </c>
      <c r="D10" s="635"/>
    </row>
    <row r="11" spans="1:4" ht="13.5">
      <c r="A11" s="638" t="s">
        <v>180</v>
      </c>
      <c r="B11" s="639"/>
      <c r="C11" s="639">
        <f>0+0</f>
        <v>0</v>
      </c>
      <c r="D11" s="635"/>
    </row>
    <row r="12" spans="1:4" ht="13.5">
      <c r="A12" s="638" t="s">
        <v>2821</v>
      </c>
      <c r="B12" s="639"/>
      <c r="C12" s="639">
        <f>(C10+C11)*'[5]Parametry'!B19/100</f>
        <v>0</v>
      </c>
      <c r="D12" s="635"/>
    </row>
    <row r="13" spans="1:4" ht="13.5">
      <c r="A13" s="640" t="s">
        <v>2822</v>
      </c>
      <c r="B13" s="641">
        <f>B8</f>
        <v>0</v>
      </c>
      <c r="C13" s="641">
        <f>C8+C9+C10+C11+C12</f>
        <v>0</v>
      </c>
      <c r="D13" s="635"/>
    </row>
    <row r="14" spans="1:4" ht="13.5">
      <c r="A14" s="638" t="s">
        <v>2823</v>
      </c>
      <c r="B14" s="639"/>
      <c r="C14" s="639">
        <f>(B13+C13)*'[5]Parametry'!B20/100</f>
        <v>0</v>
      </c>
      <c r="D14" s="635"/>
    </row>
    <row r="15" spans="1:4" ht="13.5">
      <c r="A15" s="638" t="s">
        <v>2824</v>
      </c>
      <c r="B15" s="639"/>
      <c r="C15" s="639">
        <f>(B13+C13)*'[5]Parametry'!B21/100</f>
        <v>0</v>
      </c>
      <c r="D15" s="635"/>
    </row>
    <row r="16" spans="1:4" ht="13.5">
      <c r="A16" s="638" t="s">
        <v>2825</v>
      </c>
      <c r="B16" s="639"/>
      <c r="C16" s="639">
        <f>(B8+C8)*'[5]Parametry'!B22/100</f>
        <v>0</v>
      </c>
      <c r="D16" s="635"/>
    </row>
    <row r="17" spans="1:4" ht="13.5">
      <c r="A17" s="636" t="s">
        <v>2826</v>
      </c>
      <c r="B17" s="637"/>
      <c r="C17" s="637">
        <f>B13+C13+C14+C15+C16</f>
        <v>0</v>
      </c>
      <c r="D17" s="635"/>
    </row>
    <row r="18" spans="1:4" ht="13.5">
      <c r="A18" s="638" t="s">
        <v>5</v>
      </c>
      <c r="B18" s="639"/>
      <c r="C18" s="639"/>
      <c r="D18" s="635"/>
    </row>
    <row r="19" spans="1:4" ht="13.5">
      <c r="A19" s="636" t="s">
        <v>2827</v>
      </c>
      <c r="B19" s="637"/>
      <c r="C19" s="637"/>
      <c r="D19" s="635"/>
    </row>
    <row r="20" spans="1:4" ht="13.5">
      <c r="A20" s="638" t="s">
        <v>2828</v>
      </c>
      <c r="B20" s="639"/>
      <c r="C20" s="639">
        <f>C13*'[5]Parametry'!B23/100</f>
        <v>0</v>
      </c>
      <c r="D20" s="635"/>
    </row>
    <row r="21" spans="1:4" ht="13.5">
      <c r="A21" s="638" t="s">
        <v>2829</v>
      </c>
      <c r="B21" s="639"/>
      <c r="C21" s="639">
        <f>C13*'[5]Parametry'!B24/100</f>
        <v>0</v>
      </c>
      <c r="D21" s="635"/>
    </row>
    <row r="22" spans="1:4" ht="13.5">
      <c r="A22" s="636" t="s">
        <v>2830</v>
      </c>
      <c r="B22" s="637"/>
      <c r="C22" s="637">
        <f>C20+C21</f>
        <v>0</v>
      </c>
      <c r="D22" s="635"/>
    </row>
    <row r="23" spans="1:4" ht="13.5">
      <c r="A23" s="638" t="s">
        <v>2789</v>
      </c>
      <c r="B23" s="639"/>
      <c r="C23" s="639">
        <f>'[5]Parametry'!B25*'[5]Parametry'!B28*(C17*'[5]Parametry'!B27)^'[5]Parametry'!B26</f>
        <v>0</v>
      </c>
      <c r="D23" s="635"/>
    </row>
    <row r="24" spans="1:4" ht="13.5">
      <c r="A24" s="638" t="s">
        <v>5</v>
      </c>
      <c r="B24" s="639"/>
      <c r="C24" s="639"/>
      <c r="D24" s="635"/>
    </row>
    <row r="25" spans="1:4" ht="13.5">
      <c r="A25" s="642" t="s">
        <v>2831</v>
      </c>
      <c r="B25" s="643"/>
      <c r="C25" s="643">
        <f>C17+C22+C23</f>
        <v>0</v>
      </c>
      <c r="D25" s="635"/>
    </row>
    <row r="26" spans="1:4" ht="13.5">
      <c r="A26" s="638" t="s">
        <v>5</v>
      </c>
      <c r="B26" s="639"/>
      <c r="C26" s="639"/>
      <c r="D26" s="635"/>
    </row>
    <row r="27" spans="1:4" ht="13.5">
      <c r="A27" s="638" t="s">
        <v>2832</v>
      </c>
      <c r="B27" s="639"/>
      <c r="C27" s="639">
        <f>C25*'[5]Parametry'!B29/100</f>
        <v>0</v>
      </c>
      <c r="D27" s="635"/>
    </row>
    <row r="28" spans="1:4" ht="13.5">
      <c r="A28" s="638" t="s">
        <v>2832</v>
      </c>
      <c r="B28" s="639"/>
      <c r="C28" s="639">
        <f>C25*'[5]Parametry'!B30/100</f>
        <v>0</v>
      </c>
      <c r="D28" s="635"/>
    </row>
    <row r="29" spans="1:4" ht="13.5">
      <c r="A29" s="636" t="s">
        <v>2833</v>
      </c>
      <c r="B29" s="644" t="s">
        <v>2834</v>
      </c>
      <c r="C29" s="644" t="s">
        <v>2664</v>
      </c>
      <c r="D29" s="635"/>
    </row>
    <row r="30" spans="1:4" ht="13.5">
      <c r="A30" s="638" t="s">
        <v>2835</v>
      </c>
      <c r="B30" s="639">
        <f>('DPS 01.2.1 Rzp'!E11)</f>
        <v>0</v>
      </c>
      <c r="C30" s="639">
        <f>('DPS 01.2.1 Rzp'!H11)</f>
        <v>0</v>
      </c>
      <c r="D30" s="635"/>
    </row>
    <row r="31" spans="1:4" ht="13.5">
      <c r="A31" s="638" t="s">
        <v>2897</v>
      </c>
      <c r="B31" s="639">
        <f>('DPS 01.2.1 Rzp'!E6)</f>
        <v>0</v>
      </c>
      <c r="C31" s="639">
        <f>('DPS 01.2.1 Rzp'!H6)</f>
        <v>0</v>
      </c>
      <c r="D31" s="635"/>
    </row>
    <row r="32" spans="1:4" ht="13.5">
      <c r="A32" s="638" t="s">
        <v>2898</v>
      </c>
      <c r="B32" s="639">
        <f>('DPS 01.2.1 Rzp'!E10)</f>
        <v>0</v>
      </c>
      <c r="C32" s="639">
        <f>('DPS 01.2.1 Rzp'!H10)</f>
        <v>0</v>
      </c>
      <c r="D32" s="635"/>
    </row>
    <row r="33" spans="1:4" ht="13.5">
      <c r="A33" s="638" t="s">
        <v>2661</v>
      </c>
      <c r="B33" s="639">
        <f>('DPS 01.2.1 Rzp'!E16)</f>
        <v>0</v>
      </c>
      <c r="C33" s="639">
        <f>('DPS 01.2.1 Rzp'!H16)</f>
        <v>0</v>
      </c>
      <c r="D33" s="635"/>
    </row>
    <row r="34" spans="1:4" ht="13.5">
      <c r="A34" s="638" t="s">
        <v>2838</v>
      </c>
      <c r="B34" s="639">
        <f>('DPS 01.2.1 Rzp'!E55)</f>
        <v>0</v>
      </c>
      <c r="C34" s="639">
        <f>('DPS 01.2.1 Rzp'!H55)</f>
        <v>0</v>
      </c>
      <c r="D34" s="635"/>
    </row>
    <row r="35" spans="1:4" ht="13.5">
      <c r="A35" s="638" t="s">
        <v>2867</v>
      </c>
      <c r="B35" s="639">
        <f>('DPS 01.2.1 Rzp'!E33)</f>
        <v>0</v>
      </c>
      <c r="C35" s="639">
        <f>('DPS 01.2.1 Rzp'!H33)</f>
        <v>0</v>
      </c>
      <c r="D35" s="635"/>
    </row>
    <row r="36" spans="1:4" ht="13.5">
      <c r="A36" s="638" t="s">
        <v>2899</v>
      </c>
      <c r="B36" s="639">
        <f>('DPS 01.2.1 Rzp'!E42)</f>
        <v>0</v>
      </c>
      <c r="C36" s="639">
        <f>('DPS 01.2.1 Rzp'!H42)</f>
        <v>0</v>
      </c>
      <c r="D36" s="635"/>
    </row>
    <row r="37" spans="1:4" ht="13.5">
      <c r="A37" s="638" t="s">
        <v>2869</v>
      </c>
      <c r="B37" s="639">
        <f>('DPS 01.2.1 Rzp'!E53)</f>
        <v>0</v>
      </c>
      <c r="C37" s="639">
        <f>('DPS 01.2.1 Rzp'!H53)</f>
        <v>0</v>
      </c>
      <c r="D37" s="635"/>
    </row>
    <row r="38" spans="1:4" ht="13.5">
      <c r="A38" s="638" t="s">
        <v>5</v>
      </c>
      <c r="B38" s="639"/>
      <c r="C38" s="639"/>
      <c r="D38" s="635"/>
    </row>
    <row r="39" spans="1:4" ht="13.5">
      <c r="A39" s="638" t="s">
        <v>5</v>
      </c>
      <c r="B39" s="639"/>
      <c r="C39" s="639"/>
      <c r="D39" s="635"/>
    </row>
  </sheetData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SheetLayoutView="100" workbookViewId="0" topLeftCell="A1">
      <selection activeCell="E51" sqref="E51"/>
    </sheetView>
  </sheetViews>
  <sheetFormatPr defaultColWidth="9.33203125" defaultRowHeight="13.5"/>
  <cols>
    <col min="1" max="1" width="65.33203125" style="645" customWidth="1"/>
    <col min="2" max="2" width="5.83203125" style="645" bestFit="1" customWidth="1"/>
    <col min="3" max="3" width="6.33203125" style="646" bestFit="1" customWidth="1"/>
    <col min="4" max="5" width="18.16015625" style="646" customWidth="1"/>
    <col min="6" max="6" width="4.16015625" style="645" bestFit="1" customWidth="1"/>
    <col min="7" max="10" width="17.33203125" style="646" customWidth="1"/>
    <col min="11" max="11" width="11.66015625" style="632" hidden="1" customWidth="1"/>
    <col min="12" max="12" width="11.66015625" style="647" hidden="1" customWidth="1"/>
    <col min="13" max="13" width="9.33203125" style="632" customWidth="1"/>
    <col min="14" max="14" width="12.33203125" style="632" bestFit="1" customWidth="1"/>
    <col min="15" max="256" width="9.33203125" style="632" customWidth="1"/>
    <col min="257" max="257" width="65.33203125" style="632" customWidth="1"/>
    <col min="258" max="258" width="5.83203125" style="632" bestFit="1" customWidth="1"/>
    <col min="259" max="259" width="6.33203125" style="632" bestFit="1" customWidth="1"/>
    <col min="260" max="260" width="11.5" style="632" bestFit="1" customWidth="1"/>
    <col min="261" max="261" width="15.66015625" style="632" bestFit="1" customWidth="1"/>
    <col min="262" max="262" width="4.16015625" style="632" bestFit="1" customWidth="1"/>
    <col min="263" max="263" width="10.33203125" style="632" bestFit="1" customWidth="1"/>
    <col min="264" max="264" width="14.66015625" style="632" bestFit="1" customWidth="1"/>
    <col min="265" max="265" width="11.5" style="632" bestFit="1" customWidth="1"/>
    <col min="266" max="266" width="13.33203125" style="632" bestFit="1" customWidth="1"/>
    <col min="267" max="268" width="9.33203125" style="632" hidden="1" customWidth="1"/>
    <col min="269" max="269" width="9.33203125" style="632" customWidth="1"/>
    <col min="270" max="270" width="12.33203125" style="632" bestFit="1" customWidth="1"/>
    <col min="271" max="512" width="9.33203125" style="632" customWidth="1"/>
    <col min="513" max="513" width="65.33203125" style="632" customWidth="1"/>
    <col min="514" max="514" width="5.83203125" style="632" bestFit="1" customWidth="1"/>
    <col min="515" max="515" width="6.33203125" style="632" bestFit="1" customWidth="1"/>
    <col min="516" max="516" width="11.5" style="632" bestFit="1" customWidth="1"/>
    <col min="517" max="517" width="15.66015625" style="632" bestFit="1" customWidth="1"/>
    <col min="518" max="518" width="4.16015625" style="632" bestFit="1" customWidth="1"/>
    <col min="519" max="519" width="10.33203125" style="632" bestFit="1" customWidth="1"/>
    <col min="520" max="520" width="14.66015625" style="632" bestFit="1" customWidth="1"/>
    <col min="521" max="521" width="11.5" style="632" bestFit="1" customWidth="1"/>
    <col min="522" max="522" width="13.33203125" style="632" bestFit="1" customWidth="1"/>
    <col min="523" max="524" width="9.33203125" style="632" hidden="1" customWidth="1"/>
    <col min="525" max="525" width="9.33203125" style="632" customWidth="1"/>
    <col min="526" max="526" width="12.33203125" style="632" bestFit="1" customWidth="1"/>
    <col min="527" max="768" width="9.33203125" style="632" customWidth="1"/>
    <col min="769" max="769" width="65.33203125" style="632" customWidth="1"/>
    <col min="770" max="770" width="5.83203125" style="632" bestFit="1" customWidth="1"/>
    <col min="771" max="771" width="6.33203125" style="632" bestFit="1" customWidth="1"/>
    <col min="772" max="772" width="11.5" style="632" bestFit="1" customWidth="1"/>
    <col min="773" max="773" width="15.66015625" style="632" bestFit="1" customWidth="1"/>
    <col min="774" max="774" width="4.16015625" style="632" bestFit="1" customWidth="1"/>
    <col min="775" max="775" width="10.33203125" style="632" bestFit="1" customWidth="1"/>
    <col min="776" max="776" width="14.66015625" style="632" bestFit="1" customWidth="1"/>
    <col min="777" max="777" width="11.5" style="632" bestFit="1" customWidth="1"/>
    <col min="778" max="778" width="13.33203125" style="632" bestFit="1" customWidth="1"/>
    <col min="779" max="780" width="9.33203125" style="632" hidden="1" customWidth="1"/>
    <col min="781" max="781" width="9.33203125" style="632" customWidth="1"/>
    <col min="782" max="782" width="12.33203125" style="632" bestFit="1" customWidth="1"/>
    <col min="783" max="1024" width="9.33203125" style="632" customWidth="1"/>
    <col min="1025" max="1025" width="65.33203125" style="632" customWidth="1"/>
    <col min="1026" max="1026" width="5.83203125" style="632" bestFit="1" customWidth="1"/>
    <col min="1027" max="1027" width="6.33203125" style="632" bestFit="1" customWidth="1"/>
    <col min="1028" max="1028" width="11.5" style="632" bestFit="1" customWidth="1"/>
    <col min="1029" max="1029" width="15.66015625" style="632" bestFit="1" customWidth="1"/>
    <col min="1030" max="1030" width="4.16015625" style="632" bestFit="1" customWidth="1"/>
    <col min="1031" max="1031" width="10.33203125" style="632" bestFit="1" customWidth="1"/>
    <col min="1032" max="1032" width="14.66015625" style="632" bestFit="1" customWidth="1"/>
    <col min="1033" max="1033" width="11.5" style="632" bestFit="1" customWidth="1"/>
    <col min="1034" max="1034" width="13.33203125" style="632" bestFit="1" customWidth="1"/>
    <col min="1035" max="1036" width="9.33203125" style="632" hidden="1" customWidth="1"/>
    <col min="1037" max="1037" width="9.33203125" style="632" customWidth="1"/>
    <col min="1038" max="1038" width="12.33203125" style="632" bestFit="1" customWidth="1"/>
    <col min="1039" max="1280" width="9.33203125" style="632" customWidth="1"/>
    <col min="1281" max="1281" width="65.33203125" style="632" customWidth="1"/>
    <col min="1282" max="1282" width="5.83203125" style="632" bestFit="1" customWidth="1"/>
    <col min="1283" max="1283" width="6.33203125" style="632" bestFit="1" customWidth="1"/>
    <col min="1284" max="1284" width="11.5" style="632" bestFit="1" customWidth="1"/>
    <col min="1285" max="1285" width="15.66015625" style="632" bestFit="1" customWidth="1"/>
    <col min="1286" max="1286" width="4.16015625" style="632" bestFit="1" customWidth="1"/>
    <col min="1287" max="1287" width="10.33203125" style="632" bestFit="1" customWidth="1"/>
    <col min="1288" max="1288" width="14.66015625" style="632" bestFit="1" customWidth="1"/>
    <col min="1289" max="1289" width="11.5" style="632" bestFit="1" customWidth="1"/>
    <col min="1290" max="1290" width="13.33203125" style="632" bestFit="1" customWidth="1"/>
    <col min="1291" max="1292" width="9.33203125" style="632" hidden="1" customWidth="1"/>
    <col min="1293" max="1293" width="9.33203125" style="632" customWidth="1"/>
    <col min="1294" max="1294" width="12.33203125" style="632" bestFit="1" customWidth="1"/>
    <col min="1295" max="1536" width="9.33203125" style="632" customWidth="1"/>
    <col min="1537" max="1537" width="65.33203125" style="632" customWidth="1"/>
    <col min="1538" max="1538" width="5.83203125" style="632" bestFit="1" customWidth="1"/>
    <col min="1539" max="1539" width="6.33203125" style="632" bestFit="1" customWidth="1"/>
    <col min="1540" max="1540" width="11.5" style="632" bestFit="1" customWidth="1"/>
    <col min="1541" max="1541" width="15.66015625" style="632" bestFit="1" customWidth="1"/>
    <col min="1542" max="1542" width="4.16015625" style="632" bestFit="1" customWidth="1"/>
    <col min="1543" max="1543" width="10.33203125" style="632" bestFit="1" customWidth="1"/>
    <col min="1544" max="1544" width="14.66015625" style="632" bestFit="1" customWidth="1"/>
    <col min="1545" max="1545" width="11.5" style="632" bestFit="1" customWidth="1"/>
    <col min="1546" max="1546" width="13.33203125" style="632" bestFit="1" customWidth="1"/>
    <col min="1547" max="1548" width="9.33203125" style="632" hidden="1" customWidth="1"/>
    <col min="1549" max="1549" width="9.33203125" style="632" customWidth="1"/>
    <col min="1550" max="1550" width="12.33203125" style="632" bestFit="1" customWidth="1"/>
    <col min="1551" max="1792" width="9.33203125" style="632" customWidth="1"/>
    <col min="1793" max="1793" width="65.33203125" style="632" customWidth="1"/>
    <col min="1794" max="1794" width="5.83203125" style="632" bestFit="1" customWidth="1"/>
    <col min="1795" max="1795" width="6.33203125" style="632" bestFit="1" customWidth="1"/>
    <col min="1796" max="1796" width="11.5" style="632" bestFit="1" customWidth="1"/>
    <col min="1797" max="1797" width="15.66015625" style="632" bestFit="1" customWidth="1"/>
    <col min="1798" max="1798" width="4.16015625" style="632" bestFit="1" customWidth="1"/>
    <col min="1799" max="1799" width="10.33203125" style="632" bestFit="1" customWidth="1"/>
    <col min="1800" max="1800" width="14.66015625" style="632" bestFit="1" customWidth="1"/>
    <col min="1801" max="1801" width="11.5" style="632" bestFit="1" customWidth="1"/>
    <col min="1802" max="1802" width="13.33203125" style="632" bestFit="1" customWidth="1"/>
    <col min="1803" max="1804" width="9.33203125" style="632" hidden="1" customWidth="1"/>
    <col min="1805" max="1805" width="9.33203125" style="632" customWidth="1"/>
    <col min="1806" max="1806" width="12.33203125" style="632" bestFit="1" customWidth="1"/>
    <col min="1807" max="2048" width="9.33203125" style="632" customWidth="1"/>
    <col min="2049" max="2049" width="65.33203125" style="632" customWidth="1"/>
    <col min="2050" max="2050" width="5.83203125" style="632" bestFit="1" customWidth="1"/>
    <col min="2051" max="2051" width="6.33203125" style="632" bestFit="1" customWidth="1"/>
    <col min="2052" max="2052" width="11.5" style="632" bestFit="1" customWidth="1"/>
    <col min="2053" max="2053" width="15.66015625" style="632" bestFit="1" customWidth="1"/>
    <col min="2054" max="2054" width="4.16015625" style="632" bestFit="1" customWidth="1"/>
    <col min="2055" max="2055" width="10.33203125" style="632" bestFit="1" customWidth="1"/>
    <col min="2056" max="2056" width="14.66015625" style="632" bestFit="1" customWidth="1"/>
    <col min="2057" max="2057" width="11.5" style="632" bestFit="1" customWidth="1"/>
    <col min="2058" max="2058" width="13.33203125" style="632" bestFit="1" customWidth="1"/>
    <col min="2059" max="2060" width="9.33203125" style="632" hidden="1" customWidth="1"/>
    <col min="2061" max="2061" width="9.33203125" style="632" customWidth="1"/>
    <col min="2062" max="2062" width="12.33203125" style="632" bestFit="1" customWidth="1"/>
    <col min="2063" max="2304" width="9.33203125" style="632" customWidth="1"/>
    <col min="2305" max="2305" width="65.33203125" style="632" customWidth="1"/>
    <col min="2306" max="2306" width="5.83203125" style="632" bestFit="1" customWidth="1"/>
    <col min="2307" max="2307" width="6.33203125" style="632" bestFit="1" customWidth="1"/>
    <col min="2308" max="2308" width="11.5" style="632" bestFit="1" customWidth="1"/>
    <col min="2309" max="2309" width="15.66015625" style="632" bestFit="1" customWidth="1"/>
    <col min="2310" max="2310" width="4.16015625" style="632" bestFit="1" customWidth="1"/>
    <col min="2311" max="2311" width="10.33203125" style="632" bestFit="1" customWidth="1"/>
    <col min="2312" max="2312" width="14.66015625" style="632" bestFit="1" customWidth="1"/>
    <col min="2313" max="2313" width="11.5" style="632" bestFit="1" customWidth="1"/>
    <col min="2314" max="2314" width="13.33203125" style="632" bestFit="1" customWidth="1"/>
    <col min="2315" max="2316" width="9.33203125" style="632" hidden="1" customWidth="1"/>
    <col min="2317" max="2317" width="9.33203125" style="632" customWidth="1"/>
    <col min="2318" max="2318" width="12.33203125" style="632" bestFit="1" customWidth="1"/>
    <col min="2319" max="2560" width="9.33203125" style="632" customWidth="1"/>
    <col min="2561" max="2561" width="65.33203125" style="632" customWidth="1"/>
    <col min="2562" max="2562" width="5.83203125" style="632" bestFit="1" customWidth="1"/>
    <col min="2563" max="2563" width="6.33203125" style="632" bestFit="1" customWidth="1"/>
    <col min="2564" max="2564" width="11.5" style="632" bestFit="1" customWidth="1"/>
    <col min="2565" max="2565" width="15.66015625" style="632" bestFit="1" customWidth="1"/>
    <col min="2566" max="2566" width="4.16015625" style="632" bestFit="1" customWidth="1"/>
    <col min="2567" max="2567" width="10.33203125" style="632" bestFit="1" customWidth="1"/>
    <col min="2568" max="2568" width="14.66015625" style="632" bestFit="1" customWidth="1"/>
    <col min="2569" max="2569" width="11.5" style="632" bestFit="1" customWidth="1"/>
    <col min="2570" max="2570" width="13.33203125" style="632" bestFit="1" customWidth="1"/>
    <col min="2571" max="2572" width="9.33203125" style="632" hidden="1" customWidth="1"/>
    <col min="2573" max="2573" width="9.33203125" style="632" customWidth="1"/>
    <col min="2574" max="2574" width="12.33203125" style="632" bestFit="1" customWidth="1"/>
    <col min="2575" max="2816" width="9.33203125" style="632" customWidth="1"/>
    <col min="2817" max="2817" width="65.33203125" style="632" customWidth="1"/>
    <col min="2818" max="2818" width="5.83203125" style="632" bestFit="1" customWidth="1"/>
    <col min="2819" max="2819" width="6.33203125" style="632" bestFit="1" customWidth="1"/>
    <col min="2820" max="2820" width="11.5" style="632" bestFit="1" customWidth="1"/>
    <col min="2821" max="2821" width="15.66015625" style="632" bestFit="1" customWidth="1"/>
    <col min="2822" max="2822" width="4.16015625" style="632" bestFit="1" customWidth="1"/>
    <col min="2823" max="2823" width="10.33203125" style="632" bestFit="1" customWidth="1"/>
    <col min="2824" max="2824" width="14.66015625" style="632" bestFit="1" customWidth="1"/>
    <col min="2825" max="2825" width="11.5" style="632" bestFit="1" customWidth="1"/>
    <col min="2826" max="2826" width="13.33203125" style="632" bestFit="1" customWidth="1"/>
    <col min="2827" max="2828" width="9.33203125" style="632" hidden="1" customWidth="1"/>
    <col min="2829" max="2829" width="9.33203125" style="632" customWidth="1"/>
    <col min="2830" max="2830" width="12.33203125" style="632" bestFit="1" customWidth="1"/>
    <col min="2831" max="3072" width="9.33203125" style="632" customWidth="1"/>
    <col min="3073" max="3073" width="65.33203125" style="632" customWidth="1"/>
    <col min="3074" max="3074" width="5.83203125" style="632" bestFit="1" customWidth="1"/>
    <col min="3075" max="3075" width="6.33203125" style="632" bestFit="1" customWidth="1"/>
    <col min="3076" max="3076" width="11.5" style="632" bestFit="1" customWidth="1"/>
    <col min="3077" max="3077" width="15.66015625" style="632" bestFit="1" customWidth="1"/>
    <col min="3078" max="3078" width="4.16015625" style="632" bestFit="1" customWidth="1"/>
    <col min="3079" max="3079" width="10.33203125" style="632" bestFit="1" customWidth="1"/>
    <col min="3080" max="3080" width="14.66015625" style="632" bestFit="1" customWidth="1"/>
    <col min="3081" max="3081" width="11.5" style="632" bestFit="1" customWidth="1"/>
    <col min="3082" max="3082" width="13.33203125" style="632" bestFit="1" customWidth="1"/>
    <col min="3083" max="3084" width="9.33203125" style="632" hidden="1" customWidth="1"/>
    <col min="3085" max="3085" width="9.33203125" style="632" customWidth="1"/>
    <col min="3086" max="3086" width="12.33203125" style="632" bestFit="1" customWidth="1"/>
    <col min="3087" max="3328" width="9.33203125" style="632" customWidth="1"/>
    <col min="3329" max="3329" width="65.33203125" style="632" customWidth="1"/>
    <col min="3330" max="3330" width="5.83203125" style="632" bestFit="1" customWidth="1"/>
    <col min="3331" max="3331" width="6.33203125" style="632" bestFit="1" customWidth="1"/>
    <col min="3332" max="3332" width="11.5" style="632" bestFit="1" customWidth="1"/>
    <col min="3333" max="3333" width="15.66015625" style="632" bestFit="1" customWidth="1"/>
    <col min="3334" max="3334" width="4.16015625" style="632" bestFit="1" customWidth="1"/>
    <col min="3335" max="3335" width="10.33203125" style="632" bestFit="1" customWidth="1"/>
    <col min="3336" max="3336" width="14.66015625" style="632" bestFit="1" customWidth="1"/>
    <col min="3337" max="3337" width="11.5" style="632" bestFit="1" customWidth="1"/>
    <col min="3338" max="3338" width="13.33203125" style="632" bestFit="1" customWidth="1"/>
    <col min="3339" max="3340" width="9.33203125" style="632" hidden="1" customWidth="1"/>
    <col min="3341" max="3341" width="9.33203125" style="632" customWidth="1"/>
    <col min="3342" max="3342" width="12.33203125" style="632" bestFit="1" customWidth="1"/>
    <col min="3343" max="3584" width="9.33203125" style="632" customWidth="1"/>
    <col min="3585" max="3585" width="65.33203125" style="632" customWidth="1"/>
    <col min="3586" max="3586" width="5.83203125" style="632" bestFit="1" customWidth="1"/>
    <col min="3587" max="3587" width="6.33203125" style="632" bestFit="1" customWidth="1"/>
    <col min="3588" max="3588" width="11.5" style="632" bestFit="1" customWidth="1"/>
    <col min="3589" max="3589" width="15.66015625" style="632" bestFit="1" customWidth="1"/>
    <col min="3590" max="3590" width="4.16015625" style="632" bestFit="1" customWidth="1"/>
    <col min="3591" max="3591" width="10.33203125" style="632" bestFit="1" customWidth="1"/>
    <col min="3592" max="3592" width="14.66015625" style="632" bestFit="1" customWidth="1"/>
    <col min="3593" max="3593" width="11.5" style="632" bestFit="1" customWidth="1"/>
    <col min="3594" max="3594" width="13.33203125" style="632" bestFit="1" customWidth="1"/>
    <col min="3595" max="3596" width="9.33203125" style="632" hidden="1" customWidth="1"/>
    <col min="3597" max="3597" width="9.33203125" style="632" customWidth="1"/>
    <col min="3598" max="3598" width="12.33203125" style="632" bestFit="1" customWidth="1"/>
    <col min="3599" max="3840" width="9.33203125" style="632" customWidth="1"/>
    <col min="3841" max="3841" width="65.33203125" style="632" customWidth="1"/>
    <col min="3842" max="3842" width="5.83203125" style="632" bestFit="1" customWidth="1"/>
    <col min="3843" max="3843" width="6.33203125" style="632" bestFit="1" customWidth="1"/>
    <col min="3844" max="3844" width="11.5" style="632" bestFit="1" customWidth="1"/>
    <col min="3845" max="3845" width="15.66015625" style="632" bestFit="1" customWidth="1"/>
    <col min="3846" max="3846" width="4.16015625" style="632" bestFit="1" customWidth="1"/>
    <col min="3847" max="3847" width="10.33203125" style="632" bestFit="1" customWidth="1"/>
    <col min="3848" max="3848" width="14.66015625" style="632" bestFit="1" customWidth="1"/>
    <col min="3849" max="3849" width="11.5" style="632" bestFit="1" customWidth="1"/>
    <col min="3850" max="3850" width="13.33203125" style="632" bestFit="1" customWidth="1"/>
    <col min="3851" max="3852" width="9.33203125" style="632" hidden="1" customWidth="1"/>
    <col min="3853" max="3853" width="9.33203125" style="632" customWidth="1"/>
    <col min="3854" max="3854" width="12.33203125" style="632" bestFit="1" customWidth="1"/>
    <col min="3855" max="4096" width="9.33203125" style="632" customWidth="1"/>
    <col min="4097" max="4097" width="65.33203125" style="632" customWidth="1"/>
    <col min="4098" max="4098" width="5.83203125" style="632" bestFit="1" customWidth="1"/>
    <col min="4099" max="4099" width="6.33203125" style="632" bestFit="1" customWidth="1"/>
    <col min="4100" max="4100" width="11.5" style="632" bestFit="1" customWidth="1"/>
    <col min="4101" max="4101" width="15.66015625" style="632" bestFit="1" customWidth="1"/>
    <col min="4102" max="4102" width="4.16015625" style="632" bestFit="1" customWidth="1"/>
    <col min="4103" max="4103" width="10.33203125" style="632" bestFit="1" customWidth="1"/>
    <col min="4104" max="4104" width="14.66015625" style="632" bestFit="1" customWidth="1"/>
    <col min="4105" max="4105" width="11.5" style="632" bestFit="1" customWidth="1"/>
    <col min="4106" max="4106" width="13.33203125" style="632" bestFit="1" customWidth="1"/>
    <col min="4107" max="4108" width="9.33203125" style="632" hidden="1" customWidth="1"/>
    <col min="4109" max="4109" width="9.33203125" style="632" customWidth="1"/>
    <col min="4110" max="4110" width="12.33203125" style="632" bestFit="1" customWidth="1"/>
    <col min="4111" max="4352" width="9.33203125" style="632" customWidth="1"/>
    <col min="4353" max="4353" width="65.33203125" style="632" customWidth="1"/>
    <col min="4354" max="4354" width="5.83203125" style="632" bestFit="1" customWidth="1"/>
    <col min="4355" max="4355" width="6.33203125" style="632" bestFit="1" customWidth="1"/>
    <col min="4356" max="4356" width="11.5" style="632" bestFit="1" customWidth="1"/>
    <col min="4357" max="4357" width="15.66015625" style="632" bestFit="1" customWidth="1"/>
    <col min="4358" max="4358" width="4.16015625" style="632" bestFit="1" customWidth="1"/>
    <col min="4359" max="4359" width="10.33203125" style="632" bestFit="1" customWidth="1"/>
    <col min="4360" max="4360" width="14.66015625" style="632" bestFit="1" customWidth="1"/>
    <col min="4361" max="4361" width="11.5" style="632" bestFit="1" customWidth="1"/>
    <col min="4362" max="4362" width="13.33203125" style="632" bestFit="1" customWidth="1"/>
    <col min="4363" max="4364" width="9.33203125" style="632" hidden="1" customWidth="1"/>
    <col min="4365" max="4365" width="9.33203125" style="632" customWidth="1"/>
    <col min="4366" max="4366" width="12.33203125" style="632" bestFit="1" customWidth="1"/>
    <col min="4367" max="4608" width="9.33203125" style="632" customWidth="1"/>
    <col min="4609" max="4609" width="65.33203125" style="632" customWidth="1"/>
    <col min="4610" max="4610" width="5.83203125" style="632" bestFit="1" customWidth="1"/>
    <col min="4611" max="4611" width="6.33203125" style="632" bestFit="1" customWidth="1"/>
    <col min="4612" max="4612" width="11.5" style="632" bestFit="1" customWidth="1"/>
    <col min="4613" max="4613" width="15.66015625" style="632" bestFit="1" customWidth="1"/>
    <col min="4614" max="4614" width="4.16015625" style="632" bestFit="1" customWidth="1"/>
    <col min="4615" max="4615" width="10.33203125" style="632" bestFit="1" customWidth="1"/>
    <col min="4616" max="4616" width="14.66015625" style="632" bestFit="1" customWidth="1"/>
    <col min="4617" max="4617" width="11.5" style="632" bestFit="1" customWidth="1"/>
    <col min="4618" max="4618" width="13.33203125" style="632" bestFit="1" customWidth="1"/>
    <col min="4619" max="4620" width="9.33203125" style="632" hidden="1" customWidth="1"/>
    <col min="4621" max="4621" width="9.33203125" style="632" customWidth="1"/>
    <col min="4622" max="4622" width="12.33203125" style="632" bestFit="1" customWidth="1"/>
    <col min="4623" max="4864" width="9.33203125" style="632" customWidth="1"/>
    <col min="4865" max="4865" width="65.33203125" style="632" customWidth="1"/>
    <col min="4866" max="4866" width="5.83203125" style="632" bestFit="1" customWidth="1"/>
    <col min="4867" max="4867" width="6.33203125" style="632" bestFit="1" customWidth="1"/>
    <col min="4868" max="4868" width="11.5" style="632" bestFit="1" customWidth="1"/>
    <col min="4869" max="4869" width="15.66015625" style="632" bestFit="1" customWidth="1"/>
    <col min="4870" max="4870" width="4.16015625" style="632" bestFit="1" customWidth="1"/>
    <col min="4871" max="4871" width="10.33203125" style="632" bestFit="1" customWidth="1"/>
    <col min="4872" max="4872" width="14.66015625" style="632" bestFit="1" customWidth="1"/>
    <col min="4873" max="4873" width="11.5" style="632" bestFit="1" customWidth="1"/>
    <col min="4874" max="4874" width="13.33203125" style="632" bestFit="1" customWidth="1"/>
    <col min="4875" max="4876" width="9.33203125" style="632" hidden="1" customWidth="1"/>
    <col min="4877" max="4877" width="9.33203125" style="632" customWidth="1"/>
    <col min="4878" max="4878" width="12.33203125" style="632" bestFit="1" customWidth="1"/>
    <col min="4879" max="5120" width="9.33203125" style="632" customWidth="1"/>
    <col min="5121" max="5121" width="65.33203125" style="632" customWidth="1"/>
    <col min="5122" max="5122" width="5.83203125" style="632" bestFit="1" customWidth="1"/>
    <col min="5123" max="5123" width="6.33203125" style="632" bestFit="1" customWidth="1"/>
    <col min="5124" max="5124" width="11.5" style="632" bestFit="1" customWidth="1"/>
    <col min="5125" max="5125" width="15.66015625" style="632" bestFit="1" customWidth="1"/>
    <col min="5126" max="5126" width="4.16015625" style="632" bestFit="1" customWidth="1"/>
    <col min="5127" max="5127" width="10.33203125" style="632" bestFit="1" customWidth="1"/>
    <col min="5128" max="5128" width="14.66015625" style="632" bestFit="1" customWidth="1"/>
    <col min="5129" max="5129" width="11.5" style="632" bestFit="1" customWidth="1"/>
    <col min="5130" max="5130" width="13.33203125" style="632" bestFit="1" customWidth="1"/>
    <col min="5131" max="5132" width="9.33203125" style="632" hidden="1" customWidth="1"/>
    <col min="5133" max="5133" width="9.33203125" style="632" customWidth="1"/>
    <col min="5134" max="5134" width="12.33203125" style="632" bestFit="1" customWidth="1"/>
    <col min="5135" max="5376" width="9.33203125" style="632" customWidth="1"/>
    <col min="5377" max="5377" width="65.33203125" style="632" customWidth="1"/>
    <col min="5378" max="5378" width="5.83203125" style="632" bestFit="1" customWidth="1"/>
    <col min="5379" max="5379" width="6.33203125" style="632" bestFit="1" customWidth="1"/>
    <col min="5380" max="5380" width="11.5" style="632" bestFit="1" customWidth="1"/>
    <col min="5381" max="5381" width="15.66015625" style="632" bestFit="1" customWidth="1"/>
    <col min="5382" max="5382" width="4.16015625" style="632" bestFit="1" customWidth="1"/>
    <col min="5383" max="5383" width="10.33203125" style="632" bestFit="1" customWidth="1"/>
    <col min="5384" max="5384" width="14.66015625" style="632" bestFit="1" customWidth="1"/>
    <col min="5385" max="5385" width="11.5" style="632" bestFit="1" customWidth="1"/>
    <col min="5386" max="5386" width="13.33203125" style="632" bestFit="1" customWidth="1"/>
    <col min="5387" max="5388" width="9.33203125" style="632" hidden="1" customWidth="1"/>
    <col min="5389" max="5389" width="9.33203125" style="632" customWidth="1"/>
    <col min="5390" max="5390" width="12.33203125" style="632" bestFit="1" customWidth="1"/>
    <col min="5391" max="5632" width="9.33203125" style="632" customWidth="1"/>
    <col min="5633" max="5633" width="65.33203125" style="632" customWidth="1"/>
    <col min="5634" max="5634" width="5.83203125" style="632" bestFit="1" customWidth="1"/>
    <col min="5635" max="5635" width="6.33203125" style="632" bestFit="1" customWidth="1"/>
    <col min="5636" max="5636" width="11.5" style="632" bestFit="1" customWidth="1"/>
    <col min="5637" max="5637" width="15.66015625" style="632" bestFit="1" customWidth="1"/>
    <col min="5638" max="5638" width="4.16015625" style="632" bestFit="1" customWidth="1"/>
    <col min="5639" max="5639" width="10.33203125" style="632" bestFit="1" customWidth="1"/>
    <col min="5640" max="5640" width="14.66015625" style="632" bestFit="1" customWidth="1"/>
    <col min="5641" max="5641" width="11.5" style="632" bestFit="1" customWidth="1"/>
    <col min="5642" max="5642" width="13.33203125" style="632" bestFit="1" customWidth="1"/>
    <col min="5643" max="5644" width="9.33203125" style="632" hidden="1" customWidth="1"/>
    <col min="5645" max="5645" width="9.33203125" style="632" customWidth="1"/>
    <col min="5646" max="5646" width="12.33203125" style="632" bestFit="1" customWidth="1"/>
    <col min="5647" max="5888" width="9.33203125" style="632" customWidth="1"/>
    <col min="5889" max="5889" width="65.33203125" style="632" customWidth="1"/>
    <col min="5890" max="5890" width="5.83203125" style="632" bestFit="1" customWidth="1"/>
    <col min="5891" max="5891" width="6.33203125" style="632" bestFit="1" customWidth="1"/>
    <col min="5892" max="5892" width="11.5" style="632" bestFit="1" customWidth="1"/>
    <col min="5893" max="5893" width="15.66015625" style="632" bestFit="1" customWidth="1"/>
    <col min="5894" max="5894" width="4.16015625" style="632" bestFit="1" customWidth="1"/>
    <col min="5895" max="5895" width="10.33203125" style="632" bestFit="1" customWidth="1"/>
    <col min="5896" max="5896" width="14.66015625" style="632" bestFit="1" customWidth="1"/>
    <col min="5897" max="5897" width="11.5" style="632" bestFit="1" customWidth="1"/>
    <col min="5898" max="5898" width="13.33203125" style="632" bestFit="1" customWidth="1"/>
    <col min="5899" max="5900" width="9.33203125" style="632" hidden="1" customWidth="1"/>
    <col min="5901" max="5901" width="9.33203125" style="632" customWidth="1"/>
    <col min="5902" max="5902" width="12.33203125" style="632" bestFit="1" customWidth="1"/>
    <col min="5903" max="6144" width="9.33203125" style="632" customWidth="1"/>
    <col min="6145" max="6145" width="65.33203125" style="632" customWidth="1"/>
    <col min="6146" max="6146" width="5.83203125" style="632" bestFit="1" customWidth="1"/>
    <col min="6147" max="6147" width="6.33203125" style="632" bestFit="1" customWidth="1"/>
    <col min="6148" max="6148" width="11.5" style="632" bestFit="1" customWidth="1"/>
    <col min="6149" max="6149" width="15.66015625" style="632" bestFit="1" customWidth="1"/>
    <col min="6150" max="6150" width="4.16015625" style="632" bestFit="1" customWidth="1"/>
    <col min="6151" max="6151" width="10.33203125" style="632" bestFit="1" customWidth="1"/>
    <col min="6152" max="6152" width="14.66015625" style="632" bestFit="1" customWidth="1"/>
    <col min="6153" max="6153" width="11.5" style="632" bestFit="1" customWidth="1"/>
    <col min="6154" max="6154" width="13.33203125" style="632" bestFit="1" customWidth="1"/>
    <col min="6155" max="6156" width="9.33203125" style="632" hidden="1" customWidth="1"/>
    <col min="6157" max="6157" width="9.33203125" style="632" customWidth="1"/>
    <col min="6158" max="6158" width="12.33203125" style="632" bestFit="1" customWidth="1"/>
    <col min="6159" max="6400" width="9.33203125" style="632" customWidth="1"/>
    <col min="6401" max="6401" width="65.33203125" style="632" customWidth="1"/>
    <col min="6402" max="6402" width="5.83203125" style="632" bestFit="1" customWidth="1"/>
    <col min="6403" max="6403" width="6.33203125" style="632" bestFit="1" customWidth="1"/>
    <col min="6404" max="6404" width="11.5" style="632" bestFit="1" customWidth="1"/>
    <col min="6405" max="6405" width="15.66015625" style="632" bestFit="1" customWidth="1"/>
    <col min="6406" max="6406" width="4.16015625" style="632" bestFit="1" customWidth="1"/>
    <col min="6407" max="6407" width="10.33203125" style="632" bestFit="1" customWidth="1"/>
    <col min="6408" max="6408" width="14.66015625" style="632" bestFit="1" customWidth="1"/>
    <col min="6409" max="6409" width="11.5" style="632" bestFit="1" customWidth="1"/>
    <col min="6410" max="6410" width="13.33203125" style="632" bestFit="1" customWidth="1"/>
    <col min="6411" max="6412" width="9.33203125" style="632" hidden="1" customWidth="1"/>
    <col min="6413" max="6413" width="9.33203125" style="632" customWidth="1"/>
    <col min="6414" max="6414" width="12.33203125" style="632" bestFit="1" customWidth="1"/>
    <col min="6415" max="6656" width="9.33203125" style="632" customWidth="1"/>
    <col min="6657" max="6657" width="65.33203125" style="632" customWidth="1"/>
    <col min="6658" max="6658" width="5.83203125" style="632" bestFit="1" customWidth="1"/>
    <col min="6659" max="6659" width="6.33203125" style="632" bestFit="1" customWidth="1"/>
    <col min="6660" max="6660" width="11.5" style="632" bestFit="1" customWidth="1"/>
    <col min="6661" max="6661" width="15.66015625" style="632" bestFit="1" customWidth="1"/>
    <col min="6662" max="6662" width="4.16015625" style="632" bestFit="1" customWidth="1"/>
    <col min="6663" max="6663" width="10.33203125" style="632" bestFit="1" customWidth="1"/>
    <col min="6664" max="6664" width="14.66015625" style="632" bestFit="1" customWidth="1"/>
    <col min="6665" max="6665" width="11.5" style="632" bestFit="1" customWidth="1"/>
    <col min="6666" max="6666" width="13.33203125" style="632" bestFit="1" customWidth="1"/>
    <col min="6667" max="6668" width="9.33203125" style="632" hidden="1" customWidth="1"/>
    <col min="6669" max="6669" width="9.33203125" style="632" customWidth="1"/>
    <col min="6670" max="6670" width="12.33203125" style="632" bestFit="1" customWidth="1"/>
    <col min="6671" max="6912" width="9.33203125" style="632" customWidth="1"/>
    <col min="6913" max="6913" width="65.33203125" style="632" customWidth="1"/>
    <col min="6914" max="6914" width="5.83203125" style="632" bestFit="1" customWidth="1"/>
    <col min="6915" max="6915" width="6.33203125" style="632" bestFit="1" customWidth="1"/>
    <col min="6916" max="6916" width="11.5" style="632" bestFit="1" customWidth="1"/>
    <col min="6917" max="6917" width="15.66015625" style="632" bestFit="1" customWidth="1"/>
    <col min="6918" max="6918" width="4.16015625" style="632" bestFit="1" customWidth="1"/>
    <col min="6919" max="6919" width="10.33203125" style="632" bestFit="1" customWidth="1"/>
    <col min="6920" max="6920" width="14.66015625" style="632" bestFit="1" customWidth="1"/>
    <col min="6921" max="6921" width="11.5" style="632" bestFit="1" customWidth="1"/>
    <col min="6922" max="6922" width="13.33203125" style="632" bestFit="1" customWidth="1"/>
    <col min="6923" max="6924" width="9.33203125" style="632" hidden="1" customWidth="1"/>
    <col min="6925" max="6925" width="9.33203125" style="632" customWidth="1"/>
    <col min="6926" max="6926" width="12.33203125" style="632" bestFit="1" customWidth="1"/>
    <col min="6927" max="7168" width="9.33203125" style="632" customWidth="1"/>
    <col min="7169" max="7169" width="65.33203125" style="632" customWidth="1"/>
    <col min="7170" max="7170" width="5.83203125" style="632" bestFit="1" customWidth="1"/>
    <col min="7171" max="7171" width="6.33203125" style="632" bestFit="1" customWidth="1"/>
    <col min="7172" max="7172" width="11.5" style="632" bestFit="1" customWidth="1"/>
    <col min="7173" max="7173" width="15.66015625" style="632" bestFit="1" customWidth="1"/>
    <col min="7174" max="7174" width="4.16015625" style="632" bestFit="1" customWidth="1"/>
    <col min="7175" max="7175" width="10.33203125" style="632" bestFit="1" customWidth="1"/>
    <col min="7176" max="7176" width="14.66015625" style="632" bestFit="1" customWidth="1"/>
    <col min="7177" max="7177" width="11.5" style="632" bestFit="1" customWidth="1"/>
    <col min="7178" max="7178" width="13.33203125" style="632" bestFit="1" customWidth="1"/>
    <col min="7179" max="7180" width="9.33203125" style="632" hidden="1" customWidth="1"/>
    <col min="7181" max="7181" width="9.33203125" style="632" customWidth="1"/>
    <col min="7182" max="7182" width="12.33203125" style="632" bestFit="1" customWidth="1"/>
    <col min="7183" max="7424" width="9.33203125" style="632" customWidth="1"/>
    <col min="7425" max="7425" width="65.33203125" style="632" customWidth="1"/>
    <col min="7426" max="7426" width="5.83203125" style="632" bestFit="1" customWidth="1"/>
    <col min="7427" max="7427" width="6.33203125" style="632" bestFit="1" customWidth="1"/>
    <col min="7428" max="7428" width="11.5" style="632" bestFit="1" customWidth="1"/>
    <col min="7429" max="7429" width="15.66015625" style="632" bestFit="1" customWidth="1"/>
    <col min="7430" max="7430" width="4.16015625" style="632" bestFit="1" customWidth="1"/>
    <col min="7431" max="7431" width="10.33203125" style="632" bestFit="1" customWidth="1"/>
    <col min="7432" max="7432" width="14.66015625" style="632" bestFit="1" customWidth="1"/>
    <col min="7433" max="7433" width="11.5" style="632" bestFit="1" customWidth="1"/>
    <col min="7434" max="7434" width="13.33203125" style="632" bestFit="1" customWidth="1"/>
    <col min="7435" max="7436" width="9.33203125" style="632" hidden="1" customWidth="1"/>
    <col min="7437" max="7437" width="9.33203125" style="632" customWidth="1"/>
    <col min="7438" max="7438" width="12.33203125" style="632" bestFit="1" customWidth="1"/>
    <col min="7439" max="7680" width="9.33203125" style="632" customWidth="1"/>
    <col min="7681" max="7681" width="65.33203125" style="632" customWidth="1"/>
    <col min="7682" max="7682" width="5.83203125" style="632" bestFit="1" customWidth="1"/>
    <col min="7683" max="7683" width="6.33203125" style="632" bestFit="1" customWidth="1"/>
    <col min="7684" max="7684" width="11.5" style="632" bestFit="1" customWidth="1"/>
    <col min="7685" max="7685" width="15.66015625" style="632" bestFit="1" customWidth="1"/>
    <col min="7686" max="7686" width="4.16015625" style="632" bestFit="1" customWidth="1"/>
    <col min="7687" max="7687" width="10.33203125" style="632" bestFit="1" customWidth="1"/>
    <col min="7688" max="7688" width="14.66015625" style="632" bestFit="1" customWidth="1"/>
    <col min="7689" max="7689" width="11.5" style="632" bestFit="1" customWidth="1"/>
    <col min="7690" max="7690" width="13.33203125" style="632" bestFit="1" customWidth="1"/>
    <col min="7691" max="7692" width="9.33203125" style="632" hidden="1" customWidth="1"/>
    <col min="7693" max="7693" width="9.33203125" style="632" customWidth="1"/>
    <col min="7694" max="7694" width="12.33203125" style="632" bestFit="1" customWidth="1"/>
    <col min="7695" max="7936" width="9.33203125" style="632" customWidth="1"/>
    <col min="7937" max="7937" width="65.33203125" style="632" customWidth="1"/>
    <col min="7938" max="7938" width="5.83203125" style="632" bestFit="1" customWidth="1"/>
    <col min="7939" max="7939" width="6.33203125" style="632" bestFit="1" customWidth="1"/>
    <col min="7940" max="7940" width="11.5" style="632" bestFit="1" customWidth="1"/>
    <col min="7941" max="7941" width="15.66015625" style="632" bestFit="1" customWidth="1"/>
    <col min="7942" max="7942" width="4.16015625" style="632" bestFit="1" customWidth="1"/>
    <col min="7943" max="7943" width="10.33203125" style="632" bestFit="1" customWidth="1"/>
    <col min="7944" max="7944" width="14.66015625" style="632" bestFit="1" customWidth="1"/>
    <col min="7945" max="7945" width="11.5" style="632" bestFit="1" customWidth="1"/>
    <col min="7946" max="7946" width="13.33203125" style="632" bestFit="1" customWidth="1"/>
    <col min="7947" max="7948" width="9.33203125" style="632" hidden="1" customWidth="1"/>
    <col min="7949" max="7949" width="9.33203125" style="632" customWidth="1"/>
    <col min="7950" max="7950" width="12.33203125" style="632" bestFit="1" customWidth="1"/>
    <col min="7951" max="8192" width="9.33203125" style="632" customWidth="1"/>
    <col min="8193" max="8193" width="65.33203125" style="632" customWidth="1"/>
    <col min="8194" max="8194" width="5.83203125" style="632" bestFit="1" customWidth="1"/>
    <col min="8195" max="8195" width="6.33203125" style="632" bestFit="1" customWidth="1"/>
    <col min="8196" max="8196" width="11.5" style="632" bestFit="1" customWidth="1"/>
    <col min="8197" max="8197" width="15.66015625" style="632" bestFit="1" customWidth="1"/>
    <col min="8198" max="8198" width="4.16015625" style="632" bestFit="1" customWidth="1"/>
    <col min="8199" max="8199" width="10.33203125" style="632" bestFit="1" customWidth="1"/>
    <col min="8200" max="8200" width="14.66015625" style="632" bestFit="1" customWidth="1"/>
    <col min="8201" max="8201" width="11.5" style="632" bestFit="1" customWidth="1"/>
    <col min="8202" max="8202" width="13.33203125" style="632" bestFit="1" customWidth="1"/>
    <col min="8203" max="8204" width="9.33203125" style="632" hidden="1" customWidth="1"/>
    <col min="8205" max="8205" width="9.33203125" style="632" customWidth="1"/>
    <col min="8206" max="8206" width="12.33203125" style="632" bestFit="1" customWidth="1"/>
    <col min="8207" max="8448" width="9.33203125" style="632" customWidth="1"/>
    <col min="8449" max="8449" width="65.33203125" style="632" customWidth="1"/>
    <col min="8450" max="8450" width="5.83203125" style="632" bestFit="1" customWidth="1"/>
    <col min="8451" max="8451" width="6.33203125" style="632" bestFit="1" customWidth="1"/>
    <col min="8452" max="8452" width="11.5" style="632" bestFit="1" customWidth="1"/>
    <col min="8453" max="8453" width="15.66015625" style="632" bestFit="1" customWidth="1"/>
    <col min="8454" max="8454" width="4.16015625" style="632" bestFit="1" customWidth="1"/>
    <col min="8455" max="8455" width="10.33203125" style="632" bestFit="1" customWidth="1"/>
    <col min="8456" max="8456" width="14.66015625" style="632" bestFit="1" customWidth="1"/>
    <col min="8457" max="8457" width="11.5" style="632" bestFit="1" customWidth="1"/>
    <col min="8458" max="8458" width="13.33203125" style="632" bestFit="1" customWidth="1"/>
    <col min="8459" max="8460" width="9.33203125" style="632" hidden="1" customWidth="1"/>
    <col min="8461" max="8461" width="9.33203125" style="632" customWidth="1"/>
    <col min="8462" max="8462" width="12.33203125" style="632" bestFit="1" customWidth="1"/>
    <col min="8463" max="8704" width="9.33203125" style="632" customWidth="1"/>
    <col min="8705" max="8705" width="65.33203125" style="632" customWidth="1"/>
    <col min="8706" max="8706" width="5.83203125" style="632" bestFit="1" customWidth="1"/>
    <col min="8707" max="8707" width="6.33203125" style="632" bestFit="1" customWidth="1"/>
    <col min="8708" max="8708" width="11.5" style="632" bestFit="1" customWidth="1"/>
    <col min="8709" max="8709" width="15.66015625" style="632" bestFit="1" customWidth="1"/>
    <col min="8710" max="8710" width="4.16015625" style="632" bestFit="1" customWidth="1"/>
    <col min="8711" max="8711" width="10.33203125" style="632" bestFit="1" customWidth="1"/>
    <col min="8712" max="8712" width="14.66015625" style="632" bestFit="1" customWidth="1"/>
    <col min="8713" max="8713" width="11.5" style="632" bestFit="1" customWidth="1"/>
    <col min="8714" max="8714" width="13.33203125" style="632" bestFit="1" customWidth="1"/>
    <col min="8715" max="8716" width="9.33203125" style="632" hidden="1" customWidth="1"/>
    <col min="8717" max="8717" width="9.33203125" style="632" customWidth="1"/>
    <col min="8718" max="8718" width="12.33203125" style="632" bestFit="1" customWidth="1"/>
    <col min="8719" max="8960" width="9.33203125" style="632" customWidth="1"/>
    <col min="8961" max="8961" width="65.33203125" style="632" customWidth="1"/>
    <col min="8962" max="8962" width="5.83203125" style="632" bestFit="1" customWidth="1"/>
    <col min="8963" max="8963" width="6.33203125" style="632" bestFit="1" customWidth="1"/>
    <col min="8964" max="8964" width="11.5" style="632" bestFit="1" customWidth="1"/>
    <col min="8965" max="8965" width="15.66015625" style="632" bestFit="1" customWidth="1"/>
    <col min="8966" max="8966" width="4.16015625" style="632" bestFit="1" customWidth="1"/>
    <col min="8967" max="8967" width="10.33203125" style="632" bestFit="1" customWidth="1"/>
    <col min="8968" max="8968" width="14.66015625" style="632" bestFit="1" customWidth="1"/>
    <col min="8969" max="8969" width="11.5" style="632" bestFit="1" customWidth="1"/>
    <col min="8970" max="8970" width="13.33203125" style="632" bestFit="1" customWidth="1"/>
    <col min="8971" max="8972" width="9.33203125" style="632" hidden="1" customWidth="1"/>
    <col min="8973" max="8973" width="9.33203125" style="632" customWidth="1"/>
    <col min="8974" max="8974" width="12.33203125" style="632" bestFit="1" customWidth="1"/>
    <col min="8975" max="9216" width="9.33203125" style="632" customWidth="1"/>
    <col min="9217" max="9217" width="65.33203125" style="632" customWidth="1"/>
    <col min="9218" max="9218" width="5.83203125" style="632" bestFit="1" customWidth="1"/>
    <col min="9219" max="9219" width="6.33203125" style="632" bestFit="1" customWidth="1"/>
    <col min="9220" max="9220" width="11.5" style="632" bestFit="1" customWidth="1"/>
    <col min="9221" max="9221" width="15.66015625" style="632" bestFit="1" customWidth="1"/>
    <col min="9222" max="9222" width="4.16015625" style="632" bestFit="1" customWidth="1"/>
    <col min="9223" max="9223" width="10.33203125" style="632" bestFit="1" customWidth="1"/>
    <col min="9224" max="9224" width="14.66015625" style="632" bestFit="1" customWidth="1"/>
    <col min="9225" max="9225" width="11.5" style="632" bestFit="1" customWidth="1"/>
    <col min="9226" max="9226" width="13.33203125" style="632" bestFit="1" customWidth="1"/>
    <col min="9227" max="9228" width="9.33203125" style="632" hidden="1" customWidth="1"/>
    <col min="9229" max="9229" width="9.33203125" style="632" customWidth="1"/>
    <col min="9230" max="9230" width="12.33203125" style="632" bestFit="1" customWidth="1"/>
    <col min="9231" max="9472" width="9.33203125" style="632" customWidth="1"/>
    <col min="9473" max="9473" width="65.33203125" style="632" customWidth="1"/>
    <col min="9474" max="9474" width="5.83203125" style="632" bestFit="1" customWidth="1"/>
    <col min="9475" max="9475" width="6.33203125" style="632" bestFit="1" customWidth="1"/>
    <col min="9476" max="9476" width="11.5" style="632" bestFit="1" customWidth="1"/>
    <col min="9477" max="9477" width="15.66015625" style="632" bestFit="1" customWidth="1"/>
    <col min="9478" max="9478" width="4.16015625" style="632" bestFit="1" customWidth="1"/>
    <col min="9479" max="9479" width="10.33203125" style="632" bestFit="1" customWidth="1"/>
    <col min="9480" max="9480" width="14.66015625" style="632" bestFit="1" customWidth="1"/>
    <col min="9481" max="9481" width="11.5" style="632" bestFit="1" customWidth="1"/>
    <col min="9482" max="9482" width="13.33203125" style="632" bestFit="1" customWidth="1"/>
    <col min="9483" max="9484" width="9.33203125" style="632" hidden="1" customWidth="1"/>
    <col min="9485" max="9485" width="9.33203125" style="632" customWidth="1"/>
    <col min="9486" max="9486" width="12.33203125" style="632" bestFit="1" customWidth="1"/>
    <col min="9487" max="9728" width="9.33203125" style="632" customWidth="1"/>
    <col min="9729" max="9729" width="65.33203125" style="632" customWidth="1"/>
    <col min="9730" max="9730" width="5.83203125" style="632" bestFit="1" customWidth="1"/>
    <col min="9731" max="9731" width="6.33203125" style="632" bestFit="1" customWidth="1"/>
    <col min="9732" max="9732" width="11.5" style="632" bestFit="1" customWidth="1"/>
    <col min="9733" max="9733" width="15.66015625" style="632" bestFit="1" customWidth="1"/>
    <col min="9734" max="9734" width="4.16015625" style="632" bestFit="1" customWidth="1"/>
    <col min="9735" max="9735" width="10.33203125" style="632" bestFit="1" customWidth="1"/>
    <col min="9736" max="9736" width="14.66015625" style="632" bestFit="1" customWidth="1"/>
    <col min="9737" max="9737" width="11.5" style="632" bestFit="1" customWidth="1"/>
    <col min="9738" max="9738" width="13.33203125" style="632" bestFit="1" customWidth="1"/>
    <col min="9739" max="9740" width="9.33203125" style="632" hidden="1" customWidth="1"/>
    <col min="9741" max="9741" width="9.33203125" style="632" customWidth="1"/>
    <col min="9742" max="9742" width="12.33203125" style="632" bestFit="1" customWidth="1"/>
    <col min="9743" max="9984" width="9.33203125" style="632" customWidth="1"/>
    <col min="9985" max="9985" width="65.33203125" style="632" customWidth="1"/>
    <col min="9986" max="9986" width="5.83203125" style="632" bestFit="1" customWidth="1"/>
    <col min="9987" max="9987" width="6.33203125" style="632" bestFit="1" customWidth="1"/>
    <col min="9988" max="9988" width="11.5" style="632" bestFit="1" customWidth="1"/>
    <col min="9989" max="9989" width="15.66015625" style="632" bestFit="1" customWidth="1"/>
    <col min="9990" max="9990" width="4.16015625" style="632" bestFit="1" customWidth="1"/>
    <col min="9991" max="9991" width="10.33203125" style="632" bestFit="1" customWidth="1"/>
    <col min="9992" max="9992" width="14.66015625" style="632" bestFit="1" customWidth="1"/>
    <col min="9993" max="9993" width="11.5" style="632" bestFit="1" customWidth="1"/>
    <col min="9994" max="9994" width="13.33203125" style="632" bestFit="1" customWidth="1"/>
    <col min="9995" max="9996" width="9.33203125" style="632" hidden="1" customWidth="1"/>
    <col min="9997" max="9997" width="9.33203125" style="632" customWidth="1"/>
    <col min="9998" max="9998" width="12.33203125" style="632" bestFit="1" customWidth="1"/>
    <col min="9999" max="10240" width="9.33203125" style="632" customWidth="1"/>
    <col min="10241" max="10241" width="65.33203125" style="632" customWidth="1"/>
    <col min="10242" max="10242" width="5.83203125" style="632" bestFit="1" customWidth="1"/>
    <col min="10243" max="10243" width="6.33203125" style="632" bestFit="1" customWidth="1"/>
    <col min="10244" max="10244" width="11.5" style="632" bestFit="1" customWidth="1"/>
    <col min="10245" max="10245" width="15.66015625" style="632" bestFit="1" customWidth="1"/>
    <col min="10246" max="10246" width="4.16015625" style="632" bestFit="1" customWidth="1"/>
    <col min="10247" max="10247" width="10.33203125" style="632" bestFit="1" customWidth="1"/>
    <col min="10248" max="10248" width="14.66015625" style="632" bestFit="1" customWidth="1"/>
    <col min="10249" max="10249" width="11.5" style="632" bestFit="1" customWidth="1"/>
    <col min="10250" max="10250" width="13.33203125" style="632" bestFit="1" customWidth="1"/>
    <col min="10251" max="10252" width="9.33203125" style="632" hidden="1" customWidth="1"/>
    <col min="10253" max="10253" width="9.33203125" style="632" customWidth="1"/>
    <col min="10254" max="10254" width="12.33203125" style="632" bestFit="1" customWidth="1"/>
    <col min="10255" max="10496" width="9.33203125" style="632" customWidth="1"/>
    <col min="10497" max="10497" width="65.33203125" style="632" customWidth="1"/>
    <col min="10498" max="10498" width="5.83203125" style="632" bestFit="1" customWidth="1"/>
    <col min="10499" max="10499" width="6.33203125" style="632" bestFit="1" customWidth="1"/>
    <col min="10500" max="10500" width="11.5" style="632" bestFit="1" customWidth="1"/>
    <col min="10501" max="10501" width="15.66015625" style="632" bestFit="1" customWidth="1"/>
    <col min="10502" max="10502" width="4.16015625" style="632" bestFit="1" customWidth="1"/>
    <col min="10503" max="10503" width="10.33203125" style="632" bestFit="1" customWidth="1"/>
    <col min="10504" max="10504" width="14.66015625" style="632" bestFit="1" customWidth="1"/>
    <col min="10505" max="10505" width="11.5" style="632" bestFit="1" customWidth="1"/>
    <col min="10506" max="10506" width="13.33203125" style="632" bestFit="1" customWidth="1"/>
    <col min="10507" max="10508" width="9.33203125" style="632" hidden="1" customWidth="1"/>
    <col min="10509" max="10509" width="9.33203125" style="632" customWidth="1"/>
    <col min="10510" max="10510" width="12.33203125" style="632" bestFit="1" customWidth="1"/>
    <col min="10511" max="10752" width="9.33203125" style="632" customWidth="1"/>
    <col min="10753" max="10753" width="65.33203125" style="632" customWidth="1"/>
    <col min="10754" max="10754" width="5.83203125" style="632" bestFit="1" customWidth="1"/>
    <col min="10755" max="10755" width="6.33203125" style="632" bestFit="1" customWidth="1"/>
    <col min="10756" max="10756" width="11.5" style="632" bestFit="1" customWidth="1"/>
    <col min="10757" max="10757" width="15.66015625" style="632" bestFit="1" customWidth="1"/>
    <col min="10758" max="10758" width="4.16015625" style="632" bestFit="1" customWidth="1"/>
    <col min="10759" max="10759" width="10.33203125" style="632" bestFit="1" customWidth="1"/>
    <col min="10760" max="10760" width="14.66015625" style="632" bestFit="1" customWidth="1"/>
    <col min="10761" max="10761" width="11.5" style="632" bestFit="1" customWidth="1"/>
    <col min="10762" max="10762" width="13.33203125" style="632" bestFit="1" customWidth="1"/>
    <col min="10763" max="10764" width="9.33203125" style="632" hidden="1" customWidth="1"/>
    <col min="10765" max="10765" width="9.33203125" style="632" customWidth="1"/>
    <col min="10766" max="10766" width="12.33203125" style="632" bestFit="1" customWidth="1"/>
    <col min="10767" max="11008" width="9.33203125" style="632" customWidth="1"/>
    <col min="11009" max="11009" width="65.33203125" style="632" customWidth="1"/>
    <col min="11010" max="11010" width="5.83203125" style="632" bestFit="1" customWidth="1"/>
    <col min="11011" max="11011" width="6.33203125" style="632" bestFit="1" customWidth="1"/>
    <col min="11012" max="11012" width="11.5" style="632" bestFit="1" customWidth="1"/>
    <col min="11013" max="11013" width="15.66015625" style="632" bestFit="1" customWidth="1"/>
    <col min="11014" max="11014" width="4.16015625" style="632" bestFit="1" customWidth="1"/>
    <col min="11015" max="11015" width="10.33203125" style="632" bestFit="1" customWidth="1"/>
    <col min="11016" max="11016" width="14.66015625" style="632" bestFit="1" customWidth="1"/>
    <col min="11017" max="11017" width="11.5" style="632" bestFit="1" customWidth="1"/>
    <col min="11018" max="11018" width="13.33203125" style="632" bestFit="1" customWidth="1"/>
    <col min="11019" max="11020" width="9.33203125" style="632" hidden="1" customWidth="1"/>
    <col min="11021" max="11021" width="9.33203125" style="632" customWidth="1"/>
    <col min="11022" max="11022" width="12.33203125" style="632" bestFit="1" customWidth="1"/>
    <col min="11023" max="11264" width="9.33203125" style="632" customWidth="1"/>
    <col min="11265" max="11265" width="65.33203125" style="632" customWidth="1"/>
    <col min="11266" max="11266" width="5.83203125" style="632" bestFit="1" customWidth="1"/>
    <col min="11267" max="11267" width="6.33203125" style="632" bestFit="1" customWidth="1"/>
    <col min="11268" max="11268" width="11.5" style="632" bestFit="1" customWidth="1"/>
    <col min="11269" max="11269" width="15.66015625" style="632" bestFit="1" customWidth="1"/>
    <col min="11270" max="11270" width="4.16015625" style="632" bestFit="1" customWidth="1"/>
    <col min="11271" max="11271" width="10.33203125" style="632" bestFit="1" customWidth="1"/>
    <col min="11272" max="11272" width="14.66015625" style="632" bestFit="1" customWidth="1"/>
    <col min="11273" max="11273" width="11.5" style="632" bestFit="1" customWidth="1"/>
    <col min="11274" max="11274" width="13.33203125" style="632" bestFit="1" customWidth="1"/>
    <col min="11275" max="11276" width="9.33203125" style="632" hidden="1" customWidth="1"/>
    <col min="11277" max="11277" width="9.33203125" style="632" customWidth="1"/>
    <col min="11278" max="11278" width="12.33203125" style="632" bestFit="1" customWidth="1"/>
    <col min="11279" max="11520" width="9.33203125" style="632" customWidth="1"/>
    <col min="11521" max="11521" width="65.33203125" style="632" customWidth="1"/>
    <col min="11522" max="11522" width="5.83203125" style="632" bestFit="1" customWidth="1"/>
    <col min="11523" max="11523" width="6.33203125" style="632" bestFit="1" customWidth="1"/>
    <col min="11524" max="11524" width="11.5" style="632" bestFit="1" customWidth="1"/>
    <col min="11525" max="11525" width="15.66015625" style="632" bestFit="1" customWidth="1"/>
    <col min="11526" max="11526" width="4.16015625" style="632" bestFit="1" customWidth="1"/>
    <col min="11527" max="11527" width="10.33203125" style="632" bestFit="1" customWidth="1"/>
    <col min="11528" max="11528" width="14.66015625" style="632" bestFit="1" customWidth="1"/>
    <col min="11529" max="11529" width="11.5" style="632" bestFit="1" customWidth="1"/>
    <col min="11530" max="11530" width="13.33203125" style="632" bestFit="1" customWidth="1"/>
    <col min="11531" max="11532" width="9.33203125" style="632" hidden="1" customWidth="1"/>
    <col min="11533" max="11533" width="9.33203125" style="632" customWidth="1"/>
    <col min="11534" max="11534" width="12.33203125" style="632" bestFit="1" customWidth="1"/>
    <col min="11535" max="11776" width="9.33203125" style="632" customWidth="1"/>
    <col min="11777" max="11777" width="65.33203125" style="632" customWidth="1"/>
    <col min="11778" max="11778" width="5.83203125" style="632" bestFit="1" customWidth="1"/>
    <col min="11779" max="11779" width="6.33203125" style="632" bestFit="1" customWidth="1"/>
    <col min="11780" max="11780" width="11.5" style="632" bestFit="1" customWidth="1"/>
    <col min="11781" max="11781" width="15.66015625" style="632" bestFit="1" customWidth="1"/>
    <col min="11782" max="11782" width="4.16015625" style="632" bestFit="1" customWidth="1"/>
    <col min="11783" max="11783" width="10.33203125" style="632" bestFit="1" customWidth="1"/>
    <col min="11784" max="11784" width="14.66015625" style="632" bestFit="1" customWidth="1"/>
    <col min="11785" max="11785" width="11.5" style="632" bestFit="1" customWidth="1"/>
    <col min="11786" max="11786" width="13.33203125" style="632" bestFit="1" customWidth="1"/>
    <col min="11787" max="11788" width="9.33203125" style="632" hidden="1" customWidth="1"/>
    <col min="11789" max="11789" width="9.33203125" style="632" customWidth="1"/>
    <col min="11790" max="11790" width="12.33203125" style="632" bestFit="1" customWidth="1"/>
    <col min="11791" max="12032" width="9.33203125" style="632" customWidth="1"/>
    <col min="12033" max="12033" width="65.33203125" style="632" customWidth="1"/>
    <col min="12034" max="12034" width="5.83203125" style="632" bestFit="1" customWidth="1"/>
    <col min="12035" max="12035" width="6.33203125" style="632" bestFit="1" customWidth="1"/>
    <col min="12036" max="12036" width="11.5" style="632" bestFit="1" customWidth="1"/>
    <col min="12037" max="12037" width="15.66015625" style="632" bestFit="1" customWidth="1"/>
    <col min="12038" max="12038" width="4.16015625" style="632" bestFit="1" customWidth="1"/>
    <col min="12039" max="12039" width="10.33203125" style="632" bestFit="1" customWidth="1"/>
    <col min="12040" max="12040" width="14.66015625" style="632" bestFit="1" customWidth="1"/>
    <col min="12041" max="12041" width="11.5" style="632" bestFit="1" customWidth="1"/>
    <col min="12042" max="12042" width="13.33203125" style="632" bestFit="1" customWidth="1"/>
    <col min="12043" max="12044" width="9.33203125" style="632" hidden="1" customWidth="1"/>
    <col min="12045" max="12045" width="9.33203125" style="632" customWidth="1"/>
    <col min="12046" max="12046" width="12.33203125" style="632" bestFit="1" customWidth="1"/>
    <col min="12047" max="12288" width="9.33203125" style="632" customWidth="1"/>
    <col min="12289" max="12289" width="65.33203125" style="632" customWidth="1"/>
    <col min="12290" max="12290" width="5.83203125" style="632" bestFit="1" customWidth="1"/>
    <col min="12291" max="12291" width="6.33203125" style="632" bestFit="1" customWidth="1"/>
    <col min="12292" max="12292" width="11.5" style="632" bestFit="1" customWidth="1"/>
    <col min="12293" max="12293" width="15.66015625" style="632" bestFit="1" customWidth="1"/>
    <col min="12294" max="12294" width="4.16015625" style="632" bestFit="1" customWidth="1"/>
    <col min="12295" max="12295" width="10.33203125" style="632" bestFit="1" customWidth="1"/>
    <col min="12296" max="12296" width="14.66015625" style="632" bestFit="1" customWidth="1"/>
    <col min="12297" max="12297" width="11.5" style="632" bestFit="1" customWidth="1"/>
    <col min="12298" max="12298" width="13.33203125" style="632" bestFit="1" customWidth="1"/>
    <col min="12299" max="12300" width="9.33203125" style="632" hidden="1" customWidth="1"/>
    <col min="12301" max="12301" width="9.33203125" style="632" customWidth="1"/>
    <col min="12302" max="12302" width="12.33203125" style="632" bestFit="1" customWidth="1"/>
    <col min="12303" max="12544" width="9.33203125" style="632" customWidth="1"/>
    <col min="12545" max="12545" width="65.33203125" style="632" customWidth="1"/>
    <col min="12546" max="12546" width="5.83203125" style="632" bestFit="1" customWidth="1"/>
    <col min="12547" max="12547" width="6.33203125" style="632" bestFit="1" customWidth="1"/>
    <col min="12548" max="12548" width="11.5" style="632" bestFit="1" customWidth="1"/>
    <col min="12549" max="12549" width="15.66015625" style="632" bestFit="1" customWidth="1"/>
    <col min="12550" max="12550" width="4.16015625" style="632" bestFit="1" customWidth="1"/>
    <col min="12551" max="12551" width="10.33203125" style="632" bestFit="1" customWidth="1"/>
    <col min="12552" max="12552" width="14.66015625" style="632" bestFit="1" customWidth="1"/>
    <col min="12553" max="12553" width="11.5" style="632" bestFit="1" customWidth="1"/>
    <col min="12554" max="12554" width="13.33203125" style="632" bestFit="1" customWidth="1"/>
    <col min="12555" max="12556" width="9.33203125" style="632" hidden="1" customWidth="1"/>
    <col min="12557" max="12557" width="9.33203125" style="632" customWidth="1"/>
    <col min="12558" max="12558" width="12.33203125" style="632" bestFit="1" customWidth="1"/>
    <col min="12559" max="12800" width="9.33203125" style="632" customWidth="1"/>
    <col min="12801" max="12801" width="65.33203125" style="632" customWidth="1"/>
    <col min="12802" max="12802" width="5.83203125" style="632" bestFit="1" customWidth="1"/>
    <col min="12803" max="12803" width="6.33203125" style="632" bestFit="1" customWidth="1"/>
    <col min="12804" max="12804" width="11.5" style="632" bestFit="1" customWidth="1"/>
    <col min="12805" max="12805" width="15.66015625" style="632" bestFit="1" customWidth="1"/>
    <col min="12806" max="12806" width="4.16015625" style="632" bestFit="1" customWidth="1"/>
    <col min="12807" max="12807" width="10.33203125" style="632" bestFit="1" customWidth="1"/>
    <col min="12808" max="12808" width="14.66015625" style="632" bestFit="1" customWidth="1"/>
    <col min="12809" max="12809" width="11.5" style="632" bestFit="1" customWidth="1"/>
    <col min="12810" max="12810" width="13.33203125" style="632" bestFit="1" customWidth="1"/>
    <col min="12811" max="12812" width="9.33203125" style="632" hidden="1" customWidth="1"/>
    <col min="12813" max="12813" width="9.33203125" style="632" customWidth="1"/>
    <col min="12814" max="12814" width="12.33203125" style="632" bestFit="1" customWidth="1"/>
    <col min="12815" max="13056" width="9.33203125" style="632" customWidth="1"/>
    <col min="13057" max="13057" width="65.33203125" style="632" customWidth="1"/>
    <col min="13058" max="13058" width="5.83203125" style="632" bestFit="1" customWidth="1"/>
    <col min="13059" max="13059" width="6.33203125" style="632" bestFit="1" customWidth="1"/>
    <col min="13060" max="13060" width="11.5" style="632" bestFit="1" customWidth="1"/>
    <col min="13061" max="13061" width="15.66015625" style="632" bestFit="1" customWidth="1"/>
    <col min="13062" max="13062" width="4.16015625" style="632" bestFit="1" customWidth="1"/>
    <col min="13063" max="13063" width="10.33203125" style="632" bestFit="1" customWidth="1"/>
    <col min="13064" max="13064" width="14.66015625" style="632" bestFit="1" customWidth="1"/>
    <col min="13065" max="13065" width="11.5" style="632" bestFit="1" customWidth="1"/>
    <col min="13066" max="13066" width="13.33203125" style="632" bestFit="1" customWidth="1"/>
    <col min="13067" max="13068" width="9.33203125" style="632" hidden="1" customWidth="1"/>
    <col min="13069" max="13069" width="9.33203125" style="632" customWidth="1"/>
    <col min="13070" max="13070" width="12.33203125" style="632" bestFit="1" customWidth="1"/>
    <col min="13071" max="13312" width="9.33203125" style="632" customWidth="1"/>
    <col min="13313" max="13313" width="65.33203125" style="632" customWidth="1"/>
    <col min="13314" max="13314" width="5.83203125" style="632" bestFit="1" customWidth="1"/>
    <col min="13315" max="13315" width="6.33203125" style="632" bestFit="1" customWidth="1"/>
    <col min="13316" max="13316" width="11.5" style="632" bestFit="1" customWidth="1"/>
    <col min="13317" max="13317" width="15.66015625" style="632" bestFit="1" customWidth="1"/>
    <col min="13318" max="13318" width="4.16015625" style="632" bestFit="1" customWidth="1"/>
    <col min="13319" max="13319" width="10.33203125" style="632" bestFit="1" customWidth="1"/>
    <col min="13320" max="13320" width="14.66015625" style="632" bestFit="1" customWidth="1"/>
    <col min="13321" max="13321" width="11.5" style="632" bestFit="1" customWidth="1"/>
    <col min="13322" max="13322" width="13.33203125" style="632" bestFit="1" customWidth="1"/>
    <col min="13323" max="13324" width="9.33203125" style="632" hidden="1" customWidth="1"/>
    <col min="13325" max="13325" width="9.33203125" style="632" customWidth="1"/>
    <col min="13326" max="13326" width="12.33203125" style="632" bestFit="1" customWidth="1"/>
    <col min="13327" max="13568" width="9.33203125" style="632" customWidth="1"/>
    <col min="13569" max="13569" width="65.33203125" style="632" customWidth="1"/>
    <col min="13570" max="13570" width="5.83203125" style="632" bestFit="1" customWidth="1"/>
    <col min="13571" max="13571" width="6.33203125" style="632" bestFit="1" customWidth="1"/>
    <col min="13572" max="13572" width="11.5" style="632" bestFit="1" customWidth="1"/>
    <col min="13573" max="13573" width="15.66015625" style="632" bestFit="1" customWidth="1"/>
    <col min="13574" max="13574" width="4.16015625" style="632" bestFit="1" customWidth="1"/>
    <col min="13575" max="13575" width="10.33203125" style="632" bestFit="1" customWidth="1"/>
    <col min="13576" max="13576" width="14.66015625" style="632" bestFit="1" customWidth="1"/>
    <col min="13577" max="13577" width="11.5" style="632" bestFit="1" customWidth="1"/>
    <col min="13578" max="13578" width="13.33203125" style="632" bestFit="1" customWidth="1"/>
    <col min="13579" max="13580" width="9.33203125" style="632" hidden="1" customWidth="1"/>
    <col min="13581" max="13581" width="9.33203125" style="632" customWidth="1"/>
    <col min="13582" max="13582" width="12.33203125" style="632" bestFit="1" customWidth="1"/>
    <col min="13583" max="13824" width="9.33203125" style="632" customWidth="1"/>
    <col min="13825" max="13825" width="65.33203125" style="632" customWidth="1"/>
    <col min="13826" max="13826" width="5.83203125" style="632" bestFit="1" customWidth="1"/>
    <col min="13827" max="13827" width="6.33203125" style="632" bestFit="1" customWidth="1"/>
    <col min="13828" max="13828" width="11.5" style="632" bestFit="1" customWidth="1"/>
    <col min="13829" max="13829" width="15.66015625" style="632" bestFit="1" customWidth="1"/>
    <col min="13830" max="13830" width="4.16015625" style="632" bestFit="1" customWidth="1"/>
    <col min="13831" max="13831" width="10.33203125" style="632" bestFit="1" customWidth="1"/>
    <col min="13832" max="13832" width="14.66015625" style="632" bestFit="1" customWidth="1"/>
    <col min="13833" max="13833" width="11.5" style="632" bestFit="1" customWidth="1"/>
    <col min="13834" max="13834" width="13.33203125" style="632" bestFit="1" customWidth="1"/>
    <col min="13835" max="13836" width="9.33203125" style="632" hidden="1" customWidth="1"/>
    <col min="13837" max="13837" width="9.33203125" style="632" customWidth="1"/>
    <col min="13838" max="13838" width="12.33203125" style="632" bestFit="1" customWidth="1"/>
    <col min="13839" max="14080" width="9.33203125" style="632" customWidth="1"/>
    <col min="14081" max="14081" width="65.33203125" style="632" customWidth="1"/>
    <col min="14082" max="14082" width="5.83203125" style="632" bestFit="1" customWidth="1"/>
    <col min="14083" max="14083" width="6.33203125" style="632" bestFit="1" customWidth="1"/>
    <col min="14084" max="14084" width="11.5" style="632" bestFit="1" customWidth="1"/>
    <col min="14085" max="14085" width="15.66015625" style="632" bestFit="1" customWidth="1"/>
    <col min="14086" max="14086" width="4.16015625" style="632" bestFit="1" customWidth="1"/>
    <col min="14087" max="14087" width="10.33203125" style="632" bestFit="1" customWidth="1"/>
    <col min="14088" max="14088" width="14.66015625" style="632" bestFit="1" customWidth="1"/>
    <col min="14089" max="14089" width="11.5" style="632" bestFit="1" customWidth="1"/>
    <col min="14090" max="14090" width="13.33203125" style="632" bestFit="1" customWidth="1"/>
    <col min="14091" max="14092" width="9.33203125" style="632" hidden="1" customWidth="1"/>
    <col min="14093" max="14093" width="9.33203125" style="632" customWidth="1"/>
    <col min="14094" max="14094" width="12.33203125" style="632" bestFit="1" customWidth="1"/>
    <col min="14095" max="14336" width="9.33203125" style="632" customWidth="1"/>
    <col min="14337" max="14337" width="65.33203125" style="632" customWidth="1"/>
    <col min="14338" max="14338" width="5.83203125" style="632" bestFit="1" customWidth="1"/>
    <col min="14339" max="14339" width="6.33203125" style="632" bestFit="1" customWidth="1"/>
    <col min="14340" max="14340" width="11.5" style="632" bestFit="1" customWidth="1"/>
    <col min="14341" max="14341" width="15.66015625" style="632" bestFit="1" customWidth="1"/>
    <col min="14342" max="14342" width="4.16015625" style="632" bestFit="1" customWidth="1"/>
    <col min="14343" max="14343" width="10.33203125" style="632" bestFit="1" customWidth="1"/>
    <col min="14344" max="14344" width="14.66015625" style="632" bestFit="1" customWidth="1"/>
    <col min="14345" max="14345" width="11.5" style="632" bestFit="1" customWidth="1"/>
    <col min="14346" max="14346" width="13.33203125" style="632" bestFit="1" customWidth="1"/>
    <col min="14347" max="14348" width="9.33203125" style="632" hidden="1" customWidth="1"/>
    <col min="14349" max="14349" width="9.33203125" style="632" customWidth="1"/>
    <col min="14350" max="14350" width="12.33203125" style="632" bestFit="1" customWidth="1"/>
    <col min="14351" max="14592" width="9.33203125" style="632" customWidth="1"/>
    <col min="14593" max="14593" width="65.33203125" style="632" customWidth="1"/>
    <col min="14594" max="14594" width="5.83203125" style="632" bestFit="1" customWidth="1"/>
    <col min="14595" max="14595" width="6.33203125" style="632" bestFit="1" customWidth="1"/>
    <col min="14596" max="14596" width="11.5" style="632" bestFit="1" customWidth="1"/>
    <col min="14597" max="14597" width="15.66015625" style="632" bestFit="1" customWidth="1"/>
    <col min="14598" max="14598" width="4.16015625" style="632" bestFit="1" customWidth="1"/>
    <col min="14599" max="14599" width="10.33203125" style="632" bestFit="1" customWidth="1"/>
    <col min="14600" max="14600" width="14.66015625" style="632" bestFit="1" customWidth="1"/>
    <col min="14601" max="14601" width="11.5" style="632" bestFit="1" customWidth="1"/>
    <col min="14602" max="14602" width="13.33203125" style="632" bestFit="1" customWidth="1"/>
    <col min="14603" max="14604" width="9.33203125" style="632" hidden="1" customWidth="1"/>
    <col min="14605" max="14605" width="9.33203125" style="632" customWidth="1"/>
    <col min="14606" max="14606" width="12.33203125" style="632" bestFit="1" customWidth="1"/>
    <col min="14607" max="14848" width="9.33203125" style="632" customWidth="1"/>
    <col min="14849" max="14849" width="65.33203125" style="632" customWidth="1"/>
    <col min="14850" max="14850" width="5.83203125" style="632" bestFit="1" customWidth="1"/>
    <col min="14851" max="14851" width="6.33203125" style="632" bestFit="1" customWidth="1"/>
    <col min="14852" max="14852" width="11.5" style="632" bestFit="1" customWidth="1"/>
    <col min="14853" max="14853" width="15.66015625" style="632" bestFit="1" customWidth="1"/>
    <col min="14854" max="14854" width="4.16015625" style="632" bestFit="1" customWidth="1"/>
    <col min="14855" max="14855" width="10.33203125" style="632" bestFit="1" customWidth="1"/>
    <col min="14856" max="14856" width="14.66015625" style="632" bestFit="1" customWidth="1"/>
    <col min="14857" max="14857" width="11.5" style="632" bestFit="1" customWidth="1"/>
    <col min="14858" max="14858" width="13.33203125" style="632" bestFit="1" customWidth="1"/>
    <col min="14859" max="14860" width="9.33203125" style="632" hidden="1" customWidth="1"/>
    <col min="14861" max="14861" width="9.33203125" style="632" customWidth="1"/>
    <col min="14862" max="14862" width="12.33203125" style="632" bestFit="1" customWidth="1"/>
    <col min="14863" max="15104" width="9.33203125" style="632" customWidth="1"/>
    <col min="15105" max="15105" width="65.33203125" style="632" customWidth="1"/>
    <col min="15106" max="15106" width="5.83203125" style="632" bestFit="1" customWidth="1"/>
    <col min="15107" max="15107" width="6.33203125" style="632" bestFit="1" customWidth="1"/>
    <col min="15108" max="15108" width="11.5" style="632" bestFit="1" customWidth="1"/>
    <col min="15109" max="15109" width="15.66015625" style="632" bestFit="1" customWidth="1"/>
    <col min="15110" max="15110" width="4.16015625" style="632" bestFit="1" customWidth="1"/>
    <col min="15111" max="15111" width="10.33203125" style="632" bestFit="1" customWidth="1"/>
    <col min="15112" max="15112" width="14.66015625" style="632" bestFit="1" customWidth="1"/>
    <col min="15113" max="15113" width="11.5" style="632" bestFit="1" customWidth="1"/>
    <col min="15114" max="15114" width="13.33203125" style="632" bestFit="1" customWidth="1"/>
    <col min="15115" max="15116" width="9.33203125" style="632" hidden="1" customWidth="1"/>
    <col min="15117" max="15117" width="9.33203125" style="632" customWidth="1"/>
    <col min="15118" max="15118" width="12.33203125" style="632" bestFit="1" customWidth="1"/>
    <col min="15119" max="15360" width="9.33203125" style="632" customWidth="1"/>
    <col min="15361" max="15361" width="65.33203125" style="632" customWidth="1"/>
    <col min="15362" max="15362" width="5.83203125" style="632" bestFit="1" customWidth="1"/>
    <col min="15363" max="15363" width="6.33203125" style="632" bestFit="1" customWidth="1"/>
    <col min="15364" max="15364" width="11.5" style="632" bestFit="1" customWidth="1"/>
    <col min="15365" max="15365" width="15.66015625" style="632" bestFit="1" customWidth="1"/>
    <col min="15366" max="15366" width="4.16015625" style="632" bestFit="1" customWidth="1"/>
    <col min="15367" max="15367" width="10.33203125" style="632" bestFit="1" customWidth="1"/>
    <col min="15368" max="15368" width="14.66015625" style="632" bestFit="1" customWidth="1"/>
    <col min="15369" max="15369" width="11.5" style="632" bestFit="1" customWidth="1"/>
    <col min="15370" max="15370" width="13.33203125" style="632" bestFit="1" customWidth="1"/>
    <col min="15371" max="15372" width="9.33203125" style="632" hidden="1" customWidth="1"/>
    <col min="15373" max="15373" width="9.33203125" style="632" customWidth="1"/>
    <col min="15374" max="15374" width="12.33203125" style="632" bestFit="1" customWidth="1"/>
    <col min="15375" max="15616" width="9.33203125" style="632" customWidth="1"/>
    <col min="15617" max="15617" width="65.33203125" style="632" customWidth="1"/>
    <col min="15618" max="15618" width="5.83203125" style="632" bestFit="1" customWidth="1"/>
    <col min="15619" max="15619" width="6.33203125" style="632" bestFit="1" customWidth="1"/>
    <col min="15620" max="15620" width="11.5" style="632" bestFit="1" customWidth="1"/>
    <col min="15621" max="15621" width="15.66015625" style="632" bestFit="1" customWidth="1"/>
    <col min="15622" max="15622" width="4.16015625" style="632" bestFit="1" customWidth="1"/>
    <col min="15623" max="15623" width="10.33203125" style="632" bestFit="1" customWidth="1"/>
    <col min="15624" max="15624" width="14.66015625" style="632" bestFit="1" customWidth="1"/>
    <col min="15625" max="15625" width="11.5" style="632" bestFit="1" customWidth="1"/>
    <col min="15626" max="15626" width="13.33203125" style="632" bestFit="1" customWidth="1"/>
    <col min="15627" max="15628" width="9.33203125" style="632" hidden="1" customWidth="1"/>
    <col min="15629" max="15629" width="9.33203125" style="632" customWidth="1"/>
    <col min="15630" max="15630" width="12.33203125" style="632" bestFit="1" customWidth="1"/>
    <col min="15631" max="15872" width="9.33203125" style="632" customWidth="1"/>
    <col min="15873" max="15873" width="65.33203125" style="632" customWidth="1"/>
    <col min="15874" max="15874" width="5.83203125" style="632" bestFit="1" customWidth="1"/>
    <col min="15875" max="15875" width="6.33203125" style="632" bestFit="1" customWidth="1"/>
    <col min="15876" max="15876" width="11.5" style="632" bestFit="1" customWidth="1"/>
    <col min="15877" max="15877" width="15.66015625" style="632" bestFit="1" customWidth="1"/>
    <col min="15878" max="15878" width="4.16015625" style="632" bestFit="1" customWidth="1"/>
    <col min="15879" max="15879" width="10.33203125" style="632" bestFit="1" customWidth="1"/>
    <col min="15880" max="15880" width="14.66015625" style="632" bestFit="1" customWidth="1"/>
    <col min="15881" max="15881" width="11.5" style="632" bestFit="1" customWidth="1"/>
    <col min="15882" max="15882" width="13.33203125" style="632" bestFit="1" customWidth="1"/>
    <col min="15883" max="15884" width="9.33203125" style="632" hidden="1" customWidth="1"/>
    <col min="15885" max="15885" width="9.33203125" style="632" customWidth="1"/>
    <col min="15886" max="15886" width="12.33203125" style="632" bestFit="1" customWidth="1"/>
    <col min="15887" max="16128" width="9.33203125" style="632" customWidth="1"/>
    <col min="16129" max="16129" width="65.33203125" style="632" customWidth="1"/>
    <col min="16130" max="16130" width="5.83203125" style="632" bestFit="1" customWidth="1"/>
    <col min="16131" max="16131" width="6.33203125" style="632" bestFit="1" customWidth="1"/>
    <col min="16132" max="16132" width="11.5" style="632" bestFit="1" customWidth="1"/>
    <col min="16133" max="16133" width="15.66015625" style="632" bestFit="1" customWidth="1"/>
    <col min="16134" max="16134" width="4.16015625" style="632" bestFit="1" customWidth="1"/>
    <col min="16135" max="16135" width="10.33203125" style="632" bestFit="1" customWidth="1"/>
    <col min="16136" max="16136" width="14.66015625" style="632" bestFit="1" customWidth="1"/>
    <col min="16137" max="16137" width="11.5" style="632" bestFit="1" customWidth="1"/>
    <col min="16138" max="16138" width="13.33203125" style="632" bestFit="1" customWidth="1"/>
    <col min="16139" max="16140" width="9.33203125" style="632" hidden="1" customWidth="1"/>
    <col min="16141" max="16141" width="9.33203125" style="632" customWidth="1"/>
    <col min="16142" max="16142" width="12.33203125" style="632" bestFit="1" customWidth="1"/>
    <col min="16143" max="16384" width="9.33203125" style="632" customWidth="1"/>
  </cols>
  <sheetData>
    <row r="1" spans="1:12" ht="17.25" customHeight="1">
      <c r="A1" s="630" t="s">
        <v>2896</v>
      </c>
      <c r="B1" s="648"/>
      <c r="C1" s="631"/>
      <c r="D1" s="631"/>
      <c r="E1" s="631"/>
      <c r="F1" s="631"/>
      <c r="G1" s="631"/>
      <c r="H1" s="631"/>
      <c r="I1" s="631"/>
      <c r="J1" s="659"/>
      <c r="L1" s="632"/>
    </row>
    <row r="2" spans="1:12" ht="13.5">
      <c r="A2" s="633" t="s">
        <v>2515</v>
      </c>
      <c r="B2" s="633" t="s">
        <v>2840</v>
      </c>
      <c r="C2" s="634" t="s">
        <v>2841</v>
      </c>
      <c r="D2" s="634" t="s">
        <v>2834</v>
      </c>
      <c r="E2" s="634" t="s">
        <v>2842</v>
      </c>
      <c r="F2" s="633" t="s">
        <v>2843</v>
      </c>
      <c r="G2" s="634" t="s">
        <v>2664</v>
      </c>
      <c r="H2" s="634" t="s">
        <v>2844</v>
      </c>
      <c r="I2" s="634" t="s">
        <v>2845</v>
      </c>
      <c r="J2" s="634" t="s">
        <v>2584</v>
      </c>
      <c r="K2" s="635"/>
      <c r="L2" s="647" t="e">
        <f>'[5]Parametry'!B31/100*E21+'[5]Parametry'!B31/100*E22+'[5]Parametry'!B31/100*E23+'[5]Parametry'!B31/100*E24+'[5]Parametry'!B31/100*E25+'[5]Parametry'!B31/100*E27+'[5]Parametry'!B31/100*E28+'[5]Parametry'!B31/100*E29+'[5]Parametry'!B31/100*E30+'[5]Parametry'!B31/100*E31+'[5]Parametry'!B31/100*E32+'[5]Parametry'!B31/100*E36+'[5]Parametry'!B31/100*E37+'[5]Parametry'!B31/100*E38+'[5]Parametry'!B31/100*E39+'[5]Parametry'!B31/100*E40+'[5]Parametry'!B31/100*E41+'[5]Parametry'!B31/100*E45+'[5]Parametry'!B31/100*E46+'[5]Parametry'!B31/100*E47+'[5]Parametry'!B31/100*E48+'[5]Parametry'!B31/100*E49+'[5]Parametry'!B31/100*#REF!</f>
        <v>#REF!</v>
      </c>
    </row>
    <row r="3" spans="1:11" ht="13.5">
      <c r="A3" s="642" t="s">
        <v>2835</v>
      </c>
      <c r="B3" s="642" t="s">
        <v>5</v>
      </c>
      <c r="C3" s="643"/>
      <c r="D3" s="643"/>
      <c r="E3" s="643"/>
      <c r="F3" s="642" t="s">
        <v>5</v>
      </c>
      <c r="G3" s="643"/>
      <c r="H3" s="643"/>
      <c r="I3" s="643"/>
      <c r="J3" s="643"/>
      <c r="K3" s="635"/>
    </row>
    <row r="4" spans="1:11" ht="13.5">
      <c r="A4" s="636" t="s">
        <v>2900</v>
      </c>
      <c r="B4" s="636" t="s">
        <v>5</v>
      </c>
      <c r="C4" s="637"/>
      <c r="D4" s="637"/>
      <c r="E4" s="637"/>
      <c r="F4" s="636" t="s">
        <v>5</v>
      </c>
      <c r="G4" s="637"/>
      <c r="H4" s="637"/>
      <c r="I4" s="637"/>
      <c r="J4" s="637"/>
      <c r="K4" s="635"/>
    </row>
    <row r="5" spans="1:12" s="658" customFormat="1" ht="36">
      <c r="A5" s="649" t="s">
        <v>2901</v>
      </c>
      <c r="B5" s="649" t="s">
        <v>2383</v>
      </c>
      <c r="C5" s="656">
        <v>1</v>
      </c>
      <c r="D5" s="656"/>
      <c r="E5" s="656">
        <f>C5*D5</f>
        <v>0</v>
      </c>
      <c r="F5" s="649" t="s">
        <v>5</v>
      </c>
      <c r="G5" s="656"/>
      <c r="H5" s="656">
        <f>C5*G5</f>
        <v>0</v>
      </c>
      <c r="I5" s="656">
        <f>D5+G5</f>
        <v>0</v>
      </c>
      <c r="J5" s="656">
        <f>E5+H5</f>
        <v>0</v>
      </c>
      <c r="K5" s="660"/>
      <c r="L5" s="657"/>
    </row>
    <row r="6" spans="1:14" ht="13.5">
      <c r="A6" s="636" t="s">
        <v>2902</v>
      </c>
      <c r="B6" s="636" t="s">
        <v>5</v>
      </c>
      <c r="C6" s="637"/>
      <c r="D6" s="637"/>
      <c r="E6" s="637">
        <f>SUM(E5:E5)</f>
        <v>0</v>
      </c>
      <c r="F6" s="636" t="s">
        <v>5</v>
      </c>
      <c r="G6" s="637"/>
      <c r="H6" s="637">
        <f>SUM(H5:H5)</f>
        <v>0</v>
      </c>
      <c r="I6" s="637"/>
      <c r="J6" s="637">
        <f>SUM(J5:J5)</f>
        <v>0</v>
      </c>
      <c r="K6" s="635"/>
      <c r="N6" s="658"/>
    </row>
    <row r="7" spans="1:14" ht="13.5">
      <c r="A7" s="638" t="s">
        <v>5</v>
      </c>
      <c r="B7" s="638" t="s">
        <v>5</v>
      </c>
      <c r="C7" s="639"/>
      <c r="D7" s="639"/>
      <c r="E7" s="639"/>
      <c r="F7" s="638" t="s">
        <v>5</v>
      </c>
      <c r="G7" s="639"/>
      <c r="H7" s="639"/>
      <c r="I7" s="639">
        <f>D7+G7</f>
        <v>0</v>
      </c>
      <c r="J7" s="639">
        <f>E7+H7</f>
        <v>0</v>
      </c>
      <c r="K7" s="635"/>
      <c r="N7" s="658"/>
    </row>
    <row r="8" spans="1:14" ht="13.5">
      <c r="A8" s="636" t="s">
        <v>2903</v>
      </c>
      <c r="B8" s="636" t="s">
        <v>5</v>
      </c>
      <c r="C8" s="637"/>
      <c r="D8" s="637"/>
      <c r="E8" s="637"/>
      <c r="F8" s="636" t="s">
        <v>5</v>
      </c>
      <c r="G8" s="637"/>
      <c r="H8" s="637"/>
      <c r="I8" s="637"/>
      <c r="J8" s="637"/>
      <c r="K8" s="635"/>
      <c r="N8" s="658"/>
    </row>
    <row r="9" spans="1:14" ht="13.5">
      <c r="A9" s="638" t="s">
        <v>2904</v>
      </c>
      <c r="B9" s="638" t="s">
        <v>2383</v>
      </c>
      <c r="C9" s="639">
        <v>1</v>
      </c>
      <c r="D9" s="639"/>
      <c r="E9" s="639">
        <f>C9*D9</f>
        <v>0</v>
      </c>
      <c r="F9" s="638" t="s">
        <v>5</v>
      </c>
      <c r="G9" s="639"/>
      <c r="H9" s="639">
        <f>C9*G9</f>
        <v>0</v>
      </c>
      <c r="I9" s="639">
        <f>D9+G9</f>
        <v>0</v>
      </c>
      <c r="J9" s="639">
        <f>E9+H9</f>
        <v>0</v>
      </c>
      <c r="K9" s="635"/>
      <c r="N9" s="658"/>
    </row>
    <row r="10" spans="1:11" ht="13.5">
      <c r="A10" s="636" t="s">
        <v>2905</v>
      </c>
      <c r="B10" s="636" t="s">
        <v>5</v>
      </c>
      <c r="C10" s="637"/>
      <c r="D10" s="637"/>
      <c r="E10" s="637">
        <f>SUM(E9:E9)</f>
        <v>0</v>
      </c>
      <c r="F10" s="636" t="s">
        <v>5</v>
      </c>
      <c r="G10" s="637"/>
      <c r="H10" s="637">
        <f>SUM(H9:H9)</f>
        <v>0</v>
      </c>
      <c r="I10" s="637"/>
      <c r="J10" s="637">
        <f>SUM(J9:J9)</f>
        <v>0</v>
      </c>
      <c r="K10" s="635"/>
    </row>
    <row r="11" spans="1:11" ht="13.5">
      <c r="A11" s="642" t="s">
        <v>2856</v>
      </c>
      <c r="B11" s="642" t="s">
        <v>5</v>
      </c>
      <c r="C11" s="643"/>
      <c r="D11" s="643"/>
      <c r="E11" s="643">
        <f>SUM(E4:E5,E7,E9)</f>
        <v>0</v>
      </c>
      <c r="F11" s="642" t="s">
        <v>5</v>
      </c>
      <c r="G11" s="643"/>
      <c r="H11" s="643">
        <f>SUM(H4:H5,H7,H9)</f>
        <v>0</v>
      </c>
      <c r="I11" s="643"/>
      <c r="J11" s="643">
        <f>SUM(J4:J5,J7,J9)</f>
        <v>0</v>
      </c>
      <c r="K11" s="635"/>
    </row>
    <row r="12" spans="1:11" ht="13.5">
      <c r="A12" s="638" t="s">
        <v>5</v>
      </c>
      <c r="B12" s="638" t="s">
        <v>5</v>
      </c>
      <c r="C12" s="639"/>
      <c r="D12" s="639"/>
      <c r="E12" s="639"/>
      <c r="F12" s="638" t="s">
        <v>5</v>
      </c>
      <c r="G12" s="639"/>
      <c r="H12" s="639"/>
      <c r="I12" s="639">
        <f>D12+G12</f>
        <v>0</v>
      </c>
      <c r="J12" s="639">
        <f>E12+H12</f>
        <v>0</v>
      </c>
      <c r="K12" s="635"/>
    </row>
    <row r="13" spans="1:11" ht="13.5">
      <c r="A13" s="642" t="s">
        <v>2661</v>
      </c>
      <c r="B13" s="642" t="s">
        <v>5</v>
      </c>
      <c r="C13" s="643"/>
      <c r="D13" s="643"/>
      <c r="E13" s="643"/>
      <c r="F13" s="642" t="s">
        <v>5</v>
      </c>
      <c r="G13" s="643"/>
      <c r="H13" s="643"/>
      <c r="I13" s="643"/>
      <c r="J13" s="643"/>
      <c r="K13" s="635"/>
    </row>
    <row r="14" spans="1:11" ht="13.5">
      <c r="A14" s="638" t="s">
        <v>2900</v>
      </c>
      <c r="B14" s="638" t="s">
        <v>316</v>
      </c>
      <c r="C14" s="639">
        <v>1</v>
      </c>
      <c r="D14" s="639">
        <f>J6</f>
        <v>0</v>
      </c>
      <c r="E14" s="639">
        <f>C14*D14</f>
        <v>0</v>
      </c>
      <c r="F14" s="638" t="s">
        <v>5</v>
      </c>
      <c r="G14" s="639">
        <v>0</v>
      </c>
      <c r="H14" s="639">
        <f>C14*G14</f>
        <v>0</v>
      </c>
      <c r="I14" s="639">
        <f>D14+G14</f>
        <v>0</v>
      </c>
      <c r="J14" s="639">
        <f>E14+H14</f>
        <v>0</v>
      </c>
      <c r="K14" s="635"/>
    </row>
    <row r="15" spans="1:11" ht="13.5">
      <c r="A15" s="638" t="s">
        <v>2903</v>
      </c>
      <c r="B15" s="638" t="s">
        <v>316</v>
      </c>
      <c r="C15" s="639">
        <v>1</v>
      </c>
      <c r="D15" s="639">
        <f>J10</f>
        <v>0</v>
      </c>
      <c r="E15" s="639">
        <f>C15*D15</f>
        <v>0</v>
      </c>
      <c r="F15" s="638" t="s">
        <v>5</v>
      </c>
      <c r="G15" s="639">
        <v>0</v>
      </c>
      <c r="H15" s="639">
        <f>C15*G15</f>
        <v>0</v>
      </c>
      <c r="I15" s="639">
        <f>D15+G15</f>
        <v>0</v>
      </c>
      <c r="J15" s="639">
        <f>E15+H15</f>
        <v>0</v>
      </c>
      <c r="K15" s="635"/>
    </row>
    <row r="16" spans="1:11" ht="13.5">
      <c r="A16" s="642" t="s">
        <v>2857</v>
      </c>
      <c r="B16" s="642" t="s">
        <v>5</v>
      </c>
      <c r="C16" s="643"/>
      <c r="D16" s="643"/>
      <c r="E16" s="643">
        <f>SUM(E14:E15)</f>
        <v>0</v>
      </c>
      <c r="F16" s="642" t="s">
        <v>5</v>
      </c>
      <c r="G16" s="643"/>
      <c r="H16" s="643">
        <f>SUM(H14:H15)</f>
        <v>0</v>
      </c>
      <c r="I16" s="643"/>
      <c r="J16" s="643">
        <f>SUM(J14:J15)</f>
        <v>0</v>
      </c>
      <c r="K16" s="635"/>
    </row>
    <row r="17" spans="1:11" ht="13.5">
      <c r="A17" s="638" t="s">
        <v>5</v>
      </c>
      <c r="B17" s="638" t="s">
        <v>5</v>
      </c>
      <c r="C17" s="639"/>
      <c r="D17" s="639"/>
      <c r="E17" s="639"/>
      <c r="F17" s="638" t="s">
        <v>5</v>
      </c>
      <c r="G17" s="639"/>
      <c r="H17" s="639"/>
      <c r="I17" s="639">
        <f>D17+G17</f>
        <v>0</v>
      </c>
      <c r="J17" s="639">
        <f>E17+H17</f>
        <v>0</v>
      </c>
      <c r="K17" s="635"/>
    </row>
    <row r="18" spans="1:11" ht="13.5">
      <c r="A18" s="642" t="s">
        <v>2838</v>
      </c>
      <c r="B18" s="642" t="s">
        <v>5</v>
      </c>
      <c r="C18" s="643"/>
      <c r="D18" s="643"/>
      <c r="E18" s="643"/>
      <c r="F18" s="642" t="s">
        <v>5</v>
      </c>
      <c r="G18" s="643"/>
      <c r="H18" s="643"/>
      <c r="I18" s="643"/>
      <c r="J18" s="643"/>
      <c r="K18" s="635"/>
    </row>
    <row r="19" spans="1:11" ht="13.5">
      <c r="A19" s="638" t="s">
        <v>5</v>
      </c>
      <c r="B19" s="638" t="s">
        <v>5</v>
      </c>
      <c r="C19" s="639"/>
      <c r="D19" s="639"/>
      <c r="E19" s="639"/>
      <c r="F19" s="638" t="s">
        <v>5</v>
      </c>
      <c r="G19" s="639"/>
      <c r="H19" s="639"/>
      <c r="I19" s="639">
        <f>D19+G19</f>
        <v>0</v>
      </c>
      <c r="J19" s="639">
        <f>E19+H19</f>
        <v>0</v>
      </c>
      <c r="K19" s="635"/>
    </row>
    <row r="20" spans="1:11" ht="13.5">
      <c r="A20" s="636" t="s">
        <v>2873</v>
      </c>
      <c r="B20" s="636" t="s">
        <v>5</v>
      </c>
      <c r="C20" s="637"/>
      <c r="D20" s="637"/>
      <c r="E20" s="637"/>
      <c r="F20" s="636" t="s">
        <v>5</v>
      </c>
      <c r="G20" s="637"/>
      <c r="H20" s="637"/>
      <c r="I20" s="637"/>
      <c r="J20" s="637"/>
      <c r="K20" s="635"/>
    </row>
    <row r="21" spans="1:11" ht="13.5">
      <c r="A21" s="638" t="s">
        <v>2906</v>
      </c>
      <c r="B21" s="638" t="s">
        <v>309</v>
      </c>
      <c r="C21" s="639">
        <v>30</v>
      </c>
      <c r="D21" s="639"/>
      <c r="E21" s="639">
        <f aca="true" t="shared" si="0" ref="E21:E32">C21*D21</f>
        <v>0</v>
      </c>
      <c r="F21" s="638" t="s">
        <v>5</v>
      </c>
      <c r="G21" s="639"/>
      <c r="H21" s="639">
        <f aca="true" t="shared" si="1" ref="H21:H32">C21*G21</f>
        <v>0</v>
      </c>
      <c r="I21" s="639">
        <f aca="true" t="shared" si="2" ref="I21:J32">D21+G21</f>
        <v>0</v>
      </c>
      <c r="J21" s="639">
        <f t="shared" si="2"/>
        <v>0</v>
      </c>
      <c r="K21" s="635"/>
    </row>
    <row r="22" spans="1:11" ht="13.5">
      <c r="A22" s="638" t="s">
        <v>2907</v>
      </c>
      <c r="B22" s="638" t="s">
        <v>309</v>
      </c>
      <c r="C22" s="639">
        <v>70</v>
      </c>
      <c r="D22" s="639"/>
      <c r="E22" s="639">
        <f t="shared" si="0"/>
        <v>0</v>
      </c>
      <c r="F22" s="638" t="s">
        <v>5</v>
      </c>
      <c r="G22" s="639"/>
      <c r="H22" s="639">
        <f t="shared" si="1"/>
        <v>0</v>
      </c>
      <c r="I22" s="639">
        <f t="shared" si="2"/>
        <v>0</v>
      </c>
      <c r="J22" s="639">
        <f t="shared" si="2"/>
        <v>0</v>
      </c>
      <c r="K22" s="635"/>
    </row>
    <row r="23" spans="1:11" ht="13.5">
      <c r="A23" s="638" t="s">
        <v>2908</v>
      </c>
      <c r="B23" s="638" t="s">
        <v>309</v>
      </c>
      <c r="C23" s="639">
        <v>15</v>
      </c>
      <c r="D23" s="639"/>
      <c r="E23" s="639">
        <f t="shared" si="0"/>
        <v>0</v>
      </c>
      <c r="F23" s="638" t="s">
        <v>5</v>
      </c>
      <c r="G23" s="639"/>
      <c r="H23" s="639">
        <f t="shared" si="1"/>
        <v>0</v>
      </c>
      <c r="I23" s="639">
        <f t="shared" si="2"/>
        <v>0</v>
      </c>
      <c r="J23" s="639">
        <f t="shared" si="2"/>
        <v>0</v>
      </c>
      <c r="K23" s="635"/>
    </row>
    <row r="24" spans="1:11" ht="13.5">
      <c r="A24" s="638" t="s">
        <v>2909</v>
      </c>
      <c r="B24" s="638" t="s">
        <v>316</v>
      </c>
      <c r="C24" s="639">
        <v>15</v>
      </c>
      <c r="D24" s="639"/>
      <c r="E24" s="639">
        <f t="shared" si="0"/>
        <v>0</v>
      </c>
      <c r="F24" s="638" t="s">
        <v>5</v>
      </c>
      <c r="G24" s="639"/>
      <c r="H24" s="639">
        <f t="shared" si="1"/>
        <v>0</v>
      </c>
      <c r="I24" s="639">
        <f t="shared" si="2"/>
        <v>0</v>
      </c>
      <c r="J24" s="639">
        <f t="shared" si="2"/>
        <v>0</v>
      </c>
      <c r="K24" s="635"/>
    </row>
    <row r="25" spans="1:11" ht="13.5">
      <c r="A25" s="638" t="s">
        <v>2910</v>
      </c>
      <c r="B25" s="638" t="s">
        <v>316</v>
      </c>
      <c r="C25" s="639">
        <v>1</v>
      </c>
      <c r="D25" s="639"/>
      <c r="E25" s="639">
        <f t="shared" si="0"/>
        <v>0</v>
      </c>
      <c r="F25" s="638" t="s">
        <v>5</v>
      </c>
      <c r="G25" s="639"/>
      <c r="H25" s="639">
        <f t="shared" si="1"/>
        <v>0</v>
      </c>
      <c r="I25" s="639">
        <f t="shared" si="2"/>
        <v>0</v>
      </c>
      <c r="J25" s="639">
        <f t="shared" si="2"/>
        <v>0</v>
      </c>
      <c r="K25" s="635"/>
    </row>
    <row r="26" spans="1:11" ht="13.5">
      <c r="A26" s="638" t="s">
        <v>2911</v>
      </c>
      <c r="B26" s="638" t="s">
        <v>316</v>
      </c>
      <c r="C26" s="639">
        <v>2</v>
      </c>
      <c r="D26" s="639"/>
      <c r="E26" s="639">
        <f t="shared" si="0"/>
        <v>0</v>
      </c>
      <c r="F26" s="638" t="s">
        <v>5</v>
      </c>
      <c r="G26" s="639"/>
      <c r="H26" s="639">
        <f t="shared" si="1"/>
        <v>0</v>
      </c>
      <c r="I26" s="639">
        <f t="shared" si="2"/>
        <v>0</v>
      </c>
      <c r="J26" s="639">
        <f t="shared" si="2"/>
        <v>0</v>
      </c>
      <c r="K26" s="635"/>
    </row>
    <row r="27" spans="1:11" ht="13.5">
      <c r="A27" s="638" t="s">
        <v>2912</v>
      </c>
      <c r="B27" s="638" t="s">
        <v>316</v>
      </c>
      <c r="C27" s="639">
        <v>4</v>
      </c>
      <c r="D27" s="639"/>
      <c r="E27" s="639">
        <f t="shared" si="0"/>
        <v>0</v>
      </c>
      <c r="F27" s="638" t="s">
        <v>5</v>
      </c>
      <c r="G27" s="639"/>
      <c r="H27" s="639">
        <f t="shared" si="1"/>
        <v>0</v>
      </c>
      <c r="I27" s="639">
        <f t="shared" si="2"/>
        <v>0</v>
      </c>
      <c r="J27" s="639">
        <f t="shared" si="2"/>
        <v>0</v>
      </c>
      <c r="K27" s="635"/>
    </row>
    <row r="28" spans="1:11" ht="13.5">
      <c r="A28" s="638" t="s">
        <v>2913</v>
      </c>
      <c r="B28" s="638" t="s">
        <v>316</v>
      </c>
      <c r="C28" s="639">
        <v>4</v>
      </c>
      <c r="D28" s="639"/>
      <c r="E28" s="639">
        <f t="shared" si="0"/>
        <v>0</v>
      </c>
      <c r="F28" s="638" t="s">
        <v>5</v>
      </c>
      <c r="G28" s="639"/>
      <c r="H28" s="639">
        <f t="shared" si="1"/>
        <v>0</v>
      </c>
      <c r="I28" s="639">
        <f t="shared" si="2"/>
        <v>0</v>
      </c>
      <c r="J28" s="639">
        <f t="shared" si="2"/>
        <v>0</v>
      </c>
      <c r="K28" s="635"/>
    </row>
    <row r="29" spans="1:11" ht="13.5">
      <c r="A29" s="638" t="s">
        <v>2914</v>
      </c>
      <c r="B29" s="638" t="s">
        <v>316</v>
      </c>
      <c r="C29" s="639">
        <v>5</v>
      </c>
      <c r="D29" s="639"/>
      <c r="E29" s="639">
        <f t="shared" si="0"/>
        <v>0</v>
      </c>
      <c r="F29" s="638" t="s">
        <v>5</v>
      </c>
      <c r="G29" s="639"/>
      <c r="H29" s="639">
        <f t="shared" si="1"/>
        <v>0</v>
      </c>
      <c r="I29" s="639">
        <f t="shared" si="2"/>
        <v>0</v>
      </c>
      <c r="J29" s="639">
        <f t="shared" si="2"/>
        <v>0</v>
      </c>
      <c r="K29" s="635"/>
    </row>
    <row r="30" spans="1:11" ht="13.5">
      <c r="A30" s="638" t="s">
        <v>2915</v>
      </c>
      <c r="B30" s="638" t="s">
        <v>316</v>
      </c>
      <c r="C30" s="639">
        <v>5</v>
      </c>
      <c r="D30" s="639"/>
      <c r="E30" s="639">
        <f t="shared" si="0"/>
        <v>0</v>
      </c>
      <c r="F30" s="638" t="s">
        <v>5</v>
      </c>
      <c r="G30" s="639"/>
      <c r="H30" s="639">
        <f t="shared" si="1"/>
        <v>0</v>
      </c>
      <c r="I30" s="639">
        <f t="shared" si="2"/>
        <v>0</v>
      </c>
      <c r="J30" s="639">
        <f t="shared" si="2"/>
        <v>0</v>
      </c>
      <c r="K30" s="635"/>
    </row>
    <row r="31" spans="1:11" ht="13.5">
      <c r="A31" s="638" t="s">
        <v>2916</v>
      </c>
      <c r="B31" s="638" t="s">
        <v>316</v>
      </c>
      <c r="C31" s="639">
        <v>1</v>
      </c>
      <c r="D31" s="639"/>
      <c r="E31" s="639">
        <f t="shared" si="0"/>
        <v>0</v>
      </c>
      <c r="F31" s="638" t="s">
        <v>5</v>
      </c>
      <c r="G31" s="639"/>
      <c r="H31" s="639">
        <f t="shared" si="1"/>
        <v>0</v>
      </c>
      <c r="I31" s="639">
        <f t="shared" si="2"/>
        <v>0</v>
      </c>
      <c r="J31" s="639">
        <f t="shared" si="2"/>
        <v>0</v>
      </c>
      <c r="K31" s="635"/>
    </row>
    <row r="32" spans="1:11" ht="13.5">
      <c r="A32" s="638" t="s">
        <v>2880</v>
      </c>
      <c r="B32" s="638" t="s">
        <v>316</v>
      </c>
      <c r="C32" s="639">
        <v>15</v>
      </c>
      <c r="D32" s="639"/>
      <c r="E32" s="639">
        <f t="shared" si="0"/>
        <v>0</v>
      </c>
      <c r="F32" s="638" t="s">
        <v>5</v>
      </c>
      <c r="G32" s="639"/>
      <c r="H32" s="639">
        <f t="shared" si="1"/>
        <v>0</v>
      </c>
      <c r="I32" s="639">
        <f t="shared" si="2"/>
        <v>0</v>
      </c>
      <c r="J32" s="639">
        <f t="shared" si="2"/>
        <v>0</v>
      </c>
      <c r="K32" s="635"/>
    </row>
    <row r="33" spans="1:11" ht="13.5">
      <c r="A33" s="636" t="s">
        <v>2882</v>
      </c>
      <c r="B33" s="636" t="s">
        <v>5</v>
      </c>
      <c r="C33" s="637"/>
      <c r="D33" s="637"/>
      <c r="E33" s="637">
        <f>SUM(E21:E32)</f>
        <v>0</v>
      </c>
      <c r="F33" s="636" t="s">
        <v>5</v>
      </c>
      <c r="G33" s="637"/>
      <c r="H33" s="637">
        <f>SUM(H21:H32)</f>
        <v>0</v>
      </c>
      <c r="I33" s="637"/>
      <c r="J33" s="637">
        <f>SUM(J21:J32)</f>
        <v>0</v>
      </c>
      <c r="K33" s="635"/>
    </row>
    <row r="34" spans="1:11" ht="13.5">
      <c r="A34" s="638" t="s">
        <v>5</v>
      </c>
      <c r="B34" s="638" t="s">
        <v>5</v>
      </c>
      <c r="C34" s="639"/>
      <c r="D34" s="639"/>
      <c r="E34" s="639"/>
      <c r="F34" s="638" t="s">
        <v>5</v>
      </c>
      <c r="G34" s="639"/>
      <c r="H34" s="639"/>
      <c r="I34" s="639">
        <f>D34+G34</f>
        <v>0</v>
      </c>
      <c r="J34" s="639">
        <f>E34+H34</f>
        <v>0</v>
      </c>
      <c r="K34" s="635"/>
    </row>
    <row r="35" spans="1:11" ht="13.5">
      <c r="A35" s="636" t="s">
        <v>2917</v>
      </c>
      <c r="B35" s="636" t="s">
        <v>5</v>
      </c>
      <c r="C35" s="637"/>
      <c r="D35" s="637"/>
      <c r="E35" s="637"/>
      <c r="F35" s="636" t="s">
        <v>5</v>
      </c>
      <c r="G35" s="637"/>
      <c r="H35" s="637"/>
      <c r="I35" s="637"/>
      <c r="J35" s="637"/>
      <c r="K35" s="635"/>
    </row>
    <row r="36" spans="1:11" ht="13.5">
      <c r="A36" s="638" t="s">
        <v>2918</v>
      </c>
      <c r="B36" s="638" t="s">
        <v>316</v>
      </c>
      <c r="C36" s="639">
        <v>1</v>
      </c>
      <c r="D36" s="639"/>
      <c r="E36" s="639">
        <f aca="true" t="shared" si="3" ref="E36:E41">C36*D36</f>
        <v>0</v>
      </c>
      <c r="F36" s="638" t="s">
        <v>5</v>
      </c>
      <c r="G36" s="639"/>
      <c r="H36" s="639">
        <f aca="true" t="shared" si="4" ref="H36:H41">C36*G36</f>
        <v>0</v>
      </c>
      <c r="I36" s="639">
        <f aca="true" t="shared" si="5" ref="I36:J41">D36+G36</f>
        <v>0</v>
      </c>
      <c r="J36" s="639">
        <f t="shared" si="5"/>
        <v>0</v>
      </c>
      <c r="K36" s="635"/>
    </row>
    <row r="37" spans="1:11" ht="13.5">
      <c r="A37" s="638" t="s">
        <v>2919</v>
      </c>
      <c r="B37" s="638" t="s">
        <v>316</v>
      </c>
      <c r="C37" s="639">
        <v>1</v>
      </c>
      <c r="D37" s="639"/>
      <c r="E37" s="639">
        <f t="shared" si="3"/>
        <v>0</v>
      </c>
      <c r="F37" s="638" t="s">
        <v>5</v>
      </c>
      <c r="G37" s="639"/>
      <c r="H37" s="639">
        <f t="shared" si="4"/>
        <v>0</v>
      </c>
      <c r="I37" s="639">
        <f t="shared" si="5"/>
        <v>0</v>
      </c>
      <c r="J37" s="639">
        <f t="shared" si="5"/>
        <v>0</v>
      </c>
      <c r="K37" s="635"/>
    </row>
    <row r="38" spans="1:14" s="658" customFormat="1" ht="36">
      <c r="A38" s="649" t="s">
        <v>2920</v>
      </c>
      <c r="B38" s="649" t="s">
        <v>316</v>
      </c>
      <c r="C38" s="656">
        <v>2</v>
      </c>
      <c r="D38" s="656"/>
      <c r="E38" s="656">
        <f t="shared" si="3"/>
        <v>0</v>
      </c>
      <c r="F38" s="649" t="s">
        <v>5</v>
      </c>
      <c r="G38" s="656"/>
      <c r="H38" s="656">
        <f t="shared" si="4"/>
        <v>0</v>
      </c>
      <c r="I38" s="656">
        <f t="shared" si="5"/>
        <v>0</v>
      </c>
      <c r="J38" s="656">
        <f t="shared" si="5"/>
        <v>0</v>
      </c>
      <c r="K38" s="660"/>
      <c r="L38" s="657"/>
      <c r="N38" s="632"/>
    </row>
    <row r="39" spans="1:14" s="658" customFormat="1" ht="24">
      <c r="A39" s="649" t="s">
        <v>2921</v>
      </c>
      <c r="B39" s="649" t="s">
        <v>2922</v>
      </c>
      <c r="C39" s="656">
        <v>1</v>
      </c>
      <c r="D39" s="656"/>
      <c r="E39" s="656">
        <f t="shared" si="3"/>
        <v>0</v>
      </c>
      <c r="F39" s="649" t="s">
        <v>5</v>
      </c>
      <c r="G39" s="656"/>
      <c r="H39" s="656">
        <f t="shared" si="4"/>
        <v>0</v>
      </c>
      <c r="I39" s="656">
        <f t="shared" si="5"/>
        <v>0</v>
      </c>
      <c r="J39" s="656">
        <f t="shared" si="5"/>
        <v>0</v>
      </c>
      <c r="K39" s="660"/>
      <c r="L39" s="657"/>
      <c r="N39" s="632"/>
    </row>
    <row r="40" spans="1:11" ht="13.5">
      <c r="A40" s="638" t="s">
        <v>2923</v>
      </c>
      <c r="B40" s="638" t="s">
        <v>316</v>
      </c>
      <c r="C40" s="639">
        <v>4</v>
      </c>
      <c r="D40" s="639"/>
      <c r="E40" s="639">
        <f t="shared" si="3"/>
        <v>0</v>
      </c>
      <c r="F40" s="638" t="s">
        <v>5</v>
      </c>
      <c r="G40" s="639"/>
      <c r="H40" s="639">
        <f t="shared" si="4"/>
        <v>0</v>
      </c>
      <c r="I40" s="639">
        <f t="shared" si="5"/>
        <v>0</v>
      </c>
      <c r="J40" s="639">
        <f t="shared" si="5"/>
        <v>0</v>
      </c>
      <c r="K40" s="635"/>
    </row>
    <row r="41" spans="1:11" ht="13.5">
      <c r="A41" s="638" t="s">
        <v>2924</v>
      </c>
      <c r="B41" s="638" t="s">
        <v>316</v>
      </c>
      <c r="C41" s="639">
        <v>1</v>
      </c>
      <c r="D41" s="639"/>
      <c r="E41" s="639">
        <f t="shared" si="3"/>
        <v>0</v>
      </c>
      <c r="F41" s="638" t="s">
        <v>5</v>
      </c>
      <c r="G41" s="639"/>
      <c r="H41" s="639">
        <f t="shared" si="4"/>
        <v>0</v>
      </c>
      <c r="I41" s="639">
        <f t="shared" si="5"/>
        <v>0</v>
      </c>
      <c r="J41" s="639">
        <f t="shared" si="5"/>
        <v>0</v>
      </c>
      <c r="K41" s="635"/>
    </row>
    <row r="42" spans="1:11" ht="13.5">
      <c r="A42" s="636" t="s">
        <v>2925</v>
      </c>
      <c r="B42" s="636" t="s">
        <v>5</v>
      </c>
      <c r="C42" s="637"/>
      <c r="D42" s="637"/>
      <c r="E42" s="637">
        <f>SUM(E36:E41)</f>
        <v>0</v>
      </c>
      <c r="F42" s="636" t="s">
        <v>5</v>
      </c>
      <c r="G42" s="637"/>
      <c r="H42" s="637">
        <f>SUM(H36:H41)</f>
        <v>0</v>
      </c>
      <c r="I42" s="637"/>
      <c r="J42" s="637">
        <f>SUM(J36:J41)</f>
        <v>0</v>
      </c>
      <c r="K42" s="635"/>
    </row>
    <row r="43" spans="1:11" ht="13.5">
      <c r="A43" s="638" t="s">
        <v>5</v>
      </c>
      <c r="B43" s="638" t="s">
        <v>5</v>
      </c>
      <c r="C43" s="639"/>
      <c r="D43" s="639"/>
      <c r="E43" s="639"/>
      <c r="F43" s="638" t="s">
        <v>5</v>
      </c>
      <c r="G43" s="639"/>
      <c r="H43" s="639"/>
      <c r="I43" s="639">
        <f>D43+G43</f>
        <v>0</v>
      </c>
      <c r="J43" s="639">
        <f>E43+H43</f>
        <v>0</v>
      </c>
      <c r="K43" s="635"/>
    </row>
    <row r="44" spans="1:11" ht="13.5">
      <c r="A44" s="636" t="s">
        <v>2890</v>
      </c>
      <c r="B44" s="636" t="s">
        <v>5</v>
      </c>
      <c r="C44" s="637"/>
      <c r="D44" s="637"/>
      <c r="E44" s="637"/>
      <c r="F44" s="636" t="s">
        <v>5</v>
      </c>
      <c r="G44" s="637"/>
      <c r="H44" s="637"/>
      <c r="I44" s="637"/>
      <c r="J44" s="637"/>
      <c r="K44" s="635"/>
    </row>
    <row r="45" spans="1:11" ht="13.5">
      <c r="A45" s="638" t="s">
        <v>2926</v>
      </c>
      <c r="B45" s="638" t="s">
        <v>347</v>
      </c>
      <c r="C45" s="639">
        <v>40</v>
      </c>
      <c r="D45" s="639"/>
      <c r="E45" s="639">
        <f aca="true" t="shared" si="6" ref="E45:E52">C45*D45</f>
        <v>0</v>
      </c>
      <c r="F45" s="638" t="s">
        <v>5</v>
      </c>
      <c r="G45" s="639"/>
      <c r="H45" s="639">
        <f aca="true" t="shared" si="7" ref="H45:H52">C45*G45</f>
        <v>0</v>
      </c>
      <c r="I45" s="639">
        <f aca="true" t="shared" si="8" ref="I45:J52">D45+G45</f>
        <v>0</v>
      </c>
      <c r="J45" s="639">
        <f t="shared" si="8"/>
        <v>0</v>
      </c>
      <c r="K45" s="635"/>
    </row>
    <row r="46" spans="1:11" ht="13.5">
      <c r="A46" s="638" t="s">
        <v>2927</v>
      </c>
      <c r="B46" s="638" t="s">
        <v>2383</v>
      </c>
      <c r="C46" s="639">
        <v>1</v>
      </c>
      <c r="D46" s="639"/>
      <c r="E46" s="639">
        <f t="shared" si="6"/>
        <v>0</v>
      </c>
      <c r="F46" s="638" t="s">
        <v>5</v>
      </c>
      <c r="G46" s="639"/>
      <c r="H46" s="639">
        <f t="shared" si="7"/>
        <v>0</v>
      </c>
      <c r="I46" s="639">
        <f t="shared" si="8"/>
        <v>0</v>
      </c>
      <c r="J46" s="639">
        <f t="shared" si="8"/>
        <v>0</v>
      </c>
      <c r="K46" s="635"/>
    </row>
    <row r="47" spans="1:11" ht="13.5">
      <c r="A47" s="638" t="s">
        <v>2928</v>
      </c>
      <c r="B47" s="638" t="s">
        <v>347</v>
      </c>
      <c r="C47" s="639">
        <v>12</v>
      </c>
      <c r="D47" s="639"/>
      <c r="E47" s="639">
        <f t="shared" si="6"/>
        <v>0</v>
      </c>
      <c r="F47" s="638" t="s">
        <v>5</v>
      </c>
      <c r="G47" s="639"/>
      <c r="H47" s="639">
        <f t="shared" si="7"/>
        <v>0</v>
      </c>
      <c r="I47" s="639">
        <f t="shared" si="8"/>
        <v>0</v>
      </c>
      <c r="J47" s="639">
        <f t="shared" si="8"/>
        <v>0</v>
      </c>
      <c r="K47" s="635"/>
    </row>
    <row r="48" spans="1:11" ht="13.5">
      <c r="A48" s="638" t="s">
        <v>2929</v>
      </c>
      <c r="B48" s="638" t="s">
        <v>2383</v>
      </c>
      <c r="C48" s="639">
        <v>1</v>
      </c>
      <c r="D48" s="639"/>
      <c r="E48" s="639">
        <f t="shared" si="6"/>
        <v>0</v>
      </c>
      <c r="F48" s="638" t="s">
        <v>5</v>
      </c>
      <c r="G48" s="639"/>
      <c r="H48" s="639">
        <f t="shared" si="7"/>
        <v>0</v>
      </c>
      <c r="I48" s="639">
        <f t="shared" si="8"/>
        <v>0</v>
      </c>
      <c r="J48" s="639">
        <f t="shared" si="8"/>
        <v>0</v>
      </c>
      <c r="K48" s="635"/>
    </row>
    <row r="49" spans="1:11" ht="13.5">
      <c r="A49" s="638" t="s">
        <v>2930</v>
      </c>
      <c r="B49" s="638" t="s">
        <v>347</v>
      </c>
      <c r="C49" s="639">
        <v>12</v>
      </c>
      <c r="D49" s="639"/>
      <c r="E49" s="639">
        <f t="shared" si="6"/>
        <v>0</v>
      </c>
      <c r="F49" s="638" t="s">
        <v>5</v>
      </c>
      <c r="G49" s="639"/>
      <c r="H49" s="639">
        <f t="shared" si="7"/>
        <v>0</v>
      </c>
      <c r="I49" s="639">
        <f t="shared" si="8"/>
        <v>0</v>
      </c>
      <c r="J49" s="639">
        <f t="shared" si="8"/>
        <v>0</v>
      </c>
      <c r="K49" s="635"/>
    </row>
    <row r="50" spans="1:11" ht="13.5">
      <c r="A50" s="638" t="s">
        <v>2892</v>
      </c>
      <c r="B50" s="638" t="s">
        <v>347</v>
      </c>
      <c r="C50" s="639">
        <v>27</v>
      </c>
      <c r="D50" s="639"/>
      <c r="E50" s="639">
        <f t="shared" si="6"/>
        <v>0</v>
      </c>
      <c r="F50" s="638" t="s">
        <v>5</v>
      </c>
      <c r="G50" s="639"/>
      <c r="H50" s="639">
        <f t="shared" si="7"/>
        <v>0</v>
      </c>
      <c r="I50" s="639">
        <f t="shared" si="8"/>
        <v>0</v>
      </c>
      <c r="J50" s="639">
        <f t="shared" si="8"/>
        <v>0</v>
      </c>
      <c r="K50" s="635"/>
    </row>
    <row r="51" spans="1:11" ht="13.5">
      <c r="A51" s="638" t="s">
        <v>2891</v>
      </c>
      <c r="B51" s="638" t="s">
        <v>347</v>
      </c>
      <c r="C51" s="639">
        <v>12</v>
      </c>
      <c r="D51" s="639"/>
      <c r="E51" s="639">
        <f t="shared" si="6"/>
        <v>0</v>
      </c>
      <c r="F51" s="638" t="s">
        <v>5</v>
      </c>
      <c r="G51" s="639"/>
      <c r="H51" s="639">
        <f t="shared" si="7"/>
        <v>0</v>
      </c>
      <c r="I51" s="639">
        <f t="shared" si="8"/>
        <v>0</v>
      </c>
      <c r="J51" s="639">
        <f t="shared" si="8"/>
        <v>0</v>
      </c>
      <c r="K51" s="635"/>
    </row>
    <row r="52" spans="1:11" ht="13.5">
      <c r="A52" s="638" t="s">
        <v>2931</v>
      </c>
      <c r="B52" s="638" t="s">
        <v>347</v>
      </c>
      <c r="C52" s="639">
        <v>30</v>
      </c>
      <c r="D52" s="639"/>
      <c r="E52" s="639">
        <f t="shared" si="6"/>
        <v>0</v>
      </c>
      <c r="F52" s="638" t="s">
        <v>5</v>
      </c>
      <c r="G52" s="639"/>
      <c r="H52" s="639">
        <f t="shared" si="7"/>
        <v>0</v>
      </c>
      <c r="I52" s="639">
        <f t="shared" si="8"/>
        <v>0</v>
      </c>
      <c r="J52" s="639">
        <f t="shared" si="8"/>
        <v>0</v>
      </c>
      <c r="K52" s="635"/>
    </row>
    <row r="53" spans="1:11" ht="13.5">
      <c r="A53" s="636" t="s">
        <v>2893</v>
      </c>
      <c r="B53" s="636" t="s">
        <v>5</v>
      </c>
      <c r="C53" s="637"/>
      <c r="D53" s="637"/>
      <c r="E53" s="637">
        <f>SUM(E45:E52)</f>
        <v>0</v>
      </c>
      <c r="F53" s="636" t="s">
        <v>5</v>
      </c>
      <c r="G53" s="637"/>
      <c r="H53" s="637">
        <f>SUM(H45:H52)</f>
        <v>0</v>
      </c>
      <c r="I53" s="637"/>
      <c r="J53" s="637">
        <f>SUM(J45:J52)</f>
        <v>0</v>
      </c>
      <c r="K53" s="635"/>
    </row>
    <row r="54" spans="1:11" ht="13.5">
      <c r="A54" s="638" t="s">
        <v>2894</v>
      </c>
      <c r="B54" s="638" t="s">
        <v>5</v>
      </c>
      <c r="C54" s="639"/>
      <c r="D54" s="639"/>
      <c r="E54" s="639">
        <v>0</v>
      </c>
      <c r="F54" s="638" t="s">
        <v>5</v>
      </c>
      <c r="G54" s="639"/>
      <c r="H54" s="639"/>
      <c r="I54" s="639">
        <f>D54+G54</f>
        <v>0</v>
      </c>
      <c r="J54" s="639">
        <f>E54+H54</f>
        <v>0</v>
      </c>
      <c r="K54" s="635"/>
    </row>
    <row r="55" spans="1:11" ht="13.5">
      <c r="A55" s="642" t="s">
        <v>2864</v>
      </c>
      <c r="B55" s="642" t="s">
        <v>5</v>
      </c>
      <c r="C55" s="643"/>
      <c r="D55" s="643"/>
      <c r="E55" s="643">
        <f>SUM(E19,E21:E32,E34,E36:E41,E43,E45:E52,E54:E54)</f>
        <v>0</v>
      </c>
      <c r="F55" s="642" t="s">
        <v>5</v>
      </c>
      <c r="G55" s="643"/>
      <c r="H55" s="643">
        <f>SUM(H19,H21:H32,H34,H36:H41,H43,H45:H52,H54:H54)</f>
        <v>0</v>
      </c>
      <c r="I55" s="643"/>
      <c r="J55" s="643">
        <f>SUM(J19,J21:J32,J34,J36:J41,J43,J45:J52,J54:J54)</f>
        <v>0</v>
      </c>
      <c r="K55" s="635"/>
    </row>
  </sheetData>
  <printOptions/>
  <pageMargins left="0.35433070866141736" right="0.2755905511811024" top="0.7874015748031497" bottom="0.7874015748031497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137</v>
      </c>
      <c r="G1" s="712" t="s">
        <v>138</v>
      </c>
      <c r="H1" s="712"/>
      <c r="I1" s="111"/>
      <c r="J1" s="110" t="s">
        <v>139</v>
      </c>
      <c r="K1" s="109" t="s">
        <v>140</v>
      </c>
      <c r="L1" s="110" t="s">
        <v>141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710" t="s">
        <v>8</v>
      </c>
      <c r="M2" s="711"/>
      <c r="N2" s="711"/>
      <c r="O2" s="711"/>
      <c r="P2" s="711"/>
      <c r="Q2" s="711"/>
      <c r="R2" s="711"/>
      <c r="S2" s="711"/>
      <c r="T2" s="711"/>
      <c r="U2" s="711"/>
      <c r="V2" s="711"/>
      <c r="AT2" s="25" t="s">
        <v>125</v>
      </c>
    </row>
    <row r="3" spans="2:46" ht="6.95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80</v>
      </c>
    </row>
    <row r="4" spans="2:46" ht="36.95" customHeight="1">
      <c r="B4" s="29"/>
      <c r="C4" s="30"/>
      <c r="D4" s="31" t="s">
        <v>142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2:11" ht="16.5" customHeight="1">
      <c r="B7" s="29"/>
      <c r="C7" s="30"/>
      <c r="D7" s="30"/>
      <c r="E7" s="713" t="str">
        <f>'Rekapitulace stavby'!K6</f>
        <v>Odkanalizování oblasti povodí Olešná, kanalizace Chlebovice Frýdek - Místek</v>
      </c>
      <c r="F7" s="714"/>
      <c r="G7" s="714"/>
      <c r="H7" s="714"/>
      <c r="I7" s="113"/>
      <c r="J7" s="30"/>
      <c r="K7" s="32"/>
    </row>
    <row r="8" spans="2:11" ht="15">
      <c r="B8" s="29"/>
      <c r="C8" s="30"/>
      <c r="D8" s="38" t="s">
        <v>143</v>
      </c>
      <c r="E8" s="30"/>
      <c r="F8" s="30"/>
      <c r="G8" s="30"/>
      <c r="H8" s="30"/>
      <c r="I8" s="113"/>
      <c r="J8" s="30"/>
      <c r="K8" s="32"/>
    </row>
    <row r="9" spans="2:11" ht="16.5" customHeight="1">
      <c r="B9" s="29"/>
      <c r="C9" s="30"/>
      <c r="D9" s="30"/>
      <c r="E9" s="713" t="s">
        <v>144</v>
      </c>
      <c r="F9" s="673"/>
      <c r="G9" s="673"/>
      <c r="H9" s="673"/>
      <c r="I9" s="113"/>
      <c r="J9" s="30"/>
      <c r="K9" s="32"/>
    </row>
    <row r="10" spans="2:11" ht="15">
      <c r="B10" s="29"/>
      <c r="C10" s="30"/>
      <c r="D10" s="38" t="s">
        <v>145</v>
      </c>
      <c r="E10" s="30"/>
      <c r="F10" s="30"/>
      <c r="G10" s="30"/>
      <c r="H10" s="30"/>
      <c r="I10" s="113"/>
      <c r="J10" s="30"/>
      <c r="K10" s="32"/>
    </row>
    <row r="11" spans="2:11" s="1" customFormat="1" ht="16.5" customHeight="1">
      <c r="B11" s="42"/>
      <c r="C11" s="43"/>
      <c r="D11" s="43"/>
      <c r="E11" s="695" t="s">
        <v>2387</v>
      </c>
      <c r="F11" s="715"/>
      <c r="G11" s="715"/>
      <c r="H11" s="715"/>
      <c r="I11" s="114"/>
      <c r="J11" s="43"/>
      <c r="K11" s="46"/>
    </row>
    <row r="12" spans="2:11" s="1" customFormat="1" ht="15">
      <c r="B12" s="42"/>
      <c r="C12" s="43"/>
      <c r="D12" s="38" t="s">
        <v>147</v>
      </c>
      <c r="E12" s="43"/>
      <c r="F12" s="43"/>
      <c r="G12" s="43"/>
      <c r="H12" s="43"/>
      <c r="I12" s="114"/>
      <c r="J12" s="43"/>
      <c r="K12" s="46"/>
    </row>
    <row r="13" spans="2:11" s="1" customFormat="1" ht="36.95" customHeight="1">
      <c r="B13" s="42"/>
      <c r="C13" s="43"/>
      <c r="D13" s="43"/>
      <c r="E13" s="716" t="s">
        <v>2388</v>
      </c>
      <c r="F13" s="715"/>
      <c r="G13" s="715"/>
      <c r="H13" s="715"/>
      <c r="I13" s="114"/>
      <c r="J13" s="43"/>
      <c r="K13" s="46"/>
    </row>
    <row r="14" spans="2:11" s="1" customFormat="1" ht="13.5">
      <c r="B14" s="42"/>
      <c r="C14" s="43"/>
      <c r="D14" s="43"/>
      <c r="E14" s="43"/>
      <c r="F14" s="43"/>
      <c r="G14" s="43"/>
      <c r="H14" s="43"/>
      <c r="I14" s="114"/>
      <c r="J14" s="43"/>
      <c r="K14" s="46"/>
    </row>
    <row r="15" spans="2:11" s="1" customFormat="1" ht="14.45" customHeight="1">
      <c r="B15" s="42"/>
      <c r="C15" s="43"/>
      <c r="D15" s="38" t="s">
        <v>21</v>
      </c>
      <c r="E15" s="43"/>
      <c r="F15" s="36" t="s">
        <v>5</v>
      </c>
      <c r="G15" s="43"/>
      <c r="H15" s="43"/>
      <c r="I15" s="115" t="s">
        <v>22</v>
      </c>
      <c r="J15" s="36" t="s">
        <v>5</v>
      </c>
      <c r="K15" s="46"/>
    </row>
    <row r="16" spans="2:11" s="1" customFormat="1" ht="14.45" customHeight="1">
      <c r="B16" s="42"/>
      <c r="C16" s="43"/>
      <c r="D16" s="38" t="s">
        <v>23</v>
      </c>
      <c r="E16" s="43"/>
      <c r="F16" s="36" t="s">
        <v>24</v>
      </c>
      <c r="G16" s="43"/>
      <c r="H16" s="43"/>
      <c r="I16" s="115" t="s">
        <v>25</v>
      </c>
      <c r="J16" s="116" t="str">
        <f>'Rekapitulace stavby'!AN8</f>
        <v>16. 11. 2017</v>
      </c>
      <c r="K16" s="46"/>
    </row>
    <row r="17" spans="2:11" s="1" customFormat="1" ht="10.9" customHeight="1">
      <c r="B17" s="42"/>
      <c r="C17" s="43"/>
      <c r="D17" s="43"/>
      <c r="E17" s="43"/>
      <c r="F17" s="43"/>
      <c r="G17" s="43"/>
      <c r="H17" s="43"/>
      <c r="I17" s="114"/>
      <c r="J17" s="43"/>
      <c r="K17" s="46"/>
    </row>
    <row r="18" spans="2:11" s="1" customFormat="1" ht="14.45" customHeight="1">
      <c r="B18" s="42"/>
      <c r="C18" s="43"/>
      <c r="D18" s="38" t="s">
        <v>27</v>
      </c>
      <c r="E18" s="43"/>
      <c r="F18" s="43"/>
      <c r="G18" s="43"/>
      <c r="H18" s="43"/>
      <c r="I18" s="115" t="s">
        <v>28</v>
      </c>
      <c r="J18" s="36" t="s">
        <v>5</v>
      </c>
      <c r="K18" s="46"/>
    </row>
    <row r="19" spans="2:11" s="1" customFormat="1" ht="18" customHeight="1">
      <c r="B19" s="42"/>
      <c r="C19" s="43"/>
      <c r="D19" s="43"/>
      <c r="E19" s="36" t="s">
        <v>29</v>
      </c>
      <c r="F19" s="43"/>
      <c r="G19" s="43"/>
      <c r="H19" s="43"/>
      <c r="I19" s="115" t="s">
        <v>30</v>
      </c>
      <c r="J19" s="36" t="s">
        <v>5</v>
      </c>
      <c r="K19" s="46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14"/>
      <c r="J20" s="43"/>
      <c r="K20" s="46"/>
    </row>
    <row r="21" spans="2:11" s="1" customFormat="1" ht="14.45" customHeight="1">
      <c r="B21" s="42"/>
      <c r="C21" s="43"/>
      <c r="D21" s="38" t="s">
        <v>31</v>
      </c>
      <c r="E21" s="43"/>
      <c r="F21" s="43"/>
      <c r="G21" s="43"/>
      <c r="H21" s="43"/>
      <c r="I21" s="115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15" t="s">
        <v>30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14"/>
      <c r="J23" s="43"/>
      <c r="K23" s="46"/>
    </row>
    <row r="24" spans="2:11" s="1" customFormat="1" ht="14.45" customHeight="1">
      <c r="B24" s="42"/>
      <c r="C24" s="43"/>
      <c r="D24" s="38" t="s">
        <v>33</v>
      </c>
      <c r="E24" s="43"/>
      <c r="F24" s="43"/>
      <c r="G24" s="43"/>
      <c r="H24" s="43"/>
      <c r="I24" s="115" t="s">
        <v>28</v>
      </c>
      <c r="J24" s="36" t="s">
        <v>5</v>
      </c>
      <c r="K24" s="46"/>
    </row>
    <row r="25" spans="2:11" s="1" customFormat="1" ht="18" customHeight="1">
      <c r="B25" s="42"/>
      <c r="C25" s="43"/>
      <c r="D25" s="43"/>
      <c r="E25" s="36" t="s">
        <v>34</v>
      </c>
      <c r="F25" s="43"/>
      <c r="G25" s="43"/>
      <c r="H25" s="43"/>
      <c r="I25" s="115" t="s">
        <v>30</v>
      </c>
      <c r="J25" s="36" t="s">
        <v>5</v>
      </c>
      <c r="K25" s="46"/>
    </row>
    <row r="26" spans="2:11" s="1" customFormat="1" ht="6.95" customHeight="1">
      <c r="B26" s="42"/>
      <c r="C26" s="43"/>
      <c r="D26" s="43"/>
      <c r="E26" s="43"/>
      <c r="F26" s="43"/>
      <c r="G26" s="43"/>
      <c r="H26" s="43"/>
      <c r="I26" s="114"/>
      <c r="J26" s="43"/>
      <c r="K26" s="46"/>
    </row>
    <row r="27" spans="2:11" s="1" customFormat="1" ht="14.45" customHeight="1">
      <c r="B27" s="42"/>
      <c r="C27" s="43"/>
      <c r="D27" s="38" t="s">
        <v>36</v>
      </c>
      <c r="E27" s="43"/>
      <c r="F27" s="43"/>
      <c r="G27" s="43"/>
      <c r="H27" s="43"/>
      <c r="I27" s="114"/>
      <c r="J27" s="43"/>
      <c r="K27" s="46"/>
    </row>
    <row r="28" spans="2:11" s="7" customFormat="1" ht="16.5" customHeight="1">
      <c r="B28" s="117"/>
      <c r="C28" s="118"/>
      <c r="D28" s="118"/>
      <c r="E28" s="677" t="s">
        <v>5</v>
      </c>
      <c r="F28" s="677"/>
      <c r="G28" s="677"/>
      <c r="H28" s="677"/>
      <c r="I28" s="119"/>
      <c r="J28" s="118"/>
      <c r="K28" s="120"/>
    </row>
    <row r="29" spans="2:11" s="1" customFormat="1" ht="6.95" customHeight="1">
      <c r="B29" s="42"/>
      <c r="C29" s="43"/>
      <c r="D29" s="43"/>
      <c r="E29" s="43"/>
      <c r="F29" s="43"/>
      <c r="G29" s="43"/>
      <c r="H29" s="43"/>
      <c r="I29" s="114"/>
      <c r="J29" s="43"/>
      <c r="K29" s="46"/>
    </row>
    <row r="30" spans="2:11" s="1" customFormat="1" ht="6.95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25.35" customHeight="1">
      <c r="B31" s="42"/>
      <c r="C31" s="43"/>
      <c r="D31" s="123" t="s">
        <v>37</v>
      </c>
      <c r="E31" s="43"/>
      <c r="F31" s="43"/>
      <c r="G31" s="43"/>
      <c r="H31" s="43"/>
      <c r="I31" s="114"/>
      <c r="J31" s="124">
        <f>ROUND(J92,2)</f>
        <v>0</v>
      </c>
      <c r="K31" s="46"/>
    </row>
    <row r="32" spans="2:11" s="1" customFormat="1" ht="6.95" customHeight="1">
      <c r="B32" s="42"/>
      <c r="C32" s="43"/>
      <c r="D32" s="69"/>
      <c r="E32" s="69"/>
      <c r="F32" s="69"/>
      <c r="G32" s="69"/>
      <c r="H32" s="69"/>
      <c r="I32" s="121"/>
      <c r="J32" s="69"/>
      <c r="K32" s="122"/>
    </row>
    <row r="33" spans="2:11" s="1" customFormat="1" ht="14.45" customHeight="1">
      <c r="B33" s="42"/>
      <c r="C33" s="43"/>
      <c r="D33" s="43"/>
      <c r="E33" s="43"/>
      <c r="F33" s="47" t="s">
        <v>39</v>
      </c>
      <c r="G33" s="43"/>
      <c r="H33" s="43"/>
      <c r="I33" s="125" t="s">
        <v>38</v>
      </c>
      <c r="J33" s="47" t="s">
        <v>40</v>
      </c>
      <c r="K33" s="46"/>
    </row>
    <row r="34" spans="2:11" s="1" customFormat="1" ht="14.45" customHeight="1">
      <c r="B34" s="42"/>
      <c r="C34" s="43"/>
      <c r="D34" s="50" t="s">
        <v>41</v>
      </c>
      <c r="E34" s="50" t="s">
        <v>42</v>
      </c>
      <c r="F34" s="126">
        <f>ROUND(SUM(BE92:BE113),2)</f>
        <v>0</v>
      </c>
      <c r="G34" s="43"/>
      <c r="H34" s="43"/>
      <c r="I34" s="127">
        <v>0.21</v>
      </c>
      <c r="J34" s="126">
        <f>ROUND(ROUND((SUM(BE92:BE113)),2)*I34,2)</f>
        <v>0</v>
      </c>
      <c r="K34" s="46"/>
    </row>
    <row r="35" spans="2:11" s="1" customFormat="1" ht="14.45" customHeight="1">
      <c r="B35" s="42"/>
      <c r="C35" s="43"/>
      <c r="D35" s="43"/>
      <c r="E35" s="50" t="s">
        <v>43</v>
      </c>
      <c r="F35" s="126">
        <f>ROUND(SUM(BF92:BF113),2)</f>
        <v>0</v>
      </c>
      <c r="G35" s="43"/>
      <c r="H35" s="43"/>
      <c r="I35" s="127">
        <v>0.15</v>
      </c>
      <c r="J35" s="126">
        <f>ROUND(ROUND((SUM(BF92:BF113)),2)*I35,2)</f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44</v>
      </c>
      <c r="F36" s="126">
        <f>ROUND(SUM(BG92:BG113),2)</f>
        <v>0</v>
      </c>
      <c r="G36" s="43"/>
      <c r="H36" s="43"/>
      <c r="I36" s="127">
        <v>0.21</v>
      </c>
      <c r="J36" s="126">
        <v>0</v>
      </c>
      <c r="K36" s="46"/>
    </row>
    <row r="37" spans="2:11" s="1" customFormat="1" ht="14.45" customHeight="1" hidden="1">
      <c r="B37" s="42"/>
      <c r="C37" s="43"/>
      <c r="D37" s="43"/>
      <c r="E37" s="50" t="s">
        <v>45</v>
      </c>
      <c r="F37" s="126">
        <f>ROUND(SUM(BH92:BH113),2)</f>
        <v>0</v>
      </c>
      <c r="G37" s="43"/>
      <c r="H37" s="43"/>
      <c r="I37" s="127">
        <v>0.15</v>
      </c>
      <c r="J37" s="126">
        <v>0</v>
      </c>
      <c r="K37" s="46"/>
    </row>
    <row r="38" spans="2:11" s="1" customFormat="1" ht="14.45" customHeight="1" hidden="1">
      <c r="B38" s="42"/>
      <c r="C38" s="43"/>
      <c r="D38" s="43"/>
      <c r="E38" s="50" t="s">
        <v>46</v>
      </c>
      <c r="F38" s="126">
        <f>ROUND(SUM(BI92:BI113),2)</f>
        <v>0</v>
      </c>
      <c r="G38" s="43"/>
      <c r="H38" s="43"/>
      <c r="I38" s="127">
        <v>0</v>
      </c>
      <c r="J38" s="126">
        <v>0</v>
      </c>
      <c r="K38" s="46"/>
    </row>
    <row r="39" spans="2:11" s="1" customFormat="1" ht="6.95" customHeight="1">
      <c r="B39" s="42"/>
      <c r="C39" s="43"/>
      <c r="D39" s="43"/>
      <c r="E39" s="43"/>
      <c r="F39" s="43"/>
      <c r="G39" s="43"/>
      <c r="H39" s="43"/>
      <c r="I39" s="114"/>
      <c r="J39" s="43"/>
      <c r="K39" s="46"/>
    </row>
    <row r="40" spans="2:11" s="1" customFormat="1" ht="25.35" customHeight="1">
      <c r="B40" s="42"/>
      <c r="C40" s="128"/>
      <c r="D40" s="129" t="s">
        <v>47</v>
      </c>
      <c r="E40" s="72"/>
      <c r="F40" s="72"/>
      <c r="G40" s="130" t="s">
        <v>48</v>
      </c>
      <c r="H40" s="131" t="s">
        <v>49</v>
      </c>
      <c r="I40" s="132"/>
      <c r="J40" s="133">
        <f>SUM(J31:J38)</f>
        <v>0</v>
      </c>
      <c r="K40" s="134"/>
    </row>
    <row r="41" spans="2:11" s="1" customFormat="1" ht="14.45" customHeight="1">
      <c r="B41" s="57"/>
      <c r="C41" s="58"/>
      <c r="D41" s="58"/>
      <c r="E41" s="58"/>
      <c r="F41" s="58"/>
      <c r="G41" s="58"/>
      <c r="H41" s="58"/>
      <c r="I41" s="135"/>
      <c r="J41" s="58"/>
      <c r="K41" s="59"/>
    </row>
    <row r="45" spans="2:11" s="1" customFormat="1" ht="6.95" customHeight="1">
      <c r="B45" s="60"/>
      <c r="C45" s="61"/>
      <c r="D45" s="61"/>
      <c r="E45" s="61"/>
      <c r="F45" s="61"/>
      <c r="G45" s="61"/>
      <c r="H45" s="61"/>
      <c r="I45" s="136"/>
      <c r="J45" s="61"/>
      <c r="K45" s="137"/>
    </row>
    <row r="46" spans="2:11" s="1" customFormat="1" ht="36.95" customHeight="1">
      <c r="B46" s="42"/>
      <c r="C46" s="31" t="s">
        <v>149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6.95" customHeight="1">
      <c r="B47" s="42"/>
      <c r="C47" s="43"/>
      <c r="D47" s="43"/>
      <c r="E47" s="43"/>
      <c r="F47" s="43"/>
      <c r="G47" s="43"/>
      <c r="H47" s="43"/>
      <c r="I47" s="114"/>
      <c r="J47" s="43"/>
      <c r="K47" s="46"/>
    </row>
    <row r="48" spans="2:11" s="1" customFormat="1" ht="14.45" customHeight="1">
      <c r="B48" s="42"/>
      <c r="C48" s="38" t="s">
        <v>19</v>
      </c>
      <c r="D48" s="43"/>
      <c r="E48" s="43"/>
      <c r="F48" s="43"/>
      <c r="G48" s="43"/>
      <c r="H48" s="43"/>
      <c r="I48" s="114"/>
      <c r="J48" s="43"/>
      <c r="K48" s="46"/>
    </row>
    <row r="49" spans="2:11" s="1" customFormat="1" ht="16.5" customHeight="1">
      <c r="B49" s="42"/>
      <c r="C49" s="43"/>
      <c r="D49" s="43"/>
      <c r="E49" s="713" t="str">
        <f>E7</f>
        <v>Odkanalizování oblasti povodí Olešná, kanalizace Chlebovice Frýdek - Místek</v>
      </c>
      <c r="F49" s="714"/>
      <c r="G49" s="714"/>
      <c r="H49" s="714"/>
      <c r="I49" s="114"/>
      <c r="J49" s="43"/>
      <c r="K49" s="46"/>
    </row>
    <row r="50" spans="2:11" ht="15">
      <c r="B50" s="29"/>
      <c r="C50" s="38" t="s">
        <v>143</v>
      </c>
      <c r="D50" s="30"/>
      <c r="E50" s="30"/>
      <c r="F50" s="30"/>
      <c r="G50" s="30"/>
      <c r="H50" s="30"/>
      <c r="I50" s="113"/>
      <c r="J50" s="30"/>
      <c r="K50" s="32"/>
    </row>
    <row r="51" spans="2:11" ht="16.5" customHeight="1">
      <c r="B51" s="29"/>
      <c r="C51" s="30"/>
      <c r="D51" s="30"/>
      <c r="E51" s="713" t="s">
        <v>144</v>
      </c>
      <c r="F51" s="673"/>
      <c r="G51" s="673"/>
      <c r="H51" s="673"/>
      <c r="I51" s="113"/>
      <c r="J51" s="30"/>
      <c r="K51" s="32"/>
    </row>
    <row r="52" spans="2:11" ht="15">
      <c r="B52" s="29"/>
      <c r="C52" s="38" t="s">
        <v>145</v>
      </c>
      <c r="D52" s="30"/>
      <c r="E52" s="30"/>
      <c r="F52" s="30"/>
      <c r="G52" s="30"/>
      <c r="H52" s="30"/>
      <c r="I52" s="113"/>
      <c r="J52" s="30"/>
      <c r="K52" s="32"/>
    </row>
    <row r="53" spans="2:11" s="1" customFormat="1" ht="16.5" customHeight="1">
      <c r="B53" s="42"/>
      <c r="C53" s="43"/>
      <c r="D53" s="43"/>
      <c r="E53" s="695" t="s">
        <v>2387</v>
      </c>
      <c r="F53" s="715"/>
      <c r="G53" s="715"/>
      <c r="H53" s="715"/>
      <c r="I53" s="114"/>
      <c r="J53" s="43"/>
      <c r="K53" s="46"/>
    </row>
    <row r="54" spans="2:11" s="1" customFormat="1" ht="14.45" customHeight="1">
      <c r="B54" s="42"/>
      <c r="C54" s="38" t="s">
        <v>147</v>
      </c>
      <c r="D54" s="43"/>
      <c r="E54" s="43"/>
      <c r="F54" s="43"/>
      <c r="G54" s="43"/>
      <c r="H54" s="43"/>
      <c r="I54" s="114"/>
      <c r="J54" s="43"/>
      <c r="K54" s="46"/>
    </row>
    <row r="55" spans="2:11" s="1" customFormat="1" ht="17.25" customHeight="1">
      <c r="B55" s="42"/>
      <c r="C55" s="43"/>
      <c r="D55" s="43"/>
      <c r="E55" s="716" t="str">
        <f>E13</f>
        <v>0001 - DPS 02.1 Strojně-technologická část ČS</v>
      </c>
      <c r="F55" s="715"/>
      <c r="G55" s="715"/>
      <c r="H55" s="715"/>
      <c r="I55" s="114"/>
      <c r="J55" s="43"/>
      <c r="K55" s="46"/>
    </row>
    <row r="56" spans="2:11" s="1" customFormat="1" ht="6.95" customHeight="1">
      <c r="B56" s="42"/>
      <c r="C56" s="43"/>
      <c r="D56" s="43"/>
      <c r="E56" s="43"/>
      <c r="F56" s="43"/>
      <c r="G56" s="43"/>
      <c r="H56" s="43"/>
      <c r="I56" s="114"/>
      <c r="J56" s="43"/>
      <c r="K56" s="46"/>
    </row>
    <row r="57" spans="2:11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15" t="s">
        <v>25</v>
      </c>
      <c r="J57" s="116" t="str">
        <f>IF(J16="","",J16)</f>
        <v>16. 11. 2017</v>
      </c>
      <c r="K57" s="46"/>
    </row>
    <row r="58" spans="2:11" s="1" customFormat="1" ht="6.95" customHeight="1">
      <c r="B58" s="42"/>
      <c r="C58" s="43"/>
      <c r="D58" s="43"/>
      <c r="E58" s="43"/>
      <c r="F58" s="43"/>
      <c r="G58" s="43"/>
      <c r="H58" s="43"/>
      <c r="I58" s="114"/>
      <c r="J58" s="43"/>
      <c r="K58" s="46"/>
    </row>
    <row r="59" spans="2:11" s="1" customFormat="1" ht="15">
      <c r="B59" s="42"/>
      <c r="C59" s="38" t="s">
        <v>27</v>
      </c>
      <c r="D59" s="43"/>
      <c r="E59" s="43"/>
      <c r="F59" s="36" t="str">
        <f>E19</f>
        <v>Město Frýdek-Místek</v>
      </c>
      <c r="G59" s="43"/>
      <c r="H59" s="43"/>
      <c r="I59" s="115" t="s">
        <v>33</v>
      </c>
      <c r="J59" s="677" t="str">
        <f>E25</f>
        <v>Sweco Hydroprojekt a.s., divize Morava</v>
      </c>
      <c r="K59" s="46"/>
    </row>
    <row r="60" spans="2:11" s="1" customFormat="1" ht="14.45" customHeight="1">
      <c r="B60" s="42"/>
      <c r="C60" s="38" t="s">
        <v>31</v>
      </c>
      <c r="D60" s="43"/>
      <c r="E60" s="43"/>
      <c r="F60" s="36" t="str">
        <f>IF(E22="","",E22)</f>
        <v/>
      </c>
      <c r="G60" s="43"/>
      <c r="H60" s="43"/>
      <c r="I60" s="114"/>
      <c r="J60" s="721"/>
      <c r="K60" s="46"/>
    </row>
    <row r="61" spans="2:11" s="1" customFormat="1" ht="10.35" customHeight="1">
      <c r="B61" s="42"/>
      <c r="C61" s="43"/>
      <c r="D61" s="43"/>
      <c r="E61" s="43"/>
      <c r="F61" s="43"/>
      <c r="G61" s="43"/>
      <c r="H61" s="43"/>
      <c r="I61" s="114"/>
      <c r="J61" s="43"/>
      <c r="K61" s="46"/>
    </row>
    <row r="62" spans="2:11" s="1" customFormat="1" ht="29.25" customHeight="1">
      <c r="B62" s="42"/>
      <c r="C62" s="138" t="s">
        <v>150</v>
      </c>
      <c r="D62" s="128"/>
      <c r="E62" s="128"/>
      <c r="F62" s="128"/>
      <c r="G62" s="128"/>
      <c r="H62" s="128"/>
      <c r="I62" s="139"/>
      <c r="J62" s="140" t="s">
        <v>151</v>
      </c>
      <c r="K62" s="141"/>
    </row>
    <row r="63" spans="2:11" s="1" customFormat="1" ht="10.35" customHeight="1">
      <c r="B63" s="42"/>
      <c r="C63" s="43"/>
      <c r="D63" s="43"/>
      <c r="E63" s="43"/>
      <c r="F63" s="43"/>
      <c r="G63" s="43"/>
      <c r="H63" s="43"/>
      <c r="I63" s="114"/>
      <c r="J63" s="43"/>
      <c r="K63" s="46"/>
    </row>
    <row r="64" spans="2:47" s="1" customFormat="1" ht="29.25" customHeight="1">
      <c r="B64" s="42"/>
      <c r="C64" s="142" t="s">
        <v>152</v>
      </c>
      <c r="D64" s="43"/>
      <c r="E64" s="43"/>
      <c r="F64" s="43"/>
      <c r="G64" s="43"/>
      <c r="H64" s="43"/>
      <c r="I64" s="114"/>
      <c r="J64" s="124">
        <f>J92</f>
        <v>0</v>
      </c>
      <c r="K64" s="46"/>
      <c r="AU64" s="25" t="s">
        <v>153</v>
      </c>
    </row>
    <row r="65" spans="2:11" s="8" customFormat="1" ht="24.95" customHeight="1">
      <c r="B65" s="143"/>
      <c r="C65" s="144"/>
      <c r="D65" s="145" t="s">
        <v>1625</v>
      </c>
      <c r="E65" s="146"/>
      <c r="F65" s="146"/>
      <c r="G65" s="146"/>
      <c r="H65" s="146"/>
      <c r="I65" s="147"/>
      <c r="J65" s="148">
        <f>J93</f>
        <v>0</v>
      </c>
      <c r="K65" s="149"/>
    </row>
    <row r="66" spans="2:11" s="9" customFormat="1" ht="19.9" customHeight="1">
      <c r="B66" s="150"/>
      <c r="C66" s="151"/>
      <c r="D66" s="152" t="s">
        <v>2348</v>
      </c>
      <c r="E66" s="153"/>
      <c r="F66" s="153"/>
      <c r="G66" s="153"/>
      <c r="H66" s="153"/>
      <c r="I66" s="154"/>
      <c r="J66" s="155">
        <f>J94</f>
        <v>0</v>
      </c>
      <c r="K66" s="156"/>
    </row>
    <row r="67" spans="2:11" s="8" customFormat="1" ht="24.95" customHeight="1">
      <c r="B67" s="143"/>
      <c r="C67" s="144"/>
      <c r="D67" s="145" t="s">
        <v>2349</v>
      </c>
      <c r="E67" s="146"/>
      <c r="F67" s="146"/>
      <c r="G67" s="146"/>
      <c r="H67" s="146"/>
      <c r="I67" s="147"/>
      <c r="J67" s="148">
        <f>J110</f>
        <v>0</v>
      </c>
      <c r="K67" s="149"/>
    </row>
    <row r="68" spans="2:11" s="9" customFormat="1" ht="19.9" customHeight="1">
      <c r="B68" s="150"/>
      <c r="C68" s="151"/>
      <c r="D68" s="152" t="s">
        <v>2350</v>
      </c>
      <c r="E68" s="153"/>
      <c r="F68" s="153"/>
      <c r="G68" s="153"/>
      <c r="H68" s="153"/>
      <c r="I68" s="154"/>
      <c r="J68" s="155">
        <f>J111</f>
        <v>0</v>
      </c>
      <c r="K68" s="156"/>
    </row>
    <row r="69" spans="2:11" s="1" customFormat="1" ht="21.75" customHeight="1">
      <c r="B69" s="42"/>
      <c r="C69" s="43"/>
      <c r="D69" s="43"/>
      <c r="E69" s="43"/>
      <c r="F69" s="43"/>
      <c r="G69" s="43"/>
      <c r="H69" s="43"/>
      <c r="I69" s="114"/>
      <c r="J69" s="43"/>
      <c r="K69" s="46"/>
    </row>
    <row r="70" spans="2:11" s="1" customFormat="1" ht="6.95" customHeight="1">
      <c r="B70" s="57"/>
      <c r="C70" s="58"/>
      <c r="D70" s="58"/>
      <c r="E70" s="58"/>
      <c r="F70" s="58"/>
      <c r="G70" s="58"/>
      <c r="H70" s="58"/>
      <c r="I70" s="135"/>
      <c r="J70" s="58"/>
      <c r="K70" s="59"/>
    </row>
    <row r="74" spans="2:12" s="1" customFormat="1" ht="6.95" customHeight="1">
      <c r="B74" s="60"/>
      <c r="C74" s="61"/>
      <c r="D74" s="61"/>
      <c r="E74" s="61"/>
      <c r="F74" s="61"/>
      <c r="G74" s="61"/>
      <c r="H74" s="61"/>
      <c r="I74" s="136"/>
      <c r="J74" s="61"/>
      <c r="K74" s="61"/>
      <c r="L74" s="42"/>
    </row>
    <row r="75" spans="2:12" s="1" customFormat="1" ht="36.95" customHeight="1">
      <c r="B75" s="42"/>
      <c r="C75" s="62" t="s">
        <v>163</v>
      </c>
      <c r="L75" s="42"/>
    </row>
    <row r="76" spans="2:12" s="1" customFormat="1" ht="6.95" customHeight="1">
      <c r="B76" s="42"/>
      <c r="L76" s="42"/>
    </row>
    <row r="77" spans="2:12" s="1" customFormat="1" ht="14.45" customHeight="1">
      <c r="B77" s="42"/>
      <c r="C77" s="64" t="s">
        <v>19</v>
      </c>
      <c r="L77" s="42"/>
    </row>
    <row r="78" spans="2:12" s="1" customFormat="1" ht="16.5" customHeight="1">
      <c r="B78" s="42"/>
      <c r="E78" s="717" t="str">
        <f>E7</f>
        <v>Odkanalizování oblasti povodí Olešná, kanalizace Chlebovice Frýdek - Místek</v>
      </c>
      <c r="F78" s="718"/>
      <c r="G78" s="718"/>
      <c r="H78" s="718"/>
      <c r="L78" s="42"/>
    </row>
    <row r="79" spans="2:12" ht="15">
      <c r="B79" s="29"/>
      <c r="C79" s="64" t="s">
        <v>143</v>
      </c>
      <c r="L79" s="29"/>
    </row>
    <row r="80" spans="2:12" ht="16.5" customHeight="1">
      <c r="B80" s="29"/>
      <c r="E80" s="717" t="s">
        <v>144</v>
      </c>
      <c r="F80" s="711"/>
      <c r="G80" s="711"/>
      <c r="H80" s="711"/>
      <c r="L80" s="29"/>
    </row>
    <row r="81" spans="2:12" ht="15">
      <c r="B81" s="29"/>
      <c r="C81" s="64" t="s">
        <v>145</v>
      </c>
      <c r="L81" s="29"/>
    </row>
    <row r="82" spans="2:12" s="1" customFormat="1" ht="16.5" customHeight="1">
      <c r="B82" s="42"/>
      <c r="E82" s="719" t="s">
        <v>2387</v>
      </c>
      <c r="F82" s="720"/>
      <c r="G82" s="720"/>
      <c r="H82" s="720"/>
      <c r="L82" s="42"/>
    </row>
    <row r="83" spans="2:12" s="1" customFormat="1" ht="14.45" customHeight="1">
      <c r="B83" s="42"/>
      <c r="C83" s="64" t="s">
        <v>147</v>
      </c>
      <c r="L83" s="42"/>
    </row>
    <row r="84" spans="2:12" s="1" customFormat="1" ht="17.25" customHeight="1">
      <c r="B84" s="42"/>
      <c r="E84" s="688" t="str">
        <f>E13</f>
        <v>0001 - DPS 02.1 Strojně-technologická část ČS</v>
      </c>
      <c r="F84" s="720"/>
      <c r="G84" s="720"/>
      <c r="H84" s="720"/>
      <c r="L84" s="42"/>
    </row>
    <row r="85" spans="2:12" s="1" customFormat="1" ht="6.95" customHeight="1">
      <c r="B85" s="42"/>
      <c r="L85" s="42"/>
    </row>
    <row r="86" spans="2:12" s="1" customFormat="1" ht="18" customHeight="1">
      <c r="B86" s="42"/>
      <c r="C86" s="64" t="s">
        <v>23</v>
      </c>
      <c r="F86" s="157" t="str">
        <f>F16</f>
        <v xml:space="preserve"> </v>
      </c>
      <c r="I86" s="158" t="s">
        <v>25</v>
      </c>
      <c r="J86" s="68" t="str">
        <f>IF(J16="","",J16)</f>
        <v>16. 11. 2017</v>
      </c>
      <c r="L86" s="42"/>
    </row>
    <row r="87" spans="2:12" s="1" customFormat="1" ht="6.95" customHeight="1">
      <c r="B87" s="42"/>
      <c r="L87" s="42"/>
    </row>
    <row r="88" spans="2:12" s="1" customFormat="1" ht="15">
      <c r="B88" s="42"/>
      <c r="C88" s="64" t="s">
        <v>27</v>
      </c>
      <c r="F88" s="157" t="str">
        <f>E19</f>
        <v>Město Frýdek-Místek</v>
      </c>
      <c r="I88" s="158" t="s">
        <v>33</v>
      </c>
      <c r="J88" s="157" t="str">
        <f>E25</f>
        <v>Sweco Hydroprojekt a.s., divize Morava</v>
      </c>
      <c r="L88" s="42"/>
    </row>
    <row r="89" spans="2:12" s="1" customFormat="1" ht="14.45" customHeight="1">
      <c r="B89" s="42"/>
      <c r="C89" s="64" t="s">
        <v>31</v>
      </c>
      <c r="F89" s="157" t="str">
        <f>IF(E22="","",E22)</f>
        <v/>
      </c>
      <c r="L89" s="42"/>
    </row>
    <row r="90" spans="2:12" s="1" customFormat="1" ht="10.35" customHeight="1">
      <c r="B90" s="42"/>
      <c r="L90" s="42"/>
    </row>
    <row r="91" spans="2:20" s="10" customFormat="1" ht="29.25" customHeight="1">
      <c r="B91" s="159"/>
      <c r="C91" s="160" t="s">
        <v>164</v>
      </c>
      <c r="D91" s="161" t="s">
        <v>56</v>
      </c>
      <c r="E91" s="161" t="s">
        <v>52</v>
      </c>
      <c r="F91" s="161" t="s">
        <v>165</v>
      </c>
      <c r="G91" s="161" t="s">
        <v>166</v>
      </c>
      <c r="H91" s="161" t="s">
        <v>167</v>
      </c>
      <c r="I91" s="162" t="s">
        <v>168</v>
      </c>
      <c r="J91" s="161" t="s">
        <v>151</v>
      </c>
      <c r="K91" s="163" t="s">
        <v>169</v>
      </c>
      <c r="L91" s="159"/>
      <c r="M91" s="74" t="s">
        <v>170</v>
      </c>
      <c r="N91" s="75" t="s">
        <v>41</v>
      </c>
      <c r="O91" s="75" t="s">
        <v>171</v>
      </c>
      <c r="P91" s="75" t="s">
        <v>172</v>
      </c>
      <c r="Q91" s="75" t="s">
        <v>173</v>
      </c>
      <c r="R91" s="75" t="s">
        <v>174</v>
      </c>
      <c r="S91" s="75" t="s">
        <v>175</v>
      </c>
      <c r="T91" s="76" t="s">
        <v>176</v>
      </c>
    </row>
    <row r="92" spans="2:63" s="1" customFormat="1" ht="29.25" customHeight="1">
      <c r="B92" s="42"/>
      <c r="C92" s="78" t="s">
        <v>152</v>
      </c>
      <c r="J92" s="164">
        <f>BK92</f>
        <v>0</v>
      </c>
      <c r="L92" s="42"/>
      <c r="M92" s="77"/>
      <c r="N92" s="69"/>
      <c r="O92" s="69"/>
      <c r="P92" s="165">
        <f>P93+P110</f>
        <v>0</v>
      </c>
      <c r="Q92" s="69"/>
      <c r="R92" s="165">
        <f>R93+R110</f>
        <v>0</v>
      </c>
      <c r="S92" s="69"/>
      <c r="T92" s="166">
        <f>T93+T110</f>
        <v>0</v>
      </c>
      <c r="AT92" s="25" t="s">
        <v>70</v>
      </c>
      <c r="AU92" s="25" t="s">
        <v>153</v>
      </c>
      <c r="BK92" s="167">
        <f>BK93+BK110</f>
        <v>0</v>
      </c>
    </row>
    <row r="93" spans="2:63" s="11" customFormat="1" ht="37.35" customHeight="1">
      <c r="B93" s="168"/>
      <c r="D93" s="169" t="s">
        <v>70</v>
      </c>
      <c r="E93" s="170" t="s">
        <v>541</v>
      </c>
      <c r="F93" s="170" t="s">
        <v>1914</v>
      </c>
      <c r="I93" s="171"/>
      <c r="J93" s="172">
        <f>BK93</f>
        <v>0</v>
      </c>
      <c r="L93" s="168"/>
      <c r="M93" s="173"/>
      <c r="N93" s="174"/>
      <c r="O93" s="174"/>
      <c r="P93" s="175">
        <f>P94</f>
        <v>0</v>
      </c>
      <c r="Q93" s="174"/>
      <c r="R93" s="175">
        <f>R94</f>
        <v>0</v>
      </c>
      <c r="S93" s="174"/>
      <c r="T93" s="176">
        <f>T94</f>
        <v>0</v>
      </c>
      <c r="AR93" s="169" t="s">
        <v>88</v>
      </c>
      <c r="AT93" s="177" t="s">
        <v>70</v>
      </c>
      <c r="AU93" s="177" t="s">
        <v>71</v>
      </c>
      <c r="AY93" s="169" t="s">
        <v>179</v>
      </c>
      <c r="BK93" s="178">
        <f>BK94</f>
        <v>0</v>
      </c>
    </row>
    <row r="94" spans="2:63" s="11" customFormat="1" ht="19.9" customHeight="1">
      <c r="B94" s="168"/>
      <c r="D94" s="169" t="s">
        <v>70</v>
      </c>
      <c r="E94" s="179" t="s">
        <v>2351</v>
      </c>
      <c r="F94" s="179" t="s">
        <v>2352</v>
      </c>
      <c r="I94" s="171"/>
      <c r="J94" s="180">
        <f>BK94</f>
        <v>0</v>
      </c>
      <c r="L94" s="168"/>
      <c r="M94" s="173"/>
      <c r="N94" s="174"/>
      <c r="O94" s="174"/>
      <c r="P94" s="175">
        <f>SUM(P95:P109)</f>
        <v>0</v>
      </c>
      <c r="Q94" s="174"/>
      <c r="R94" s="175">
        <f>SUM(R95:R109)</f>
        <v>0</v>
      </c>
      <c r="S94" s="174"/>
      <c r="T94" s="176">
        <f>SUM(T95:T109)</f>
        <v>0</v>
      </c>
      <c r="AR94" s="169" t="s">
        <v>88</v>
      </c>
      <c r="AT94" s="177" t="s">
        <v>70</v>
      </c>
      <c r="AU94" s="177" t="s">
        <v>78</v>
      </c>
      <c r="AY94" s="169" t="s">
        <v>179</v>
      </c>
      <c r="BK94" s="178">
        <f>SUM(BK95:BK109)</f>
        <v>0</v>
      </c>
    </row>
    <row r="95" spans="2:65" s="1" customFormat="1" ht="16.5" customHeight="1">
      <c r="B95" s="181"/>
      <c r="C95" s="182" t="s">
        <v>78</v>
      </c>
      <c r="D95" s="182" t="s">
        <v>181</v>
      </c>
      <c r="E95" s="183" t="s">
        <v>2389</v>
      </c>
      <c r="F95" s="184" t="s">
        <v>2354</v>
      </c>
      <c r="G95" s="185" t="s">
        <v>316</v>
      </c>
      <c r="H95" s="186">
        <v>2</v>
      </c>
      <c r="I95" s="187"/>
      <c r="J95" s="188">
        <f>ROUND(I95*H95,2)</f>
        <v>0</v>
      </c>
      <c r="K95" s="184" t="s">
        <v>5</v>
      </c>
      <c r="L95" s="42"/>
      <c r="M95" s="189" t="s">
        <v>5</v>
      </c>
      <c r="N95" s="190" t="s">
        <v>42</v>
      </c>
      <c r="O95" s="43"/>
      <c r="P95" s="191">
        <f>O95*H95</f>
        <v>0</v>
      </c>
      <c r="Q95" s="191">
        <v>0</v>
      </c>
      <c r="R95" s="191">
        <f>Q95*H95</f>
        <v>0</v>
      </c>
      <c r="S95" s="191">
        <v>0</v>
      </c>
      <c r="T95" s="192">
        <f>S95*H95</f>
        <v>0</v>
      </c>
      <c r="AR95" s="25" t="s">
        <v>819</v>
      </c>
      <c r="AT95" s="25" t="s">
        <v>181</v>
      </c>
      <c r="AU95" s="25" t="s">
        <v>80</v>
      </c>
      <c r="AY95" s="25" t="s">
        <v>179</v>
      </c>
      <c r="BE95" s="193">
        <f>IF(N95="základní",J95,0)</f>
        <v>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25" t="s">
        <v>78</v>
      </c>
      <c r="BK95" s="193">
        <f>ROUND(I95*H95,2)</f>
        <v>0</v>
      </c>
      <c r="BL95" s="25" t="s">
        <v>819</v>
      </c>
      <c r="BM95" s="25" t="s">
        <v>2390</v>
      </c>
    </row>
    <row r="96" spans="2:47" s="1" customFormat="1" ht="378">
      <c r="B96" s="42"/>
      <c r="D96" s="194" t="s">
        <v>188</v>
      </c>
      <c r="F96" s="195" t="s">
        <v>2391</v>
      </c>
      <c r="I96" s="196"/>
      <c r="L96" s="42"/>
      <c r="M96" s="197"/>
      <c r="N96" s="43"/>
      <c r="O96" s="43"/>
      <c r="P96" s="43"/>
      <c r="Q96" s="43"/>
      <c r="R96" s="43"/>
      <c r="S96" s="43"/>
      <c r="T96" s="71"/>
      <c r="AT96" s="25" t="s">
        <v>188</v>
      </c>
      <c r="AU96" s="25" t="s">
        <v>80</v>
      </c>
    </row>
    <row r="97" spans="2:47" s="1" customFormat="1" ht="27">
      <c r="B97" s="42"/>
      <c r="D97" s="194" t="s">
        <v>190</v>
      </c>
      <c r="F97" s="198" t="s">
        <v>2392</v>
      </c>
      <c r="I97" s="196"/>
      <c r="L97" s="42"/>
      <c r="M97" s="197"/>
      <c r="N97" s="43"/>
      <c r="O97" s="43"/>
      <c r="P97" s="43"/>
      <c r="Q97" s="43"/>
      <c r="R97" s="43"/>
      <c r="S97" s="43"/>
      <c r="T97" s="71"/>
      <c r="AT97" s="25" t="s">
        <v>190</v>
      </c>
      <c r="AU97" s="25" t="s">
        <v>80</v>
      </c>
    </row>
    <row r="98" spans="2:65" s="1" customFormat="1" ht="16.5" customHeight="1">
      <c r="B98" s="181"/>
      <c r="C98" s="182" t="s">
        <v>80</v>
      </c>
      <c r="D98" s="182" t="s">
        <v>181</v>
      </c>
      <c r="E98" s="183" t="s">
        <v>2393</v>
      </c>
      <c r="F98" s="184" t="s">
        <v>2359</v>
      </c>
      <c r="G98" s="185" t="s">
        <v>316</v>
      </c>
      <c r="H98" s="186">
        <v>1</v>
      </c>
      <c r="I98" s="187"/>
      <c r="J98" s="188">
        <f>ROUND(I98*H98,2)</f>
        <v>0</v>
      </c>
      <c r="K98" s="184" t="s">
        <v>5</v>
      </c>
      <c r="L98" s="42"/>
      <c r="M98" s="189" t="s">
        <v>5</v>
      </c>
      <c r="N98" s="190" t="s">
        <v>42</v>
      </c>
      <c r="O98" s="43"/>
      <c r="P98" s="191">
        <f>O98*H98</f>
        <v>0</v>
      </c>
      <c r="Q98" s="191">
        <v>0</v>
      </c>
      <c r="R98" s="191">
        <f>Q98*H98</f>
        <v>0</v>
      </c>
      <c r="S98" s="191">
        <v>0</v>
      </c>
      <c r="T98" s="192">
        <f>S98*H98</f>
        <v>0</v>
      </c>
      <c r="AR98" s="25" t="s">
        <v>819</v>
      </c>
      <c r="AT98" s="25" t="s">
        <v>181</v>
      </c>
      <c r="AU98" s="25" t="s">
        <v>80</v>
      </c>
      <c r="AY98" s="25" t="s">
        <v>179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25" t="s">
        <v>78</v>
      </c>
      <c r="BK98" s="193">
        <f>ROUND(I98*H98,2)</f>
        <v>0</v>
      </c>
      <c r="BL98" s="25" t="s">
        <v>819</v>
      </c>
      <c r="BM98" s="25" t="s">
        <v>2394</v>
      </c>
    </row>
    <row r="99" spans="2:47" s="1" customFormat="1" ht="270">
      <c r="B99" s="42"/>
      <c r="D99" s="194" t="s">
        <v>188</v>
      </c>
      <c r="F99" s="195" t="s">
        <v>2395</v>
      </c>
      <c r="I99" s="196"/>
      <c r="L99" s="42"/>
      <c r="M99" s="197"/>
      <c r="N99" s="43"/>
      <c r="O99" s="43"/>
      <c r="P99" s="43"/>
      <c r="Q99" s="43"/>
      <c r="R99" s="43"/>
      <c r="S99" s="43"/>
      <c r="T99" s="71"/>
      <c r="AT99" s="25" t="s">
        <v>188</v>
      </c>
      <c r="AU99" s="25" t="s">
        <v>80</v>
      </c>
    </row>
    <row r="100" spans="2:47" s="1" customFormat="1" ht="27">
      <c r="B100" s="42"/>
      <c r="D100" s="194" t="s">
        <v>190</v>
      </c>
      <c r="F100" s="198" t="s">
        <v>2357</v>
      </c>
      <c r="I100" s="196"/>
      <c r="L100" s="42"/>
      <c r="M100" s="197"/>
      <c r="N100" s="43"/>
      <c r="O100" s="43"/>
      <c r="P100" s="43"/>
      <c r="Q100" s="43"/>
      <c r="R100" s="43"/>
      <c r="S100" s="43"/>
      <c r="T100" s="71"/>
      <c r="AT100" s="25" t="s">
        <v>190</v>
      </c>
      <c r="AU100" s="25" t="s">
        <v>80</v>
      </c>
    </row>
    <row r="101" spans="2:65" s="1" customFormat="1" ht="16.5" customHeight="1">
      <c r="B101" s="181"/>
      <c r="C101" s="182" t="s">
        <v>88</v>
      </c>
      <c r="D101" s="182" t="s">
        <v>181</v>
      </c>
      <c r="E101" s="183" t="s">
        <v>2396</v>
      </c>
      <c r="F101" s="184" t="s">
        <v>2367</v>
      </c>
      <c r="G101" s="185" t="s">
        <v>316</v>
      </c>
      <c r="H101" s="186">
        <v>3</v>
      </c>
      <c r="I101" s="187"/>
      <c r="J101" s="188">
        <f>ROUND(I101*H101,2)</f>
        <v>0</v>
      </c>
      <c r="K101" s="184" t="s">
        <v>5</v>
      </c>
      <c r="L101" s="42"/>
      <c r="M101" s="189" t="s">
        <v>5</v>
      </c>
      <c r="N101" s="190" t="s">
        <v>42</v>
      </c>
      <c r="O101" s="43"/>
      <c r="P101" s="191">
        <f>O101*H101</f>
        <v>0</v>
      </c>
      <c r="Q101" s="191">
        <v>0</v>
      </c>
      <c r="R101" s="191">
        <f>Q101*H101</f>
        <v>0</v>
      </c>
      <c r="S101" s="191">
        <v>0</v>
      </c>
      <c r="T101" s="192">
        <f>S101*H101</f>
        <v>0</v>
      </c>
      <c r="AR101" s="25" t="s">
        <v>819</v>
      </c>
      <c r="AT101" s="25" t="s">
        <v>181</v>
      </c>
      <c r="AU101" s="25" t="s">
        <v>80</v>
      </c>
      <c r="AY101" s="25" t="s">
        <v>179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25" t="s">
        <v>78</v>
      </c>
      <c r="BK101" s="193">
        <f>ROUND(I101*H101,2)</f>
        <v>0</v>
      </c>
      <c r="BL101" s="25" t="s">
        <v>819</v>
      </c>
      <c r="BM101" s="25" t="s">
        <v>2397</v>
      </c>
    </row>
    <row r="102" spans="2:47" s="1" customFormat="1" ht="310.5">
      <c r="B102" s="42"/>
      <c r="D102" s="194" t="s">
        <v>188</v>
      </c>
      <c r="F102" s="195" t="s">
        <v>2369</v>
      </c>
      <c r="I102" s="196"/>
      <c r="L102" s="42"/>
      <c r="M102" s="197"/>
      <c r="N102" s="43"/>
      <c r="O102" s="43"/>
      <c r="P102" s="43"/>
      <c r="Q102" s="43"/>
      <c r="R102" s="43"/>
      <c r="S102" s="43"/>
      <c r="T102" s="71"/>
      <c r="AT102" s="25" t="s">
        <v>188</v>
      </c>
      <c r="AU102" s="25" t="s">
        <v>80</v>
      </c>
    </row>
    <row r="103" spans="2:47" s="1" customFormat="1" ht="27">
      <c r="B103" s="42"/>
      <c r="D103" s="194" t="s">
        <v>190</v>
      </c>
      <c r="F103" s="198" t="s">
        <v>2392</v>
      </c>
      <c r="I103" s="196"/>
      <c r="L103" s="42"/>
      <c r="M103" s="197"/>
      <c r="N103" s="43"/>
      <c r="O103" s="43"/>
      <c r="P103" s="43"/>
      <c r="Q103" s="43"/>
      <c r="R103" s="43"/>
      <c r="S103" s="43"/>
      <c r="T103" s="71"/>
      <c r="AT103" s="25" t="s">
        <v>190</v>
      </c>
      <c r="AU103" s="25" t="s">
        <v>80</v>
      </c>
    </row>
    <row r="104" spans="2:65" s="1" customFormat="1" ht="16.5" customHeight="1">
      <c r="B104" s="181"/>
      <c r="C104" s="182" t="s">
        <v>186</v>
      </c>
      <c r="D104" s="182" t="s">
        <v>181</v>
      </c>
      <c r="E104" s="183" t="s">
        <v>2370</v>
      </c>
      <c r="F104" s="184" t="s">
        <v>2371</v>
      </c>
      <c r="G104" s="185" t="s">
        <v>316</v>
      </c>
      <c r="H104" s="186">
        <v>2</v>
      </c>
      <c r="I104" s="187"/>
      <c r="J104" s="188">
        <f>ROUND(I104*H104,2)</f>
        <v>0</v>
      </c>
      <c r="K104" s="184" t="s">
        <v>5</v>
      </c>
      <c r="L104" s="42"/>
      <c r="M104" s="189" t="s">
        <v>5</v>
      </c>
      <c r="N104" s="190" t="s">
        <v>42</v>
      </c>
      <c r="O104" s="43"/>
      <c r="P104" s="191">
        <f>O104*H104</f>
        <v>0</v>
      </c>
      <c r="Q104" s="191">
        <v>0</v>
      </c>
      <c r="R104" s="191">
        <f>Q104*H104</f>
        <v>0</v>
      </c>
      <c r="S104" s="191">
        <v>0</v>
      </c>
      <c r="T104" s="192">
        <f>S104*H104</f>
        <v>0</v>
      </c>
      <c r="AR104" s="25" t="s">
        <v>819</v>
      </c>
      <c r="AT104" s="25" t="s">
        <v>181</v>
      </c>
      <c r="AU104" s="25" t="s">
        <v>80</v>
      </c>
      <c r="AY104" s="25" t="s">
        <v>179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25" t="s">
        <v>78</v>
      </c>
      <c r="BK104" s="193">
        <f>ROUND(I104*H104,2)</f>
        <v>0</v>
      </c>
      <c r="BL104" s="25" t="s">
        <v>819</v>
      </c>
      <c r="BM104" s="25" t="s">
        <v>2398</v>
      </c>
    </row>
    <row r="105" spans="2:47" s="1" customFormat="1" ht="270">
      <c r="B105" s="42"/>
      <c r="D105" s="194" t="s">
        <v>188</v>
      </c>
      <c r="F105" s="195" t="s">
        <v>2373</v>
      </c>
      <c r="I105" s="196"/>
      <c r="L105" s="42"/>
      <c r="M105" s="197"/>
      <c r="N105" s="43"/>
      <c r="O105" s="43"/>
      <c r="P105" s="43"/>
      <c r="Q105" s="43"/>
      <c r="R105" s="43"/>
      <c r="S105" s="43"/>
      <c r="T105" s="71"/>
      <c r="AT105" s="25" t="s">
        <v>188</v>
      </c>
      <c r="AU105" s="25" t="s">
        <v>80</v>
      </c>
    </row>
    <row r="106" spans="2:47" s="1" customFormat="1" ht="27">
      <c r="B106" s="42"/>
      <c r="D106" s="194" t="s">
        <v>190</v>
      </c>
      <c r="F106" s="198" t="s">
        <v>2357</v>
      </c>
      <c r="I106" s="196"/>
      <c r="L106" s="42"/>
      <c r="M106" s="197"/>
      <c r="N106" s="43"/>
      <c r="O106" s="43"/>
      <c r="P106" s="43"/>
      <c r="Q106" s="43"/>
      <c r="R106" s="43"/>
      <c r="S106" s="43"/>
      <c r="T106" s="71"/>
      <c r="AT106" s="25" t="s">
        <v>190</v>
      </c>
      <c r="AU106" s="25" t="s">
        <v>80</v>
      </c>
    </row>
    <row r="107" spans="2:65" s="1" customFormat="1" ht="16.5" customHeight="1">
      <c r="B107" s="181"/>
      <c r="C107" s="182" t="s">
        <v>236</v>
      </c>
      <c r="D107" s="182" t="s">
        <v>181</v>
      </c>
      <c r="E107" s="183" t="s">
        <v>2374</v>
      </c>
      <c r="F107" s="184" t="s">
        <v>2375</v>
      </c>
      <c r="G107" s="185" t="s">
        <v>323</v>
      </c>
      <c r="H107" s="186">
        <v>1</v>
      </c>
      <c r="I107" s="187"/>
      <c r="J107" s="188">
        <f>ROUND(I107*H107,2)</f>
        <v>0</v>
      </c>
      <c r="K107" s="184" t="s">
        <v>5</v>
      </c>
      <c r="L107" s="42"/>
      <c r="M107" s="189" t="s">
        <v>5</v>
      </c>
      <c r="N107" s="190" t="s">
        <v>42</v>
      </c>
      <c r="O107" s="43"/>
      <c r="P107" s="191">
        <f>O107*H107</f>
        <v>0</v>
      </c>
      <c r="Q107" s="191">
        <v>0</v>
      </c>
      <c r="R107" s="191">
        <f>Q107*H107</f>
        <v>0</v>
      </c>
      <c r="S107" s="191">
        <v>0</v>
      </c>
      <c r="T107" s="192">
        <f>S107*H107</f>
        <v>0</v>
      </c>
      <c r="AR107" s="25" t="s">
        <v>819</v>
      </c>
      <c r="AT107" s="25" t="s">
        <v>181</v>
      </c>
      <c r="AU107" s="25" t="s">
        <v>80</v>
      </c>
      <c r="AY107" s="25" t="s">
        <v>179</v>
      </c>
      <c r="BE107" s="193">
        <f>IF(N107="základní",J107,0)</f>
        <v>0</v>
      </c>
      <c r="BF107" s="193">
        <f>IF(N107="snížená",J107,0)</f>
        <v>0</v>
      </c>
      <c r="BG107" s="193">
        <f>IF(N107="zákl. přenesená",J107,0)</f>
        <v>0</v>
      </c>
      <c r="BH107" s="193">
        <f>IF(N107="sníž. přenesená",J107,0)</f>
        <v>0</v>
      </c>
      <c r="BI107" s="193">
        <f>IF(N107="nulová",J107,0)</f>
        <v>0</v>
      </c>
      <c r="BJ107" s="25" t="s">
        <v>78</v>
      </c>
      <c r="BK107" s="193">
        <f>ROUND(I107*H107,2)</f>
        <v>0</v>
      </c>
      <c r="BL107" s="25" t="s">
        <v>819</v>
      </c>
      <c r="BM107" s="25" t="s">
        <v>2399</v>
      </c>
    </row>
    <row r="108" spans="2:47" s="1" customFormat="1" ht="405">
      <c r="B108" s="42"/>
      <c r="D108" s="194" t="s">
        <v>188</v>
      </c>
      <c r="F108" s="195" t="s">
        <v>2377</v>
      </c>
      <c r="I108" s="196"/>
      <c r="L108" s="42"/>
      <c r="M108" s="197"/>
      <c r="N108" s="43"/>
      <c r="O108" s="43"/>
      <c r="P108" s="43"/>
      <c r="Q108" s="43"/>
      <c r="R108" s="43"/>
      <c r="S108" s="43"/>
      <c r="T108" s="71"/>
      <c r="AT108" s="25" t="s">
        <v>188</v>
      </c>
      <c r="AU108" s="25" t="s">
        <v>80</v>
      </c>
    </row>
    <row r="109" spans="2:47" s="1" customFormat="1" ht="27">
      <c r="B109" s="42"/>
      <c r="D109" s="194" t="s">
        <v>190</v>
      </c>
      <c r="F109" s="198" t="s">
        <v>2357</v>
      </c>
      <c r="I109" s="196"/>
      <c r="L109" s="42"/>
      <c r="M109" s="197"/>
      <c r="N109" s="43"/>
      <c r="O109" s="43"/>
      <c r="P109" s="43"/>
      <c r="Q109" s="43"/>
      <c r="R109" s="43"/>
      <c r="S109" s="43"/>
      <c r="T109" s="71"/>
      <c r="AT109" s="25" t="s">
        <v>190</v>
      </c>
      <c r="AU109" s="25" t="s">
        <v>80</v>
      </c>
    </row>
    <row r="110" spans="2:63" s="11" customFormat="1" ht="37.35" customHeight="1">
      <c r="B110" s="168"/>
      <c r="D110" s="169" t="s">
        <v>70</v>
      </c>
      <c r="E110" s="170" t="s">
        <v>2378</v>
      </c>
      <c r="F110" s="170" t="s">
        <v>2379</v>
      </c>
      <c r="I110" s="171"/>
      <c r="J110" s="172">
        <f>BK110</f>
        <v>0</v>
      </c>
      <c r="L110" s="168"/>
      <c r="M110" s="173"/>
      <c r="N110" s="174"/>
      <c r="O110" s="174"/>
      <c r="P110" s="175">
        <f>P111</f>
        <v>0</v>
      </c>
      <c r="Q110" s="174"/>
      <c r="R110" s="175">
        <f>R111</f>
        <v>0</v>
      </c>
      <c r="S110" s="174"/>
      <c r="T110" s="176">
        <f>T111</f>
        <v>0</v>
      </c>
      <c r="AR110" s="169" t="s">
        <v>186</v>
      </c>
      <c r="AT110" s="177" t="s">
        <v>70</v>
      </c>
      <c r="AU110" s="177" t="s">
        <v>71</v>
      </c>
      <c r="AY110" s="169" t="s">
        <v>179</v>
      </c>
      <c r="BK110" s="178">
        <f>BK111</f>
        <v>0</v>
      </c>
    </row>
    <row r="111" spans="2:63" s="11" customFormat="1" ht="19.9" customHeight="1">
      <c r="B111" s="168"/>
      <c r="D111" s="169" t="s">
        <v>70</v>
      </c>
      <c r="E111" s="179" t="s">
        <v>2380</v>
      </c>
      <c r="F111" s="179" t="s">
        <v>2379</v>
      </c>
      <c r="I111" s="171"/>
      <c r="J111" s="180">
        <f>BK111</f>
        <v>0</v>
      </c>
      <c r="L111" s="168"/>
      <c r="M111" s="173"/>
      <c r="N111" s="174"/>
      <c r="O111" s="174"/>
      <c r="P111" s="175">
        <f>SUM(P112:P113)</f>
        <v>0</v>
      </c>
      <c r="Q111" s="174"/>
      <c r="R111" s="175">
        <f>SUM(R112:R113)</f>
        <v>0</v>
      </c>
      <c r="S111" s="174"/>
      <c r="T111" s="176">
        <f>SUM(T112:T113)</f>
        <v>0</v>
      </c>
      <c r="AR111" s="169" t="s">
        <v>186</v>
      </c>
      <c r="AT111" s="177" t="s">
        <v>70</v>
      </c>
      <c r="AU111" s="177" t="s">
        <v>78</v>
      </c>
      <c r="AY111" s="169" t="s">
        <v>179</v>
      </c>
      <c r="BK111" s="178">
        <f>SUM(BK112:BK113)</f>
        <v>0</v>
      </c>
    </row>
    <row r="112" spans="2:65" s="1" customFormat="1" ht="16.5" customHeight="1">
      <c r="B112" s="181"/>
      <c r="C112" s="182" t="s">
        <v>248</v>
      </c>
      <c r="D112" s="182" t="s">
        <v>181</v>
      </c>
      <c r="E112" s="183" t="s">
        <v>2381</v>
      </c>
      <c r="F112" s="184" t="s">
        <v>2382</v>
      </c>
      <c r="G112" s="185" t="s">
        <v>2383</v>
      </c>
      <c r="H112" s="186">
        <v>1</v>
      </c>
      <c r="I112" s="187"/>
      <c r="J112" s="188">
        <f>ROUND(I112*H112,2)</f>
        <v>0</v>
      </c>
      <c r="K112" s="184" t="s">
        <v>5</v>
      </c>
      <c r="L112" s="42"/>
      <c r="M112" s="189" t="s">
        <v>5</v>
      </c>
      <c r="N112" s="190" t="s">
        <v>42</v>
      </c>
      <c r="O112" s="43"/>
      <c r="P112" s="191">
        <f>O112*H112</f>
        <v>0</v>
      </c>
      <c r="Q112" s="191">
        <v>0</v>
      </c>
      <c r="R112" s="191">
        <f>Q112*H112</f>
        <v>0</v>
      </c>
      <c r="S112" s="191">
        <v>0</v>
      </c>
      <c r="T112" s="192">
        <f>S112*H112</f>
        <v>0</v>
      </c>
      <c r="AR112" s="25" t="s">
        <v>2384</v>
      </c>
      <c r="AT112" s="25" t="s">
        <v>181</v>
      </c>
      <c r="AU112" s="25" t="s">
        <v>80</v>
      </c>
      <c r="AY112" s="25" t="s">
        <v>179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25" t="s">
        <v>78</v>
      </c>
      <c r="BK112" s="193">
        <f>ROUND(I112*H112,2)</f>
        <v>0</v>
      </c>
      <c r="BL112" s="25" t="s">
        <v>2384</v>
      </c>
      <c r="BM112" s="25" t="s">
        <v>2400</v>
      </c>
    </row>
    <row r="113" spans="2:47" s="1" customFormat="1" ht="13.5">
      <c r="B113" s="42"/>
      <c r="D113" s="194" t="s">
        <v>188</v>
      </c>
      <c r="F113" s="195" t="s">
        <v>2386</v>
      </c>
      <c r="I113" s="196"/>
      <c r="L113" s="42"/>
      <c r="M113" s="240"/>
      <c r="N113" s="241"/>
      <c r="O113" s="241"/>
      <c r="P113" s="241"/>
      <c r="Q113" s="241"/>
      <c r="R113" s="241"/>
      <c r="S113" s="241"/>
      <c r="T113" s="242"/>
      <c r="AT113" s="25" t="s">
        <v>188</v>
      </c>
      <c r="AU113" s="25" t="s">
        <v>80</v>
      </c>
    </row>
    <row r="114" spans="2:12" s="1" customFormat="1" ht="6.95" customHeight="1">
      <c r="B114" s="57"/>
      <c r="C114" s="58"/>
      <c r="D114" s="58"/>
      <c r="E114" s="58"/>
      <c r="F114" s="58"/>
      <c r="G114" s="58"/>
      <c r="H114" s="58"/>
      <c r="I114" s="135"/>
      <c r="J114" s="58"/>
      <c r="K114" s="58"/>
      <c r="L114" s="42"/>
    </row>
  </sheetData>
  <autoFilter ref="C91:K113"/>
  <mergeCells count="16">
    <mergeCell ref="L2:V2"/>
    <mergeCell ref="E78:H78"/>
    <mergeCell ref="E82:H82"/>
    <mergeCell ref="E80:H80"/>
    <mergeCell ref="E84:H84"/>
    <mergeCell ref="J59:J60"/>
    <mergeCell ref="G1:H1"/>
    <mergeCell ref="E49:H49"/>
    <mergeCell ref="E53:H53"/>
    <mergeCell ref="E51:H51"/>
    <mergeCell ref="E55:H55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zoomScaleSheetLayoutView="100" workbookViewId="0" topLeftCell="A1">
      <selection activeCell="J38" sqref="J38"/>
    </sheetView>
  </sheetViews>
  <sheetFormatPr defaultColWidth="9.33203125" defaultRowHeight="13.5"/>
  <cols>
    <col min="1" max="1" width="45.83203125" style="645" bestFit="1" customWidth="1"/>
    <col min="2" max="3" width="18.16015625" style="646" customWidth="1"/>
    <col min="4" max="5" width="9.33203125" style="632" customWidth="1"/>
    <col min="6" max="6" width="9.33203125" style="647" hidden="1" customWidth="1"/>
    <col min="7" max="256" width="9.33203125" style="632" customWidth="1"/>
    <col min="257" max="257" width="45.83203125" style="632" bestFit="1" customWidth="1"/>
    <col min="258" max="258" width="11.5" style="632" bestFit="1" customWidth="1"/>
    <col min="259" max="259" width="13.16015625" style="632" bestFit="1" customWidth="1"/>
    <col min="260" max="261" width="9.33203125" style="632" customWidth="1"/>
    <col min="262" max="262" width="9.33203125" style="632" hidden="1" customWidth="1"/>
    <col min="263" max="512" width="9.33203125" style="632" customWidth="1"/>
    <col min="513" max="513" width="45.83203125" style="632" bestFit="1" customWidth="1"/>
    <col min="514" max="514" width="11.5" style="632" bestFit="1" customWidth="1"/>
    <col min="515" max="515" width="13.16015625" style="632" bestFit="1" customWidth="1"/>
    <col min="516" max="517" width="9.33203125" style="632" customWidth="1"/>
    <col min="518" max="518" width="9.33203125" style="632" hidden="1" customWidth="1"/>
    <col min="519" max="768" width="9.33203125" style="632" customWidth="1"/>
    <col min="769" max="769" width="45.83203125" style="632" bestFit="1" customWidth="1"/>
    <col min="770" max="770" width="11.5" style="632" bestFit="1" customWidth="1"/>
    <col min="771" max="771" width="13.16015625" style="632" bestFit="1" customWidth="1"/>
    <col min="772" max="773" width="9.33203125" style="632" customWidth="1"/>
    <col min="774" max="774" width="9.33203125" style="632" hidden="1" customWidth="1"/>
    <col min="775" max="1024" width="9.33203125" style="632" customWidth="1"/>
    <col min="1025" max="1025" width="45.83203125" style="632" bestFit="1" customWidth="1"/>
    <col min="1026" max="1026" width="11.5" style="632" bestFit="1" customWidth="1"/>
    <col min="1027" max="1027" width="13.16015625" style="632" bestFit="1" customWidth="1"/>
    <col min="1028" max="1029" width="9.33203125" style="632" customWidth="1"/>
    <col min="1030" max="1030" width="9.33203125" style="632" hidden="1" customWidth="1"/>
    <col min="1031" max="1280" width="9.33203125" style="632" customWidth="1"/>
    <col min="1281" max="1281" width="45.83203125" style="632" bestFit="1" customWidth="1"/>
    <col min="1282" max="1282" width="11.5" style="632" bestFit="1" customWidth="1"/>
    <col min="1283" max="1283" width="13.16015625" style="632" bestFit="1" customWidth="1"/>
    <col min="1284" max="1285" width="9.33203125" style="632" customWidth="1"/>
    <col min="1286" max="1286" width="9.33203125" style="632" hidden="1" customWidth="1"/>
    <col min="1287" max="1536" width="9.33203125" style="632" customWidth="1"/>
    <col min="1537" max="1537" width="45.83203125" style="632" bestFit="1" customWidth="1"/>
    <col min="1538" max="1538" width="11.5" style="632" bestFit="1" customWidth="1"/>
    <col min="1539" max="1539" width="13.16015625" style="632" bestFit="1" customWidth="1"/>
    <col min="1540" max="1541" width="9.33203125" style="632" customWidth="1"/>
    <col min="1542" max="1542" width="9.33203125" style="632" hidden="1" customWidth="1"/>
    <col min="1543" max="1792" width="9.33203125" style="632" customWidth="1"/>
    <col min="1793" max="1793" width="45.83203125" style="632" bestFit="1" customWidth="1"/>
    <col min="1794" max="1794" width="11.5" style="632" bestFit="1" customWidth="1"/>
    <col min="1795" max="1795" width="13.16015625" style="632" bestFit="1" customWidth="1"/>
    <col min="1796" max="1797" width="9.33203125" style="632" customWidth="1"/>
    <col min="1798" max="1798" width="9.33203125" style="632" hidden="1" customWidth="1"/>
    <col min="1799" max="2048" width="9.33203125" style="632" customWidth="1"/>
    <col min="2049" max="2049" width="45.83203125" style="632" bestFit="1" customWidth="1"/>
    <col min="2050" max="2050" width="11.5" style="632" bestFit="1" customWidth="1"/>
    <col min="2051" max="2051" width="13.16015625" style="632" bestFit="1" customWidth="1"/>
    <col min="2052" max="2053" width="9.33203125" style="632" customWidth="1"/>
    <col min="2054" max="2054" width="9.33203125" style="632" hidden="1" customWidth="1"/>
    <col min="2055" max="2304" width="9.33203125" style="632" customWidth="1"/>
    <col min="2305" max="2305" width="45.83203125" style="632" bestFit="1" customWidth="1"/>
    <col min="2306" max="2306" width="11.5" style="632" bestFit="1" customWidth="1"/>
    <col min="2307" max="2307" width="13.16015625" style="632" bestFit="1" customWidth="1"/>
    <col min="2308" max="2309" width="9.33203125" style="632" customWidth="1"/>
    <col min="2310" max="2310" width="9.33203125" style="632" hidden="1" customWidth="1"/>
    <col min="2311" max="2560" width="9.33203125" style="632" customWidth="1"/>
    <col min="2561" max="2561" width="45.83203125" style="632" bestFit="1" customWidth="1"/>
    <col min="2562" max="2562" width="11.5" style="632" bestFit="1" customWidth="1"/>
    <col min="2563" max="2563" width="13.16015625" style="632" bestFit="1" customWidth="1"/>
    <col min="2564" max="2565" width="9.33203125" style="632" customWidth="1"/>
    <col min="2566" max="2566" width="9.33203125" style="632" hidden="1" customWidth="1"/>
    <col min="2567" max="2816" width="9.33203125" style="632" customWidth="1"/>
    <col min="2817" max="2817" width="45.83203125" style="632" bestFit="1" customWidth="1"/>
    <col min="2818" max="2818" width="11.5" style="632" bestFit="1" customWidth="1"/>
    <col min="2819" max="2819" width="13.16015625" style="632" bestFit="1" customWidth="1"/>
    <col min="2820" max="2821" width="9.33203125" style="632" customWidth="1"/>
    <col min="2822" max="2822" width="9.33203125" style="632" hidden="1" customWidth="1"/>
    <col min="2823" max="3072" width="9.33203125" style="632" customWidth="1"/>
    <col min="3073" max="3073" width="45.83203125" style="632" bestFit="1" customWidth="1"/>
    <col min="3074" max="3074" width="11.5" style="632" bestFit="1" customWidth="1"/>
    <col min="3075" max="3075" width="13.16015625" style="632" bestFit="1" customWidth="1"/>
    <col min="3076" max="3077" width="9.33203125" style="632" customWidth="1"/>
    <col min="3078" max="3078" width="9.33203125" style="632" hidden="1" customWidth="1"/>
    <col min="3079" max="3328" width="9.33203125" style="632" customWidth="1"/>
    <col min="3329" max="3329" width="45.83203125" style="632" bestFit="1" customWidth="1"/>
    <col min="3330" max="3330" width="11.5" style="632" bestFit="1" customWidth="1"/>
    <col min="3331" max="3331" width="13.16015625" style="632" bestFit="1" customWidth="1"/>
    <col min="3332" max="3333" width="9.33203125" style="632" customWidth="1"/>
    <col min="3334" max="3334" width="9.33203125" style="632" hidden="1" customWidth="1"/>
    <col min="3335" max="3584" width="9.33203125" style="632" customWidth="1"/>
    <col min="3585" max="3585" width="45.83203125" style="632" bestFit="1" customWidth="1"/>
    <col min="3586" max="3586" width="11.5" style="632" bestFit="1" customWidth="1"/>
    <col min="3587" max="3587" width="13.16015625" style="632" bestFit="1" customWidth="1"/>
    <col min="3588" max="3589" width="9.33203125" style="632" customWidth="1"/>
    <col min="3590" max="3590" width="9.33203125" style="632" hidden="1" customWidth="1"/>
    <col min="3591" max="3840" width="9.33203125" style="632" customWidth="1"/>
    <col min="3841" max="3841" width="45.83203125" style="632" bestFit="1" customWidth="1"/>
    <col min="3842" max="3842" width="11.5" style="632" bestFit="1" customWidth="1"/>
    <col min="3843" max="3843" width="13.16015625" style="632" bestFit="1" customWidth="1"/>
    <col min="3844" max="3845" width="9.33203125" style="632" customWidth="1"/>
    <col min="3846" max="3846" width="9.33203125" style="632" hidden="1" customWidth="1"/>
    <col min="3847" max="4096" width="9.33203125" style="632" customWidth="1"/>
    <col min="4097" max="4097" width="45.83203125" style="632" bestFit="1" customWidth="1"/>
    <col min="4098" max="4098" width="11.5" style="632" bestFit="1" customWidth="1"/>
    <col min="4099" max="4099" width="13.16015625" style="632" bestFit="1" customWidth="1"/>
    <col min="4100" max="4101" width="9.33203125" style="632" customWidth="1"/>
    <col min="4102" max="4102" width="9.33203125" style="632" hidden="1" customWidth="1"/>
    <col min="4103" max="4352" width="9.33203125" style="632" customWidth="1"/>
    <col min="4353" max="4353" width="45.83203125" style="632" bestFit="1" customWidth="1"/>
    <col min="4354" max="4354" width="11.5" style="632" bestFit="1" customWidth="1"/>
    <col min="4355" max="4355" width="13.16015625" style="632" bestFit="1" customWidth="1"/>
    <col min="4356" max="4357" width="9.33203125" style="632" customWidth="1"/>
    <col min="4358" max="4358" width="9.33203125" style="632" hidden="1" customWidth="1"/>
    <col min="4359" max="4608" width="9.33203125" style="632" customWidth="1"/>
    <col min="4609" max="4609" width="45.83203125" style="632" bestFit="1" customWidth="1"/>
    <col min="4610" max="4610" width="11.5" style="632" bestFit="1" customWidth="1"/>
    <col min="4611" max="4611" width="13.16015625" style="632" bestFit="1" customWidth="1"/>
    <col min="4612" max="4613" width="9.33203125" style="632" customWidth="1"/>
    <col min="4614" max="4614" width="9.33203125" style="632" hidden="1" customWidth="1"/>
    <col min="4615" max="4864" width="9.33203125" style="632" customWidth="1"/>
    <col min="4865" max="4865" width="45.83203125" style="632" bestFit="1" customWidth="1"/>
    <col min="4866" max="4866" width="11.5" style="632" bestFit="1" customWidth="1"/>
    <col min="4867" max="4867" width="13.16015625" style="632" bestFit="1" customWidth="1"/>
    <col min="4868" max="4869" width="9.33203125" style="632" customWidth="1"/>
    <col min="4870" max="4870" width="9.33203125" style="632" hidden="1" customWidth="1"/>
    <col min="4871" max="5120" width="9.33203125" style="632" customWidth="1"/>
    <col min="5121" max="5121" width="45.83203125" style="632" bestFit="1" customWidth="1"/>
    <col min="5122" max="5122" width="11.5" style="632" bestFit="1" customWidth="1"/>
    <col min="5123" max="5123" width="13.16015625" style="632" bestFit="1" customWidth="1"/>
    <col min="5124" max="5125" width="9.33203125" style="632" customWidth="1"/>
    <col min="5126" max="5126" width="9.33203125" style="632" hidden="1" customWidth="1"/>
    <col min="5127" max="5376" width="9.33203125" style="632" customWidth="1"/>
    <col min="5377" max="5377" width="45.83203125" style="632" bestFit="1" customWidth="1"/>
    <col min="5378" max="5378" width="11.5" style="632" bestFit="1" customWidth="1"/>
    <col min="5379" max="5379" width="13.16015625" style="632" bestFit="1" customWidth="1"/>
    <col min="5380" max="5381" width="9.33203125" style="632" customWidth="1"/>
    <col min="5382" max="5382" width="9.33203125" style="632" hidden="1" customWidth="1"/>
    <col min="5383" max="5632" width="9.33203125" style="632" customWidth="1"/>
    <col min="5633" max="5633" width="45.83203125" style="632" bestFit="1" customWidth="1"/>
    <col min="5634" max="5634" width="11.5" style="632" bestFit="1" customWidth="1"/>
    <col min="5635" max="5635" width="13.16015625" style="632" bestFit="1" customWidth="1"/>
    <col min="5636" max="5637" width="9.33203125" style="632" customWidth="1"/>
    <col min="5638" max="5638" width="9.33203125" style="632" hidden="1" customWidth="1"/>
    <col min="5639" max="5888" width="9.33203125" style="632" customWidth="1"/>
    <col min="5889" max="5889" width="45.83203125" style="632" bestFit="1" customWidth="1"/>
    <col min="5890" max="5890" width="11.5" style="632" bestFit="1" customWidth="1"/>
    <col min="5891" max="5891" width="13.16015625" style="632" bestFit="1" customWidth="1"/>
    <col min="5892" max="5893" width="9.33203125" style="632" customWidth="1"/>
    <col min="5894" max="5894" width="9.33203125" style="632" hidden="1" customWidth="1"/>
    <col min="5895" max="6144" width="9.33203125" style="632" customWidth="1"/>
    <col min="6145" max="6145" width="45.83203125" style="632" bestFit="1" customWidth="1"/>
    <col min="6146" max="6146" width="11.5" style="632" bestFit="1" customWidth="1"/>
    <col min="6147" max="6147" width="13.16015625" style="632" bestFit="1" customWidth="1"/>
    <col min="6148" max="6149" width="9.33203125" style="632" customWidth="1"/>
    <col min="6150" max="6150" width="9.33203125" style="632" hidden="1" customWidth="1"/>
    <col min="6151" max="6400" width="9.33203125" style="632" customWidth="1"/>
    <col min="6401" max="6401" width="45.83203125" style="632" bestFit="1" customWidth="1"/>
    <col min="6402" max="6402" width="11.5" style="632" bestFit="1" customWidth="1"/>
    <col min="6403" max="6403" width="13.16015625" style="632" bestFit="1" customWidth="1"/>
    <col min="6404" max="6405" width="9.33203125" style="632" customWidth="1"/>
    <col min="6406" max="6406" width="9.33203125" style="632" hidden="1" customWidth="1"/>
    <col min="6407" max="6656" width="9.33203125" style="632" customWidth="1"/>
    <col min="6657" max="6657" width="45.83203125" style="632" bestFit="1" customWidth="1"/>
    <col min="6658" max="6658" width="11.5" style="632" bestFit="1" customWidth="1"/>
    <col min="6659" max="6659" width="13.16015625" style="632" bestFit="1" customWidth="1"/>
    <col min="6660" max="6661" width="9.33203125" style="632" customWidth="1"/>
    <col min="6662" max="6662" width="9.33203125" style="632" hidden="1" customWidth="1"/>
    <col min="6663" max="6912" width="9.33203125" style="632" customWidth="1"/>
    <col min="6913" max="6913" width="45.83203125" style="632" bestFit="1" customWidth="1"/>
    <col min="6914" max="6914" width="11.5" style="632" bestFit="1" customWidth="1"/>
    <col min="6915" max="6915" width="13.16015625" style="632" bestFit="1" customWidth="1"/>
    <col min="6916" max="6917" width="9.33203125" style="632" customWidth="1"/>
    <col min="6918" max="6918" width="9.33203125" style="632" hidden="1" customWidth="1"/>
    <col min="6919" max="7168" width="9.33203125" style="632" customWidth="1"/>
    <col min="7169" max="7169" width="45.83203125" style="632" bestFit="1" customWidth="1"/>
    <col min="7170" max="7170" width="11.5" style="632" bestFit="1" customWidth="1"/>
    <col min="7171" max="7171" width="13.16015625" style="632" bestFit="1" customWidth="1"/>
    <col min="7172" max="7173" width="9.33203125" style="632" customWidth="1"/>
    <col min="7174" max="7174" width="9.33203125" style="632" hidden="1" customWidth="1"/>
    <col min="7175" max="7424" width="9.33203125" style="632" customWidth="1"/>
    <col min="7425" max="7425" width="45.83203125" style="632" bestFit="1" customWidth="1"/>
    <col min="7426" max="7426" width="11.5" style="632" bestFit="1" customWidth="1"/>
    <col min="7427" max="7427" width="13.16015625" style="632" bestFit="1" customWidth="1"/>
    <col min="7428" max="7429" width="9.33203125" style="632" customWidth="1"/>
    <col min="7430" max="7430" width="9.33203125" style="632" hidden="1" customWidth="1"/>
    <col min="7431" max="7680" width="9.33203125" style="632" customWidth="1"/>
    <col min="7681" max="7681" width="45.83203125" style="632" bestFit="1" customWidth="1"/>
    <col min="7682" max="7682" width="11.5" style="632" bestFit="1" customWidth="1"/>
    <col min="7683" max="7683" width="13.16015625" style="632" bestFit="1" customWidth="1"/>
    <col min="7684" max="7685" width="9.33203125" style="632" customWidth="1"/>
    <col min="7686" max="7686" width="9.33203125" style="632" hidden="1" customWidth="1"/>
    <col min="7687" max="7936" width="9.33203125" style="632" customWidth="1"/>
    <col min="7937" max="7937" width="45.83203125" style="632" bestFit="1" customWidth="1"/>
    <col min="7938" max="7938" width="11.5" style="632" bestFit="1" customWidth="1"/>
    <col min="7939" max="7939" width="13.16015625" style="632" bestFit="1" customWidth="1"/>
    <col min="7940" max="7941" width="9.33203125" style="632" customWidth="1"/>
    <col min="7942" max="7942" width="9.33203125" style="632" hidden="1" customWidth="1"/>
    <col min="7943" max="8192" width="9.33203125" style="632" customWidth="1"/>
    <col min="8193" max="8193" width="45.83203125" style="632" bestFit="1" customWidth="1"/>
    <col min="8194" max="8194" width="11.5" style="632" bestFit="1" customWidth="1"/>
    <col min="8195" max="8195" width="13.16015625" style="632" bestFit="1" customWidth="1"/>
    <col min="8196" max="8197" width="9.33203125" style="632" customWidth="1"/>
    <col min="8198" max="8198" width="9.33203125" style="632" hidden="1" customWidth="1"/>
    <col min="8199" max="8448" width="9.33203125" style="632" customWidth="1"/>
    <col min="8449" max="8449" width="45.83203125" style="632" bestFit="1" customWidth="1"/>
    <col min="8450" max="8450" width="11.5" style="632" bestFit="1" customWidth="1"/>
    <col min="8451" max="8451" width="13.16015625" style="632" bestFit="1" customWidth="1"/>
    <col min="8452" max="8453" width="9.33203125" style="632" customWidth="1"/>
    <col min="8454" max="8454" width="9.33203125" style="632" hidden="1" customWidth="1"/>
    <col min="8455" max="8704" width="9.33203125" style="632" customWidth="1"/>
    <col min="8705" max="8705" width="45.83203125" style="632" bestFit="1" customWidth="1"/>
    <col min="8706" max="8706" width="11.5" style="632" bestFit="1" customWidth="1"/>
    <col min="8707" max="8707" width="13.16015625" style="632" bestFit="1" customWidth="1"/>
    <col min="8708" max="8709" width="9.33203125" style="632" customWidth="1"/>
    <col min="8710" max="8710" width="9.33203125" style="632" hidden="1" customWidth="1"/>
    <col min="8711" max="8960" width="9.33203125" style="632" customWidth="1"/>
    <col min="8961" max="8961" width="45.83203125" style="632" bestFit="1" customWidth="1"/>
    <col min="8962" max="8962" width="11.5" style="632" bestFit="1" customWidth="1"/>
    <col min="8963" max="8963" width="13.16015625" style="632" bestFit="1" customWidth="1"/>
    <col min="8964" max="8965" width="9.33203125" style="632" customWidth="1"/>
    <col min="8966" max="8966" width="9.33203125" style="632" hidden="1" customWidth="1"/>
    <col min="8967" max="9216" width="9.33203125" style="632" customWidth="1"/>
    <col min="9217" max="9217" width="45.83203125" style="632" bestFit="1" customWidth="1"/>
    <col min="9218" max="9218" width="11.5" style="632" bestFit="1" customWidth="1"/>
    <col min="9219" max="9219" width="13.16015625" style="632" bestFit="1" customWidth="1"/>
    <col min="9220" max="9221" width="9.33203125" style="632" customWidth="1"/>
    <col min="9222" max="9222" width="9.33203125" style="632" hidden="1" customWidth="1"/>
    <col min="9223" max="9472" width="9.33203125" style="632" customWidth="1"/>
    <col min="9473" max="9473" width="45.83203125" style="632" bestFit="1" customWidth="1"/>
    <col min="9474" max="9474" width="11.5" style="632" bestFit="1" customWidth="1"/>
    <col min="9475" max="9475" width="13.16015625" style="632" bestFit="1" customWidth="1"/>
    <col min="9476" max="9477" width="9.33203125" style="632" customWidth="1"/>
    <col min="9478" max="9478" width="9.33203125" style="632" hidden="1" customWidth="1"/>
    <col min="9479" max="9728" width="9.33203125" style="632" customWidth="1"/>
    <col min="9729" max="9729" width="45.83203125" style="632" bestFit="1" customWidth="1"/>
    <col min="9730" max="9730" width="11.5" style="632" bestFit="1" customWidth="1"/>
    <col min="9731" max="9731" width="13.16015625" style="632" bestFit="1" customWidth="1"/>
    <col min="9732" max="9733" width="9.33203125" style="632" customWidth="1"/>
    <col min="9734" max="9734" width="9.33203125" style="632" hidden="1" customWidth="1"/>
    <col min="9735" max="9984" width="9.33203125" style="632" customWidth="1"/>
    <col min="9985" max="9985" width="45.83203125" style="632" bestFit="1" customWidth="1"/>
    <col min="9986" max="9986" width="11.5" style="632" bestFit="1" customWidth="1"/>
    <col min="9987" max="9987" width="13.16015625" style="632" bestFit="1" customWidth="1"/>
    <col min="9988" max="9989" width="9.33203125" style="632" customWidth="1"/>
    <col min="9990" max="9990" width="9.33203125" style="632" hidden="1" customWidth="1"/>
    <col min="9991" max="10240" width="9.33203125" style="632" customWidth="1"/>
    <col min="10241" max="10241" width="45.83203125" style="632" bestFit="1" customWidth="1"/>
    <col min="10242" max="10242" width="11.5" style="632" bestFit="1" customWidth="1"/>
    <col min="10243" max="10243" width="13.16015625" style="632" bestFit="1" customWidth="1"/>
    <col min="10244" max="10245" width="9.33203125" style="632" customWidth="1"/>
    <col min="10246" max="10246" width="9.33203125" style="632" hidden="1" customWidth="1"/>
    <col min="10247" max="10496" width="9.33203125" style="632" customWidth="1"/>
    <col min="10497" max="10497" width="45.83203125" style="632" bestFit="1" customWidth="1"/>
    <col min="10498" max="10498" width="11.5" style="632" bestFit="1" customWidth="1"/>
    <col min="10499" max="10499" width="13.16015625" style="632" bestFit="1" customWidth="1"/>
    <col min="10500" max="10501" width="9.33203125" style="632" customWidth="1"/>
    <col min="10502" max="10502" width="9.33203125" style="632" hidden="1" customWidth="1"/>
    <col min="10503" max="10752" width="9.33203125" style="632" customWidth="1"/>
    <col min="10753" max="10753" width="45.83203125" style="632" bestFit="1" customWidth="1"/>
    <col min="10754" max="10754" width="11.5" style="632" bestFit="1" customWidth="1"/>
    <col min="10755" max="10755" width="13.16015625" style="632" bestFit="1" customWidth="1"/>
    <col min="10756" max="10757" width="9.33203125" style="632" customWidth="1"/>
    <col min="10758" max="10758" width="9.33203125" style="632" hidden="1" customWidth="1"/>
    <col min="10759" max="11008" width="9.33203125" style="632" customWidth="1"/>
    <col min="11009" max="11009" width="45.83203125" style="632" bestFit="1" customWidth="1"/>
    <col min="11010" max="11010" width="11.5" style="632" bestFit="1" customWidth="1"/>
    <col min="11011" max="11011" width="13.16015625" style="632" bestFit="1" customWidth="1"/>
    <col min="11012" max="11013" width="9.33203125" style="632" customWidth="1"/>
    <col min="11014" max="11014" width="9.33203125" style="632" hidden="1" customWidth="1"/>
    <col min="11015" max="11264" width="9.33203125" style="632" customWidth="1"/>
    <col min="11265" max="11265" width="45.83203125" style="632" bestFit="1" customWidth="1"/>
    <col min="11266" max="11266" width="11.5" style="632" bestFit="1" customWidth="1"/>
    <col min="11267" max="11267" width="13.16015625" style="632" bestFit="1" customWidth="1"/>
    <col min="11268" max="11269" width="9.33203125" style="632" customWidth="1"/>
    <col min="11270" max="11270" width="9.33203125" style="632" hidden="1" customWidth="1"/>
    <col min="11271" max="11520" width="9.33203125" style="632" customWidth="1"/>
    <col min="11521" max="11521" width="45.83203125" style="632" bestFit="1" customWidth="1"/>
    <col min="11522" max="11522" width="11.5" style="632" bestFit="1" customWidth="1"/>
    <col min="11523" max="11523" width="13.16015625" style="632" bestFit="1" customWidth="1"/>
    <col min="11524" max="11525" width="9.33203125" style="632" customWidth="1"/>
    <col min="11526" max="11526" width="9.33203125" style="632" hidden="1" customWidth="1"/>
    <col min="11527" max="11776" width="9.33203125" style="632" customWidth="1"/>
    <col min="11777" max="11777" width="45.83203125" style="632" bestFit="1" customWidth="1"/>
    <col min="11778" max="11778" width="11.5" style="632" bestFit="1" customWidth="1"/>
    <col min="11779" max="11779" width="13.16015625" style="632" bestFit="1" customWidth="1"/>
    <col min="11780" max="11781" width="9.33203125" style="632" customWidth="1"/>
    <col min="11782" max="11782" width="9.33203125" style="632" hidden="1" customWidth="1"/>
    <col min="11783" max="12032" width="9.33203125" style="632" customWidth="1"/>
    <col min="12033" max="12033" width="45.83203125" style="632" bestFit="1" customWidth="1"/>
    <col min="12034" max="12034" width="11.5" style="632" bestFit="1" customWidth="1"/>
    <col min="12035" max="12035" width="13.16015625" style="632" bestFit="1" customWidth="1"/>
    <col min="12036" max="12037" width="9.33203125" style="632" customWidth="1"/>
    <col min="12038" max="12038" width="9.33203125" style="632" hidden="1" customWidth="1"/>
    <col min="12039" max="12288" width="9.33203125" style="632" customWidth="1"/>
    <col min="12289" max="12289" width="45.83203125" style="632" bestFit="1" customWidth="1"/>
    <col min="12290" max="12290" width="11.5" style="632" bestFit="1" customWidth="1"/>
    <col min="12291" max="12291" width="13.16015625" style="632" bestFit="1" customWidth="1"/>
    <col min="12292" max="12293" width="9.33203125" style="632" customWidth="1"/>
    <col min="12294" max="12294" width="9.33203125" style="632" hidden="1" customWidth="1"/>
    <col min="12295" max="12544" width="9.33203125" style="632" customWidth="1"/>
    <col min="12545" max="12545" width="45.83203125" style="632" bestFit="1" customWidth="1"/>
    <col min="12546" max="12546" width="11.5" style="632" bestFit="1" customWidth="1"/>
    <col min="12547" max="12547" width="13.16015625" style="632" bestFit="1" customWidth="1"/>
    <col min="12548" max="12549" width="9.33203125" style="632" customWidth="1"/>
    <col min="12550" max="12550" width="9.33203125" style="632" hidden="1" customWidth="1"/>
    <col min="12551" max="12800" width="9.33203125" style="632" customWidth="1"/>
    <col min="12801" max="12801" width="45.83203125" style="632" bestFit="1" customWidth="1"/>
    <col min="12802" max="12802" width="11.5" style="632" bestFit="1" customWidth="1"/>
    <col min="12803" max="12803" width="13.16015625" style="632" bestFit="1" customWidth="1"/>
    <col min="12804" max="12805" width="9.33203125" style="632" customWidth="1"/>
    <col min="12806" max="12806" width="9.33203125" style="632" hidden="1" customWidth="1"/>
    <col min="12807" max="13056" width="9.33203125" style="632" customWidth="1"/>
    <col min="13057" max="13057" width="45.83203125" style="632" bestFit="1" customWidth="1"/>
    <col min="13058" max="13058" width="11.5" style="632" bestFit="1" customWidth="1"/>
    <col min="13059" max="13059" width="13.16015625" style="632" bestFit="1" customWidth="1"/>
    <col min="13060" max="13061" width="9.33203125" style="632" customWidth="1"/>
    <col min="13062" max="13062" width="9.33203125" style="632" hidden="1" customWidth="1"/>
    <col min="13063" max="13312" width="9.33203125" style="632" customWidth="1"/>
    <col min="13313" max="13313" width="45.83203125" style="632" bestFit="1" customWidth="1"/>
    <col min="13314" max="13314" width="11.5" style="632" bestFit="1" customWidth="1"/>
    <col min="13315" max="13315" width="13.16015625" style="632" bestFit="1" customWidth="1"/>
    <col min="13316" max="13317" width="9.33203125" style="632" customWidth="1"/>
    <col min="13318" max="13318" width="9.33203125" style="632" hidden="1" customWidth="1"/>
    <col min="13319" max="13568" width="9.33203125" style="632" customWidth="1"/>
    <col min="13569" max="13569" width="45.83203125" style="632" bestFit="1" customWidth="1"/>
    <col min="13570" max="13570" width="11.5" style="632" bestFit="1" customWidth="1"/>
    <col min="13571" max="13571" width="13.16015625" style="632" bestFit="1" customWidth="1"/>
    <col min="13572" max="13573" width="9.33203125" style="632" customWidth="1"/>
    <col min="13574" max="13574" width="9.33203125" style="632" hidden="1" customWidth="1"/>
    <col min="13575" max="13824" width="9.33203125" style="632" customWidth="1"/>
    <col min="13825" max="13825" width="45.83203125" style="632" bestFit="1" customWidth="1"/>
    <col min="13826" max="13826" width="11.5" style="632" bestFit="1" customWidth="1"/>
    <col min="13827" max="13827" width="13.16015625" style="632" bestFit="1" customWidth="1"/>
    <col min="13828" max="13829" width="9.33203125" style="632" customWidth="1"/>
    <col min="13830" max="13830" width="9.33203125" style="632" hidden="1" customWidth="1"/>
    <col min="13831" max="14080" width="9.33203125" style="632" customWidth="1"/>
    <col min="14081" max="14081" width="45.83203125" style="632" bestFit="1" customWidth="1"/>
    <col min="14082" max="14082" width="11.5" style="632" bestFit="1" customWidth="1"/>
    <col min="14083" max="14083" width="13.16015625" style="632" bestFit="1" customWidth="1"/>
    <col min="14084" max="14085" width="9.33203125" style="632" customWidth="1"/>
    <col min="14086" max="14086" width="9.33203125" style="632" hidden="1" customWidth="1"/>
    <col min="14087" max="14336" width="9.33203125" style="632" customWidth="1"/>
    <col min="14337" max="14337" width="45.83203125" style="632" bestFit="1" customWidth="1"/>
    <col min="14338" max="14338" width="11.5" style="632" bestFit="1" customWidth="1"/>
    <col min="14339" max="14339" width="13.16015625" style="632" bestFit="1" customWidth="1"/>
    <col min="14340" max="14341" width="9.33203125" style="632" customWidth="1"/>
    <col min="14342" max="14342" width="9.33203125" style="632" hidden="1" customWidth="1"/>
    <col min="14343" max="14592" width="9.33203125" style="632" customWidth="1"/>
    <col min="14593" max="14593" width="45.83203125" style="632" bestFit="1" customWidth="1"/>
    <col min="14594" max="14594" width="11.5" style="632" bestFit="1" customWidth="1"/>
    <col min="14595" max="14595" width="13.16015625" style="632" bestFit="1" customWidth="1"/>
    <col min="14596" max="14597" width="9.33203125" style="632" customWidth="1"/>
    <col min="14598" max="14598" width="9.33203125" style="632" hidden="1" customWidth="1"/>
    <col min="14599" max="14848" width="9.33203125" style="632" customWidth="1"/>
    <col min="14849" max="14849" width="45.83203125" style="632" bestFit="1" customWidth="1"/>
    <col min="14850" max="14850" width="11.5" style="632" bestFit="1" customWidth="1"/>
    <col min="14851" max="14851" width="13.16015625" style="632" bestFit="1" customWidth="1"/>
    <col min="14852" max="14853" width="9.33203125" style="632" customWidth="1"/>
    <col min="14854" max="14854" width="9.33203125" style="632" hidden="1" customWidth="1"/>
    <col min="14855" max="15104" width="9.33203125" style="632" customWidth="1"/>
    <col min="15105" max="15105" width="45.83203125" style="632" bestFit="1" customWidth="1"/>
    <col min="15106" max="15106" width="11.5" style="632" bestFit="1" customWidth="1"/>
    <col min="15107" max="15107" width="13.16015625" style="632" bestFit="1" customWidth="1"/>
    <col min="15108" max="15109" width="9.33203125" style="632" customWidth="1"/>
    <col min="15110" max="15110" width="9.33203125" style="632" hidden="1" customWidth="1"/>
    <col min="15111" max="15360" width="9.33203125" style="632" customWidth="1"/>
    <col min="15361" max="15361" width="45.83203125" style="632" bestFit="1" customWidth="1"/>
    <col min="15362" max="15362" width="11.5" style="632" bestFit="1" customWidth="1"/>
    <col min="15363" max="15363" width="13.16015625" style="632" bestFit="1" customWidth="1"/>
    <col min="15364" max="15365" width="9.33203125" style="632" customWidth="1"/>
    <col min="15366" max="15366" width="9.33203125" style="632" hidden="1" customWidth="1"/>
    <col min="15367" max="15616" width="9.33203125" style="632" customWidth="1"/>
    <col min="15617" max="15617" width="45.83203125" style="632" bestFit="1" customWidth="1"/>
    <col min="15618" max="15618" width="11.5" style="632" bestFit="1" customWidth="1"/>
    <col min="15619" max="15619" width="13.16015625" style="632" bestFit="1" customWidth="1"/>
    <col min="15620" max="15621" width="9.33203125" style="632" customWidth="1"/>
    <col min="15622" max="15622" width="9.33203125" style="632" hidden="1" customWidth="1"/>
    <col min="15623" max="15872" width="9.33203125" style="632" customWidth="1"/>
    <col min="15873" max="15873" width="45.83203125" style="632" bestFit="1" customWidth="1"/>
    <col min="15874" max="15874" width="11.5" style="632" bestFit="1" customWidth="1"/>
    <col min="15875" max="15875" width="13.16015625" style="632" bestFit="1" customWidth="1"/>
    <col min="15876" max="15877" width="9.33203125" style="632" customWidth="1"/>
    <col min="15878" max="15878" width="9.33203125" style="632" hidden="1" customWidth="1"/>
    <col min="15879" max="16128" width="9.33203125" style="632" customWidth="1"/>
    <col min="16129" max="16129" width="45.83203125" style="632" bestFit="1" customWidth="1"/>
    <col min="16130" max="16130" width="11.5" style="632" bestFit="1" customWidth="1"/>
    <col min="16131" max="16131" width="13.16015625" style="632" bestFit="1" customWidth="1"/>
    <col min="16132" max="16133" width="9.33203125" style="632" customWidth="1"/>
    <col min="16134" max="16134" width="9.33203125" style="632" hidden="1" customWidth="1"/>
    <col min="16135" max="16384" width="9.33203125" style="632" customWidth="1"/>
  </cols>
  <sheetData>
    <row r="1" spans="1:3" ht="13.5">
      <c r="A1" s="630" t="s">
        <v>2896</v>
      </c>
      <c r="B1" s="648"/>
      <c r="C1" s="631"/>
    </row>
    <row r="2" spans="1:4" ht="13.5">
      <c r="A2" s="633" t="s">
        <v>2515</v>
      </c>
      <c r="B2" s="634" t="s">
        <v>2812</v>
      </c>
      <c r="C2" s="634" t="s">
        <v>2813</v>
      </c>
      <c r="D2" s="635"/>
    </row>
    <row r="3" spans="1:4" ht="13.5">
      <c r="A3" s="636" t="s">
        <v>2814</v>
      </c>
      <c r="B3" s="637"/>
      <c r="C3" s="637"/>
      <c r="D3" s="635"/>
    </row>
    <row r="4" spans="1:4" ht="13.5">
      <c r="A4" s="638" t="s">
        <v>2700</v>
      </c>
      <c r="B4" s="639">
        <f>('DPS 02.2.1 Rzp'!E16)</f>
        <v>0</v>
      </c>
      <c r="C4" s="639"/>
      <c r="D4" s="635"/>
    </row>
    <row r="5" spans="1:4" ht="13.5">
      <c r="A5" s="638" t="s">
        <v>2815</v>
      </c>
      <c r="B5" s="639">
        <f>C6*'[6]Parametry'!B16/100</f>
        <v>0</v>
      </c>
      <c r="C5" s="639">
        <f>B4*'[6]Parametry'!B17/100</f>
        <v>0</v>
      </c>
      <c r="D5" s="635"/>
    </row>
    <row r="6" spans="1:4" ht="13.5">
      <c r="A6" s="638" t="s">
        <v>2816</v>
      </c>
      <c r="B6" s="639"/>
      <c r="C6" s="639">
        <f>('DPS 02.2.1 Rzp'!E55)+0</f>
        <v>0</v>
      </c>
      <c r="D6" s="635"/>
    </row>
    <row r="7" spans="1:4" ht="13.5">
      <c r="A7" s="638" t="s">
        <v>2817</v>
      </c>
      <c r="B7" s="639"/>
      <c r="C7" s="639">
        <f>('DPS 02.2.1 Rzp'!H16)+('DPS 02.2.1 Rzp'!H55)+0</f>
        <v>0</v>
      </c>
      <c r="D7" s="635"/>
    </row>
    <row r="8" spans="1:4" ht="13.5">
      <c r="A8" s="640" t="s">
        <v>2818</v>
      </c>
      <c r="B8" s="641">
        <f>B4+B5</f>
        <v>0</v>
      </c>
      <c r="C8" s="641">
        <f>C4+C5+C6+C7</f>
        <v>0</v>
      </c>
      <c r="D8" s="635"/>
    </row>
    <row r="9" spans="1:4" ht="13.5">
      <c r="A9" s="638" t="s">
        <v>2819</v>
      </c>
      <c r="B9" s="639"/>
      <c r="C9" s="639">
        <f>(C6+C7)*'[6]Parametry'!B18/100</f>
        <v>0</v>
      </c>
      <c r="D9" s="635"/>
    </row>
    <row r="10" spans="1:4" ht="13.5">
      <c r="A10" s="638" t="s">
        <v>2820</v>
      </c>
      <c r="B10" s="639"/>
      <c r="C10" s="639">
        <f>0+0</f>
        <v>0</v>
      </c>
      <c r="D10" s="635"/>
    </row>
    <row r="11" spans="1:4" ht="13.5">
      <c r="A11" s="638" t="s">
        <v>180</v>
      </c>
      <c r="B11" s="639"/>
      <c r="C11" s="639">
        <f>0+0</f>
        <v>0</v>
      </c>
      <c r="D11" s="635"/>
    </row>
    <row r="12" spans="1:4" ht="13.5">
      <c r="A12" s="638" t="s">
        <v>2821</v>
      </c>
      <c r="B12" s="639"/>
      <c r="C12" s="639">
        <f>(C10+C11)*'[6]Parametry'!B19/100</f>
        <v>0</v>
      </c>
      <c r="D12" s="635"/>
    </row>
    <row r="13" spans="1:4" ht="13.5">
      <c r="A13" s="640" t="s">
        <v>2822</v>
      </c>
      <c r="B13" s="641">
        <f>B8</f>
        <v>0</v>
      </c>
      <c r="C13" s="641">
        <f>C8+C9+C10+C11+C12</f>
        <v>0</v>
      </c>
      <c r="D13" s="635"/>
    </row>
    <row r="14" spans="1:4" ht="13.5">
      <c r="A14" s="638" t="s">
        <v>2823</v>
      </c>
      <c r="B14" s="639"/>
      <c r="C14" s="639">
        <f>(B13+C13)*'[6]Parametry'!B20/100</f>
        <v>0</v>
      </c>
      <c r="D14" s="635"/>
    </row>
    <row r="15" spans="1:4" ht="13.5">
      <c r="A15" s="638" t="s">
        <v>2824</v>
      </c>
      <c r="B15" s="639"/>
      <c r="C15" s="639">
        <f>(B13+C13)*'[6]Parametry'!B21/100</f>
        <v>0</v>
      </c>
      <c r="D15" s="635"/>
    </row>
    <row r="16" spans="1:4" ht="13.5">
      <c r="A16" s="638" t="s">
        <v>2825</v>
      </c>
      <c r="B16" s="639"/>
      <c r="C16" s="639">
        <f>(B8+C8)*'[6]Parametry'!B22/100</f>
        <v>0</v>
      </c>
      <c r="D16" s="635"/>
    </row>
    <row r="17" spans="1:4" ht="13.5">
      <c r="A17" s="636" t="s">
        <v>2826</v>
      </c>
      <c r="B17" s="637"/>
      <c r="C17" s="637">
        <f>B13+C13+C14+C15+C16</f>
        <v>0</v>
      </c>
      <c r="D17" s="635"/>
    </row>
    <row r="18" spans="1:4" ht="13.5">
      <c r="A18" s="638" t="s">
        <v>5</v>
      </c>
      <c r="B18" s="639"/>
      <c r="C18" s="639"/>
      <c r="D18" s="635"/>
    </row>
    <row r="19" spans="1:4" ht="13.5">
      <c r="A19" s="636" t="s">
        <v>2827</v>
      </c>
      <c r="B19" s="637"/>
      <c r="C19" s="637"/>
      <c r="D19" s="635"/>
    </row>
    <row r="20" spans="1:4" ht="13.5">
      <c r="A20" s="638" t="s">
        <v>2828</v>
      </c>
      <c r="B20" s="639"/>
      <c r="C20" s="639">
        <f>C13*'[6]Parametry'!B23/100</f>
        <v>0</v>
      </c>
      <c r="D20" s="635"/>
    </row>
    <row r="21" spans="1:4" ht="13.5">
      <c r="A21" s="638" t="s">
        <v>2829</v>
      </c>
      <c r="B21" s="639"/>
      <c r="C21" s="639">
        <f>C13*'[6]Parametry'!B24/100</f>
        <v>0</v>
      </c>
      <c r="D21" s="635"/>
    </row>
    <row r="22" spans="1:4" ht="13.5">
      <c r="A22" s="636" t="s">
        <v>2830</v>
      </c>
      <c r="B22" s="637"/>
      <c r="C22" s="637">
        <f>C20+C21</f>
        <v>0</v>
      </c>
      <c r="D22" s="635"/>
    </row>
    <row r="23" spans="1:4" ht="13.5">
      <c r="A23" s="638" t="s">
        <v>2789</v>
      </c>
      <c r="B23" s="639"/>
      <c r="C23" s="639">
        <f>'[6]Parametry'!B25*'[6]Parametry'!B28*(C17*'[6]Parametry'!B27)^'[6]Parametry'!B26</f>
        <v>0</v>
      </c>
      <c r="D23" s="635"/>
    </row>
    <row r="24" spans="1:4" ht="13.5">
      <c r="A24" s="638" t="s">
        <v>5</v>
      </c>
      <c r="B24" s="639"/>
      <c r="C24" s="639"/>
      <c r="D24" s="635"/>
    </row>
    <row r="25" spans="1:4" ht="13.5">
      <c r="A25" s="642" t="s">
        <v>2831</v>
      </c>
      <c r="B25" s="643"/>
      <c r="C25" s="643">
        <f>C17+C22+C23</f>
        <v>0</v>
      </c>
      <c r="D25" s="635"/>
    </row>
    <row r="26" spans="1:4" ht="13.5">
      <c r="A26" s="638" t="s">
        <v>5</v>
      </c>
      <c r="B26" s="639"/>
      <c r="C26" s="639"/>
      <c r="D26" s="635"/>
    </row>
    <row r="27" spans="1:4" ht="13.5">
      <c r="A27" s="638" t="s">
        <v>2832</v>
      </c>
      <c r="B27" s="639"/>
      <c r="C27" s="639">
        <f>C25*'[6]Parametry'!B29/100</f>
        <v>0</v>
      </c>
      <c r="D27" s="635"/>
    </row>
    <row r="28" spans="1:4" ht="13.5">
      <c r="A28" s="638" t="s">
        <v>2832</v>
      </c>
      <c r="B28" s="639"/>
      <c r="C28" s="639">
        <f>C25*'[6]Parametry'!B30/100</f>
        <v>0</v>
      </c>
      <c r="D28" s="635"/>
    </row>
    <row r="29" spans="1:4" ht="13.5">
      <c r="A29" s="636" t="s">
        <v>2833</v>
      </c>
      <c r="B29" s="644" t="s">
        <v>2834</v>
      </c>
      <c r="C29" s="644" t="s">
        <v>2664</v>
      </c>
      <c r="D29" s="635"/>
    </row>
    <row r="30" spans="1:4" ht="13.5">
      <c r="A30" s="638" t="s">
        <v>2835</v>
      </c>
      <c r="B30" s="639">
        <f>('DPS 02.2.1 Rzp'!E11)</f>
        <v>0</v>
      </c>
      <c r="C30" s="639">
        <f>('DPS 02.2.1 Rzp'!H11)</f>
        <v>0</v>
      </c>
      <c r="D30" s="635"/>
    </row>
    <row r="31" spans="1:4" ht="13.5">
      <c r="A31" s="638" t="s">
        <v>2897</v>
      </c>
      <c r="B31" s="639">
        <f>('DPS 02.2.1 Rzp'!E6)</f>
        <v>0</v>
      </c>
      <c r="C31" s="639">
        <f>('DPS 02.2.1 Rzp'!H6)</f>
        <v>0</v>
      </c>
      <c r="D31" s="635"/>
    </row>
    <row r="32" spans="1:4" ht="13.5">
      <c r="A32" s="638" t="s">
        <v>2898</v>
      </c>
      <c r="B32" s="639">
        <f>('DPS 02.2.1 Rzp'!E10)</f>
        <v>0</v>
      </c>
      <c r="C32" s="639">
        <f>('DPS 02.2.1 Rzp'!H10)</f>
        <v>0</v>
      </c>
      <c r="D32" s="635"/>
    </row>
    <row r="33" spans="1:4" ht="13.5">
      <c r="A33" s="638" t="s">
        <v>2661</v>
      </c>
      <c r="B33" s="639">
        <f>('DPS 02.2.1 Rzp'!E16)</f>
        <v>0</v>
      </c>
      <c r="C33" s="639">
        <f>('DPS 02.2.1 Rzp'!H16)</f>
        <v>0</v>
      </c>
      <c r="D33" s="635"/>
    </row>
    <row r="34" spans="1:4" ht="13.5">
      <c r="A34" s="638" t="s">
        <v>2838</v>
      </c>
      <c r="B34" s="639">
        <f>('DPS 02.2.1 Rzp'!E55)</f>
        <v>0</v>
      </c>
      <c r="C34" s="639">
        <f>('DPS 02.2.1 Rzp'!H55)</f>
        <v>0</v>
      </c>
      <c r="D34" s="635"/>
    </row>
    <row r="35" spans="1:4" ht="13.5">
      <c r="A35" s="638" t="s">
        <v>2867</v>
      </c>
      <c r="B35" s="639">
        <f>('DPS 02.2.1 Rzp'!E33)</f>
        <v>0</v>
      </c>
      <c r="C35" s="639">
        <f>('DPS 02.2.1 Rzp'!H33)</f>
        <v>0</v>
      </c>
      <c r="D35" s="635"/>
    </row>
    <row r="36" spans="1:4" ht="13.5">
      <c r="A36" s="638" t="s">
        <v>2899</v>
      </c>
      <c r="B36" s="639">
        <f>('DPS 02.2.1 Rzp'!E42)</f>
        <v>0</v>
      </c>
      <c r="C36" s="639">
        <f>('DPS 02.2.1 Rzp'!H42)</f>
        <v>0</v>
      </c>
      <c r="D36" s="635"/>
    </row>
    <row r="37" spans="1:4" ht="13.5">
      <c r="A37" s="638" t="s">
        <v>2869</v>
      </c>
      <c r="B37" s="639">
        <f>('DPS 02.2.1 Rzp'!E53)</f>
        <v>0</v>
      </c>
      <c r="C37" s="639">
        <f>('DPS 02.2.1 Rzp'!H53)</f>
        <v>0</v>
      </c>
      <c r="D37" s="635"/>
    </row>
    <row r="38" spans="1:4" ht="13.5">
      <c r="A38" s="638" t="s">
        <v>5</v>
      </c>
      <c r="B38" s="639"/>
      <c r="C38" s="639"/>
      <c r="D38" s="635"/>
    </row>
    <row r="39" spans="1:4" ht="13.5">
      <c r="A39" s="638" t="s">
        <v>5</v>
      </c>
      <c r="B39" s="639"/>
      <c r="C39" s="639"/>
      <c r="D39" s="635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4"/>
  <sheetViews>
    <sheetView showGridLines="0" workbookViewId="0" topLeftCell="A1">
      <pane ySplit="1" topLeftCell="A2" activePane="bottomLeft" state="frozen"/>
      <selection pane="bottomLeft" activeCell="A55" sqref="A5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3:72" ht="36.95" customHeight="1">
      <c r="AR2" s="710" t="s">
        <v>8</v>
      </c>
      <c r="AS2" s="711"/>
      <c r="AT2" s="711"/>
      <c r="AU2" s="711"/>
      <c r="AV2" s="711"/>
      <c r="AW2" s="711"/>
      <c r="AX2" s="711"/>
      <c r="AY2" s="711"/>
      <c r="AZ2" s="711"/>
      <c r="BA2" s="711"/>
      <c r="BB2" s="711"/>
      <c r="BC2" s="711"/>
      <c r="BD2" s="711"/>
      <c r="BE2" s="711"/>
      <c r="BS2" s="25" t="s">
        <v>9</v>
      </c>
      <c r="BT2" s="25" t="s">
        <v>10</v>
      </c>
    </row>
    <row r="3" spans="2:72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9</v>
      </c>
      <c r="BT3" s="25" t="s">
        <v>11</v>
      </c>
    </row>
    <row r="4" spans="2:71" ht="36.95" customHeight="1">
      <c r="B4" s="29"/>
      <c r="C4" s="30"/>
      <c r="D4" s="31" t="s">
        <v>12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13</v>
      </c>
      <c r="BE4" s="34" t="s">
        <v>14</v>
      </c>
      <c r="BS4" s="25" t="s">
        <v>15</v>
      </c>
    </row>
    <row r="5" spans="2:71" ht="14.45" customHeight="1">
      <c r="B5" s="29"/>
      <c r="C5" s="30"/>
      <c r="D5" s="35" t="s">
        <v>16</v>
      </c>
      <c r="E5" s="30"/>
      <c r="F5" s="30"/>
      <c r="G5" s="30"/>
      <c r="H5" s="30"/>
      <c r="I5" s="30"/>
      <c r="J5" s="30"/>
      <c r="K5" s="672" t="s">
        <v>17</v>
      </c>
      <c r="L5" s="673"/>
      <c r="M5" s="673"/>
      <c r="N5" s="673"/>
      <c r="O5" s="673"/>
      <c r="P5" s="673"/>
      <c r="Q5" s="673"/>
      <c r="R5" s="673"/>
      <c r="S5" s="673"/>
      <c r="T5" s="673"/>
      <c r="U5" s="673"/>
      <c r="V5" s="673"/>
      <c r="W5" s="673"/>
      <c r="X5" s="673"/>
      <c r="Y5" s="673"/>
      <c r="Z5" s="673"/>
      <c r="AA5" s="673"/>
      <c r="AB5" s="673"/>
      <c r="AC5" s="673"/>
      <c r="AD5" s="673"/>
      <c r="AE5" s="673"/>
      <c r="AF5" s="673"/>
      <c r="AG5" s="673"/>
      <c r="AH5" s="673"/>
      <c r="AI5" s="673"/>
      <c r="AJ5" s="673"/>
      <c r="AK5" s="673"/>
      <c r="AL5" s="673"/>
      <c r="AM5" s="673"/>
      <c r="AN5" s="673"/>
      <c r="AO5" s="673"/>
      <c r="AP5" s="30"/>
      <c r="AQ5" s="32"/>
      <c r="BE5" s="670" t="s">
        <v>18</v>
      </c>
      <c r="BS5" s="25" t="s">
        <v>9</v>
      </c>
    </row>
    <row r="6" spans="2:71" ht="36.95" customHeight="1">
      <c r="B6" s="29"/>
      <c r="C6" s="30"/>
      <c r="D6" s="37" t="s">
        <v>19</v>
      </c>
      <c r="E6" s="30"/>
      <c r="F6" s="30"/>
      <c r="G6" s="30"/>
      <c r="H6" s="30"/>
      <c r="I6" s="30"/>
      <c r="J6" s="30"/>
      <c r="K6" s="674" t="s">
        <v>20</v>
      </c>
      <c r="L6" s="673"/>
      <c r="M6" s="673"/>
      <c r="N6" s="673"/>
      <c r="O6" s="673"/>
      <c r="P6" s="673"/>
      <c r="Q6" s="673"/>
      <c r="R6" s="673"/>
      <c r="S6" s="673"/>
      <c r="T6" s="673"/>
      <c r="U6" s="673"/>
      <c r="V6" s="673"/>
      <c r="W6" s="673"/>
      <c r="X6" s="673"/>
      <c r="Y6" s="673"/>
      <c r="Z6" s="673"/>
      <c r="AA6" s="673"/>
      <c r="AB6" s="673"/>
      <c r="AC6" s="673"/>
      <c r="AD6" s="673"/>
      <c r="AE6" s="673"/>
      <c r="AF6" s="673"/>
      <c r="AG6" s="673"/>
      <c r="AH6" s="673"/>
      <c r="AI6" s="673"/>
      <c r="AJ6" s="673"/>
      <c r="AK6" s="673"/>
      <c r="AL6" s="673"/>
      <c r="AM6" s="673"/>
      <c r="AN6" s="673"/>
      <c r="AO6" s="673"/>
      <c r="AP6" s="30"/>
      <c r="AQ6" s="32"/>
      <c r="BE6" s="671"/>
      <c r="BS6" s="25" t="s">
        <v>9</v>
      </c>
    </row>
    <row r="7" spans="2:71" ht="14.45" customHeight="1">
      <c r="B7" s="29"/>
      <c r="C7" s="30"/>
      <c r="D7" s="38" t="s">
        <v>21</v>
      </c>
      <c r="E7" s="30"/>
      <c r="F7" s="30"/>
      <c r="G7" s="30"/>
      <c r="H7" s="30"/>
      <c r="I7" s="30"/>
      <c r="J7" s="30"/>
      <c r="K7" s="36" t="s">
        <v>5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8" t="s">
        <v>22</v>
      </c>
      <c r="AL7" s="30"/>
      <c r="AM7" s="30"/>
      <c r="AN7" s="36" t="s">
        <v>5</v>
      </c>
      <c r="AO7" s="30"/>
      <c r="AP7" s="30"/>
      <c r="AQ7" s="32"/>
      <c r="BE7" s="671"/>
      <c r="BS7" s="25" t="s">
        <v>9</v>
      </c>
    </row>
    <row r="8" spans="2:71" ht="14.45" customHeight="1">
      <c r="B8" s="29"/>
      <c r="C8" s="30"/>
      <c r="D8" s="38" t="s">
        <v>23</v>
      </c>
      <c r="E8" s="30"/>
      <c r="F8" s="30"/>
      <c r="G8" s="30"/>
      <c r="H8" s="30"/>
      <c r="I8" s="30"/>
      <c r="J8" s="30"/>
      <c r="K8" s="36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8" t="s">
        <v>25</v>
      </c>
      <c r="AL8" s="30"/>
      <c r="AM8" s="30"/>
      <c r="AN8" s="39" t="s">
        <v>26</v>
      </c>
      <c r="AO8" s="30"/>
      <c r="AP8" s="30"/>
      <c r="AQ8" s="32"/>
      <c r="BE8" s="671"/>
      <c r="BS8" s="25" t="s">
        <v>9</v>
      </c>
    </row>
    <row r="9" spans="2:71" ht="14.45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671"/>
      <c r="BS9" s="25" t="s">
        <v>9</v>
      </c>
    </row>
    <row r="10" spans="2:71" ht="14.45" customHeight="1">
      <c r="B10" s="29"/>
      <c r="C10" s="30"/>
      <c r="D10" s="38" t="s">
        <v>27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 t="s">
        <v>28</v>
      </c>
      <c r="AL10" s="30"/>
      <c r="AM10" s="30"/>
      <c r="AN10" s="36" t="s">
        <v>5</v>
      </c>
      <c r="AO10" s="30"/>
      <c r="AP10" s="30"/>
      <c r="AQ10" s="32"/>
      <c r="BE10" s="671"/>
      <c r="BS10" s="25" t="s">
        <v>9</v>
      </c>
    </row>
    <row r="11" spans="2:71" ht="18.4" customHeight="1">
      <c r="B11" s="29"/>
      <c r="C11" s="30"/>
      <c r="D11" s="30"/>
      <c r="E11" s="36" t="s">
        <v>29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 t="s">
        <v>30</v>
      </c>
      <c r="AL11" s="30"/>
      <c r="AM11" s="30"/>
      <c r="AN11" s="36" t="s">
        <v>5</v>
      </c>
      <c r="AO11" s="30"/>
      <c r="AP11" s="30"/>
      <c r="AQ11" s="32"/>
      <c r="BE11" s="671"/>
      <c r="BS11" s="25" t="s">
        <v>9</v>
      </c>
    </row>
    <row r="12" spans="2:71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671"/>
      <c r="BS12" s="25" t="s">
        <v>9</v>
      </c>
    </row>
    <row r="13" spans="2:71" ht="14.45" customHeight="1">
      <c r="B13" s="29"/>
      <c r="C13" s="30"/>
      <c r="D13" s="38" t="s">
        <v>31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28</v>
      </c>
      <c r="AL13" s="30"/>
      <c r="AM13" s="30"/>
      <c r="AN13" s="40" t="s">
        <v>32</v>
      </c>
      <c r="AO13" s="30"/>
      <c r="AP13" s="30"/>
      <c r="AQ13" s="32"/>
      <c r="BE13" s="671"/>
      <c r="BS13" s="25" t="s">
        <v>9</v>
      </c>
    </row>
    <row r="14" spans="2:71" ht="15">
      <c r="B14" s="29"/>
      <c r="C14" s="30"/>
      <c r="D14" s="30"/>
      <c r="E14" s="675" t="s">
        <v>32</v>
      </c>
      <c r="F14" s="676"/>
      <c r="G14" s="676"/>
      <c r="H14" s="676"/>
      <c r="I14" s="676"/>
      <c r="J14" s="676"/>
      <c r="K14" s="676"/>
      <c r="L14" s="676"/>
      <c r="M14" s="676"/>
      <c r="N14" s="676"/>
      <c r="O14" s="676"/>
      <c r="P14" s="676"/>
      <c r="Q14" s="676"/>
      <c r="R14" s="676"/>
      <c r="S14" s="676"/>
      <c r="T14" s="676"/>
      <c r="U14" s="676"/>
      <c r="V14" s="676"/>
      <c r="W14" s="676"/>
      <c r="X14" s="676"/>
      <c r="Y14" s="676"/>
      <c r="Z14" s="676"/>
      <c r="AA14" s="676"/>
      <c r="AB14" s="676"/>
      <c r="AC14" s="676"/>
      <c r="AD14" s="676"/>
      <c r="AE14" s="676"/>
      <c r="AF14" s="676"/>
      <c r="AG14" s="676"/>
      <c r="AH14" s="676"/>
      <c r="AI14" s="676"/>
      <c r="AJ14" s="676"/>
      <c r="AK14" s="38" t="s">
        <v>30</v>
      </c>
      <c r="AL14" s="30"/>
      <c r="AM14" s="30"/>
      <c r="AN14" s="40" t="s">
        <v>32</v>
      </c>
      <c r="AO14" s="30"/>
      <c r="AP14" s="30"/>
      <c r="AQ14" s="32"/>
      <c r="BE14" s="671"/>
      <c r="BS14" s="25" t="s">
        <v>9</v>
      </c>
    </row>
    <row r="15" spans="2:71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671"/>
      <c r="BS15" s="25" t="s">
        <v>6</v>
      </c>
    </row>
    <row r="16" spans="2:71" ht="14.45" customHeight="1">
      <c r="B16" s="29"/>
      <c r="C16" s="30"/>
      <c r="D16" s="38" t="s">
        <v>33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8" t="s">
        <v>28</v>
      </c>
      <c r="AL16" s="30"/>
      <c r="AM16" s="30"/>
      <c r="AN16" s="36" t="s">
        <v>5</v>
      </c>
      <c r="AO16" s="30"/>
      <c r="AP16" s="30"/>
      <c r="AQ16" s="32"/>
      <c r="BE16" s="671"/>
      <c r="BS16" s="25" t="s">
        <v>6</v>
      </c>
    </row>
    <row r="17" spans="2:71" ht="18.4" customHeight="1">
      <c r="B17" s="29"/>
      <c r="C17" s="30"/>
      <c r="D17" s="30"/>
      <c r="E17" s="36" t="s">
        <v>34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8" t="s">
        <v>30</v>
      </c>
      <c r="AL17" s="30"/>
      <c r="AM17" s="30"/>
      <c r="AN17" s="36" t="s">
        <v>5</v>
      </c>
      <c r="AO17" s="30"/>
      <c r="AP17" s="30"/>
      <c r="AQ17" s="32"/>
      <c r="BE17" s="671"/>
      <c r="BS17" s="25" t="s">
        <v>35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671"/>
      <c r="BS18" s="25" t="s">
        <v>9</v>
      </c>
    </row>
    <row r="19" spans="2:71" ht="14.45" customHeight="1">
      <c r="B19" s="29"/>
      <c r="C19" s="30"/>
      <c r="D19" s="38" t="s">
        <v>36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671"/>
      <c r="BS19" s="25" t="s">
        <v>9</v>
      </c>
    </row>
    <row r="20" spans="2:71" ht="16.5" customHeight="1">
      <c r="B20" s="29"/>
      <c r="C20" s="30"/>
      <c r="D20" s="30"/>
      <c r="E20" s="677" t="s">
        <v>5</v>
      </c>
      <c r="F20" s="677"/>
      <c r="G20" s="677"/>
      <c r="H20" s="677"/>
      <c r="I20" s="677"/>
      <c r="J20" s="677"/>
      <c r="K20" s="677"/>
      <c r="L20" s="677"/>
      <c r="M20" s="677"/>
      <c r="N20" s="677"/>
      <c r="O20" s="677"/>
      <c r="P20" s="677"/>
      <c r="Q20" s="677"/>
      <c r="R20" s="677"/>
      <c r="S20" s="677"/>
      <c r="T20" s="677"/>
      <c r="U20" s="677"/>
      <c r="V20" s="677"/>
      <c r="W20" s="677"/>
      <c r="X20" s="677"/>
      <c r="Y20" s="677"/>
      <c r="Z20" s="677"/>
      <c r="AA20" s="677"/>
      <c r="AB20" s="677"/>
      <c r="AC20" s="677"/>
      <c r="AD20" s="677"/>
      <c r="AE20" s="677"/>
      <c r="AF20" s="677"/>
      <c r="AG20" s="677"/>
      <c r="AH20" s="677"/>
      <c r="AI20" s="677"/>
      <c r="AJ20" s="677"/>
      <c r="AK20" s="677"/>
      <c r="AL20" s="677"/>
      <c r="AM20" s="677"/>
      <c r="AN20" s="677"/>
      <c r="AO20" s="30"/>
      <c r="AP20" s="30"/>
      <c r="AQ20" s="32"/>
      <c r="BE20" s="671"/>
      <c r="BS20" s="25" t="s">
        <v>6</v>
      </c>
    </row>
    <row r="21" spans="2:57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671"/>
    </row>
    <row r="22" spans="2:57" ht="6.95" customHeight="1">
      <c r="B22" s="29"/>
      <c r="C22" s="3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30"/>
      <c r="AQ22" s="32"/>
      <c r="BE22" s="671"/>
    </row>
    <row r="23" spans="2:57" s="1" customFormat="1" ht="25.9" customHeight="1">
      <c r="B23" s="42"/>
      <c r="C23" s="43"/>
      <c r="D23" s="44" t="s">
        <v>37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678">
        <f>ROUND(AG51,2)</f>
        <v>0</v>
      </c>
      <c r="AL23" s="679"/>
      <c r="AM23" s="679"/>
      <c r="AN23" s="679"/>
      <c r="AO23" s="679"/>
      <c r="AP23" s="43"/>
      <c r="AQ23" s="46"/>
      <c r="BE23" s="671"/>
    </row>
    <row r="24" spans="2:57" s="1" customFormat="1" ht="6.9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6"/>
      <c r="BE24" s="671"/>
    </row>
    <row r="25" spans="2:57" s="1" customFormat="1" ht="13.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680" t="s">
        <v>38</v>
      </c>
      <c r="M25" s="680"/>
      <c r="N25" s="680"/>
      <c r="O25" s="680"/>
      <c r="P25" s="43"/>
      <c r="Q25" s="43"/>
      <c r="R25" s="43"/>
      <c r="S25" s="43"/>
      <c r="T25" s="43"/>
      <c r="U25" s="43"/>
      <c r="V25" s="43"/>
      <c r="W25" s="680" t="s">
        <v>39</v>
      </c>
      <c r="X25" s="680"/>
      <c r="Y25" s="680"/>
      <c r="Z25" s="680"/>
      <c r="AA25" s="680"/>
      <c r="AB25" s="680"/>
      <c r="AC25" s="680"/>
      <c r="AD25" s="680"/>
      <c r="AE25" s="680"/>
      <c r="AF25" s="43"/>
      <c r="AG25" s="43"/>
      <c r="AH25" s="43"/>
      <c r="AI25" s="43"/>
      <c r="AJ25" s="43"/>
      <c r="AK25" s="680" t="s">
        <v>40</v>
      </c>
      <c r="AL25" s="680"/>
      <c r="AM25" s="680"/>
      <c r="AN25" s="680"/>
      <c r="AO25" s="680"/>
      <c r="AP25" s="43"/>
      <c r="AQ25" s="46"/>
      <c r="BE25" s="671"/>
    </row>
    <row r="26" spans="2:57" s="2" customFormat="1" ht="14.45" customHeight="1">
      <c r="B26" s="48"/>
      <c r="C26" s="49"/>
      <c r="D26" s="50" t="s">
        <v>41</v>
      </c>
      <c r="E26" s="49"/>
      <c r="F26" s="50" t="s">
        <v>42</v>
      </c>
      <c r="G26" s="49"/>
      <c r="H26" s="49"/>
      <c r="I26" s="49"/>
      <c r="J26" s="49"/>
      <c r="K26" s="49"/>
      <c r="L26" s="681">
        <v>0.21</v>
      </c>
      <c r="M26" s="682"/>
      <c r="N26" s="682"/>
      <c r="O26" s="682"/>
      <c r="P26" s="49"/>
      <c r="Q26" s="49"/>
      <c r="R26" s="49"/>
      <c r="S26" s="49"/>
      <c r="T26" s="49"/>
      <c r="U26" s="49"/>
      <c r="V26" s="49"/>
      <c r="W26" s="683">
        <f>AK23</f>
        <v>0</v>
      </c>
      <c r="X26" s="682"/>
      <c r="Y26" s="682"/>
      <c r="Z26" s="682"/>
      <c r="AA26" s="682"/>
      <c r="AB26" s="682"/>
      <c r="AC26" s="682"/>
      <c r="AD26" s="682"/>
      <c r="AE26" s="682"/>
      <c r="AF26" s="49"/>
      <c r="AG26" s="49"/>
      <c r="AH26" s="49"/>
      <c r="AI26" s="49"/>
      <c r="AJ26" s="49"/>
      <c r="AK26" s="683">
        <f>W26*L26</f>
        <v>0</v>
      </c>
      <c r="AL26" s="682"/>
      <c r="AM26" s="682"/>
      <c r="AN26" s="682"/>
      <c r="AO26" s="682"/>
      <c r="AP26" s="49"/>
      <c r="AQ26" s="51"/>
      <c r="BE26" s="671"/>
    </row>
    <row r="27" spans="2:57" s="2" customFormat="1" ht="14.45" customHeight="1">
      <c r="B27" s="48"/>
      <c r="C27" s="49"/>
      <c r="D27" s="49"/>
      <c r="E27" s="49"/>
      <c r="F27" s="50" t="s">
        <v>43</v>
      </c>
      <c r="G27" s="49"/>
      <c r="H27" s="49"/>
      <c r="I27" s="49"/>
      <c r="J27" s="49"/>
      <c r="K27" s="49"/>
      <c r="L27" s="681">
        <v>0.15</v>
      </c>
      <c r="M27" s="682"/>
      <c r="N27" s="682"/>
      <c r="O27" s="682"/>
      <c r="P27" s="49"/>
      <c r="Q27" s="49"/>
      <c r="R27" s="49"/>
      <c r="S27" s="49"/>
      <c r="T27" s="49"/>
      <c r="U27" s="49"/>
      <c r="V27" s="49"/>
      <c r="W27" s="683">
        <v>0</v>
      </c>
      <c r="X27" s="682"/>
      <c r="Y27" s="682"/>
      <c r="Z27" s="682"/>
      <c r="AA27" s="682"/>
      <c r="AB27" s="682"/>
      <c r="AC27" s="682"/>
      <c r="AD27" s="682"/>
      <c r="AE27" s="682"/>
      <c r="AF27" s="49"/>
      <c r="AG27" s="49"/>
      <c r="AH27" s="49"/>
      <c r="AI27" s="49"/>
      <c r="AJ27" s="49"/>
      <c r="AK27" s="683">
        <f>W27*L27</f>
        <v>0</v>
      </c>
      <c r="AL27" s="682"/>
      <c r="AM27" s="682"/>
      <c r="AN27" s="682"/>
      <c r="AO27" s="682"/>
      <c r="AP27" s="49"/>
      <c r="AQ27" s="51"/>
      <c r="BE27" s="671"/>
    </row>
    <row r="28" spans="2:57" s="2" customFormat="1" ht="14.45" customHeight="1" hidden="1">
      <c r="B28" s="48"/>
      <c r="C28" s="49"/>
      <c r="D28" s="49"/>
      <c r="E28" s="49"/>
      <c r="F28" s="50" t="s">
        <v>44</v>
      </c>
      <c r="G28" s="49"/>
      <c r="H28" s="49"/>
      <c r="I28" s="49"/>
      <c r="J28" s="49"/>
      <c r="K28" s="49"/>
      <c r="L28" s="681">
        <v>0.21</v>
      </c>
      <c r="M28" s="682"/>
      <c r="N28" s="682"/>
      <c r="O28" s="682"/>
      <c r="P28" s="49"/>
      <c r="Q28" s="49"/>
      <c r="R28" s="49"/>
      <c r="S28" s="49"/>
      <c r="T28" s="49"/>
      <c r="U28" s="49"/>
      <c r="V28" s="49"/>
      <c r="W28" s="683" t="e">
        <f>ROUND(BB51,2)</f>
        <v>#REF!</v>
      </c>
      <c r="X28" s="682"/>
      <c r="Y28" s="682"/>
      <c r="Z28" s="682"/>
      <c r="AA28" s="682"/>
      <c r="AB28" s="682"/>
      <c r="AC28" s="682"/>
      <c r="AD28" s="682"/>
      <c r="AE28" s="682"/>
      <c r="AF28" s="49"/>
      <c r="AG28" s="49"/>
      <c r="AH28" s="49"/>
      <c r="AI28" s="49"/>
      <c r="AJ28" s="49"/>
      <c r="AK28" s="683">
        <v>0</v>
      </c>
      <c r="AL28" s="682"/>
      <c r="AM28" s="682"/>
      <c r="AN28" s="682"/>
      <c r="AO28" s="682"/>
      <c r="AP28" s="49"/>
      <c r="AQ28" s="51"/>
      <c r="BE28" s="671"/>
    </row>
    <row r="29" spans="2:57" s="2" customFormat="1" ht="14.45" customHeight="1" hidden="1">
      <c r="B29" s="48"/>
      <c r="C29" s="49"/>
      <c r="D29" s="49"/>
      <c r="E29" s="49"/>
      <c r="F29" s="50" t="s">
        <v>45</v>
      </c>
      <c r="G29" s="49"/>
      <c r="H29" s="49"/>
      <c r="I29" s="49"/>
      <c r="J29" s="49"/>
      <c r="K29" s="49"/>
      <c r="L29" s="681">
        <v>0.15</v>
      </c>
      <c r="M29" s="682"/>
      <c r="N29" s="682"/>
      <c r="O29" s="682"/>
      <c r="P29" s="49"/>
      <c r="Q29" s="49"/>
      <c r="R29" s="49"/>
      <c r="S29" s="49"/>
      <c r="T29" s="49"/>
      <c r="U29" s="49"/>
      <c r="V29" s="49"/>
      <c r="W29" s="683" t="e">
        <f>ROUND(BC51,2)</f>
        <v>#REF!</v>
      </c>
      <c r="X29" s="682"/>
      <c r="Y29" s="682"/>
      <c r="Z29" s="682"/>
      <c r="AA29" s="682"/>
      <c r="AB29" s="682"/>
      <c r="AC29" s="682"/>
      <c r="AD29" s="682"/>
      <c r="AE29" s="682"/>
      <c r="AF29" s="49"/>
      <c r="AG29" s="49"/>
      <c r="AH29" s="49"/>
      <c r="AI29" s="49"/>
      <c r="AJ29" s="49"/>
      <c r="AK29" s="683">
        <v>0</v>
      </c>
      <c r="AL29" s="682"/>
      <c r="AM29" s="682"/>
      <c r="AN29" s="682"/>
      <c r="AO29" s="682"/>
      <c r="AP29" s="49"/>
      <c r="AQ29" s="51"/>
      <c r="BE29" s="671"/>
    </row>
    <row r="30" spans="2:57" s="2" customFormat="1" ht="14.45" customHeight="1" hidden="1">
      <c r="B30" s="48"/>
      <c r="C30" s="49"/>
      <c r="D30" s="49"/>
      <c r="E30" s="49"/>
      <c r="F30" s="50" t="s">
        <v>46</v>
      </c>
      <c r="G30" s="49"/>
      <c r="H30" s="49"/>
      <c r="I30" s="49"/>
      <c r="J30" s="49"/>
      <c r="K30" s="49"/>
      <c r="L30" s="681">
        <v>0</v>
      </c>
      <c r="M30" s="682"/>
      <c r="N30" s="682"/>
      <c r="O30" s="682"/>
      <c r="P30" s="49"/>
      <c r="Q30" s="49"/>
      <c r="R30" s="49"/>
      <c r="S30" s="49"/>
      <c r="T30" s="49"/>
      <c r="U30" s="49"/>
      <c r="V30" s="49"/>
      <c r="W30" s="683" t="e">
        <f>ROUND(BD51,2)</f>
        <v>#REF!</v>
      </c>
      <c r="X30" s="682"/>
      <c r="Y30" s="682"/>
      <c r="Z30" s="682"/>
      <c r="AA30" s="682"/>
      <c r="AB30" s="682"/>
      <c r="AC30" s="682"/>
      <c r="AD30" s="682"/>
      <c r="AE30" s="682"/>
      <c r="AF30" s="49"/>
      <c r="AG30" s="49"/>
      <c r="AH30" s="49"/>
      <c r="AI30" s="49"/>
      <c r="AJ30" s="49"/>
      <c r="AK30" s="683">
        <v>0</v>
      </c>
      <c r="AL30" s="682"/>
      <c r="AM30" s="682"/>
      <c r="AN30" s="682"/>
      <c r="AO30" s="682"/>
      <c r="AP30" s="49"/>
      <c r="AQ30" s="51"/>
      <c r="BE30" s="671"/>
    </row>
    <row r="31" spans="2:57" s="1" customFormat="1" ht="6.9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6"/>
      <c r="BE31" s="671"/>
    </row>
    <row r="32" spans="2:57" s="1" customFormat="1" ht="25.9" customHeight="1">
      <c r="B32" s="42"/>
      <c r="C32" s="52"/>
      <c r="D32" s="53" t="s">
        <v>47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 t="s">
        <v>48</v>
      </c>
      <c r="U32" s="54"/>
      <c r="V32" s="54"/>
      <c r="W32" s="54"/>
      <c r="X32" s="684" t="s">
        <v>49</v>
      </c>
      <c r="Y32" s="685"/>
      <c r="Z32" s="685"/>
      <c r="AA32" s="685"/>
      <c r="AB32" s="685"/>
      <c r="AC32" s="54"/>
      <c r="AD32" s="54"/>
      <c r="AE32" s="54"/>
      <c r="AF32" s="54"/>
      <c r="AG32" s="54"/>
      <c r="AH32" s="54"/>
      <c r="AI32" s="54"/>
      <c r="AJ32" s="54"/>
      <c r="AK32" s="686">
        <f>SUM(AK23:AK30)</f>
        <v>0</v>
      </c>
      <c r="AL32" s="685"/>
      <c r="AM32" s="685"/>
      <c r="AN32" s="685"/>
      <c r="AO32" s="687"/>
      <c r="AP32" s="52"/>
      <c r="AQ32" s="56"/>
      <c r="BE32" s="671"/>
    </row>
    <row r="33" spans="2:43" s="1" customFormat="1" ht="6.9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6"/>
    </row>
    <row r="34" spans="2:43" s="1" customFormat="1" ht="6.95" customHeight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</row>
    <row r="38" spans="2:44" s="1" customFormat="1" ht="6.95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42"/>
    </row>
    <row r="39" spans="2:44" s="1" customFormat="1" ht="36.95" customHeight="1">
      <c r="B39" s="42"/>
      <c r="C39" s="62" t="s">
        <v>50</v>
      </c>
      <c r="AR39" s="42"/>
    </row>
    <row r="40" spans="2:44" s="1" customFormat="1" ht="6.95" customHeight="1">
      <c r="B40" s="42"/>
      <c r="AR40" s="42"/>
    </row>
    <row r="41" spans="2:44" s="3" customFormat="1" ht="14.45" customHeight="1">
      <c r="B41" s="63"/>
      <c r="C41" s="64" t="s">
        <v>16</v>
      </c>
      <c r="L41" s="3" t="str">
        <f>K5</f>
        <v>Hydroprojekt-217052D</v>
      </c>
      <c r="AR41" s="63"/>
    </row>
    <row r="42" spans="2:44" s="4" customFormat="1" ht="36.95" customHeight="1">
      <c r="B42" s="65"/>
      <c r="C42" s="66" t="s">
        <v>19</v>
      </c>
      <c r="L42" s="688" t="str">
        <f>K6</f>
        <v>Odkanalizování oblasti povodí Olešná, kanalizace Chlebovice Frýdek - Místek</v>
      </c>
      <c r="M42" s="689"/>
      <c r="N42" s="689"/>
      <c r="O42" s="689"/>
      <c r="P42" s="689"/>
      <c r="Q42" s="689"/>
      <c r="R42" s="689"/>
      <c r="S42" s="689"/>
      <c r="T42" s="689"/>
      <c r="U42" s="689"/>
      <c r="V42" s="689"/>
      <c r="W42" s="689"/>
      <c r="X42" s="689"/>
      <c r="Y42" s="689"/>
      <c r="Z42" s="689"/>
      <c r="AA42" s="689"/>
      <c r="AB42" s="689"/>
      <c r="AC42" s="689"/>
      <c r="AD42" s="689"/>
      <c r="AE42" s="689"/>
      <c r="AF42" s="689"/>
      <c r="AG42" s="689"/>
      <c r="AH42" s="689"/>
      <c r="AI42" s="689"/>
      <c r="AJ42" s="689"/>
      <c r="AK42" s="689"/>
      <c r="AL42" s="689"/>
      <c r="AM42" s="689"/>
      <c r="AN42" s="689"/>
      <c r="AO42" s="689"/>
      <c r="AR42" s="65"/>
    </row>
    <row r="43" spans="2:44" s="1" customFormat="1" ht="6.95" customHeight="1">
      <c r="B43" s="42"/>
      <c r="AR43" s="42"/>
    </row>
    <row r="44" spans="2:44" s="1" customFormat="1" ht="15">
      <c r="B44" s="42"/>
      <c r="C44" s="64" t="s">
        <v>23</v>
      </c>
      <c r="L44" s="67" t="str">
        <f>IF(K8="","",K8)</f>
        <v xml:space="preserve"> </v>
      </c>
      <c r="AI44" s="64" t="s">
        <v>25</v>
      </c>
      <c r="AM44" s="690" t="str">
        <f>IF(AN8="","",AN8)</f>
        <v>16. 11. 2017</v>
      </c>
      <c r="AN44" s="690"/>
      <c r="AR44" s="42"/>
    </row>
    <row r="45" spans="2:44" s="1" customFormat="1" ht="6.95" customHeight="1">
      <c r="B45" s="42"/>
      <c r="AR45" s="42"/>
    </row>
    <row r="46" spans="2:56" s="1" customFormat="1" ht="15">
      <c r="B46" s="42"/>
      <c r="C46" s="64" t="s">
        <v>27</v>
      </c>
      <c r="L46" s="3" t="str">
        <f>IF(E11="","",E11)</f>
        <v>Město Frýdek-Místek</v>
      </c>
      <c r="AI46" s="64" t="s">
        <v>33</v>
      </c>
      <c r="AM46" s="691" t="str">
        <f>IF(E17="","",E17)</f>
        <v>Sweco Hydroprojekt a.s., divize Morava</v>
      </c>
      <c r="AN46" s="691"/>
      <c r="AO46" s="691"/>
      <c r="AP46" s="691"/>
      <c r="AR46" s="42"/>
      <c r="AS46" s="692" t="s">
        <v>51</v>
      </c>
      <c r="AT46" s="693"/>
      <c r="AU46" s="69"/>
      <c r="AV46" s="69"/>
      <c r="AW46" s="69"/>
      <c r="AX46" s="69"/>
      <c r="AY46" s="69"/>
      <c r="AZ46" s="69"/>
      <c r="BA46" s="69"/>
      <c r="BB46" s="69"/>
      <c r="BC46" s="69"/>
      <c r="BD46" s="70"/>
    </row>
    <row r="47" spans="2:56" s="1" customFormat="1" ht="15">
      <c r="B47" s="42"/>
      <c r="C47" s="64" t="s">
        <v>31</v>
      </c>
      <c r="L47" s="3" t="str">
        <f>IF(E14="Vyplň údaj","",E14)</f>
        <v/>
      </c>
      <c r="AR47" s="42"/>
      <c r="AS47" s="694"/>
      <c r="AT47" s="695"/>
      <c r="AU47" s="43"/>
      <c r="AV47" s="43"/>
      <c r="AW47" s="43"/>
      <c r="AX47" s="43"/>
      <c r="AY47" s="43"/>
      <c r="AZ47" s="43"/>
      <c r="BA47" s="43"/>
      <c r="BB47" s="43"/>
      <c r="BC47" s="43"/>
      <c r="BD47" s="71"/>
    </row>
    <row r="48" spans="2:56" s="1" customFormat="1" ht="10.9" customHeight="1">
      <c r="B48" s="42"/>
      <c r="AR48" s="42"/>
      <c r="AS48" s="694"/>
      <c r="AT48" s="695"/>
      <c r="AU48" s="43"/>
      <c r="AV48" s="43"/>
      <c r="AW48" s="43"/>
      <c r="AX48" s="43"/>
      <c r="AY48" s="43"/>
      <c r="AZ48" s="43"/>
      <c r="BA48" s="43"/>
      <c r="BB48" s="43"/>
      <c r="BC48" s="43"/>
      <c r="BD48" s="71"/>
    </row>
    <row r="49" spans="2:56" s="1" customFormat="1" ht="29.25" customHeight="1">
      <c r="B49" s="42"/>
      <c r="C49" s="696" t="s">
        <v>52</v>
      </c>
      <c r="D49" s="697"/>
      <c r="E49" s="697"/>
      <c r="F49" s="697"/>
      <c r="G49" s="697"/>
      <c r="H49" s="72"/>
      <c r="I49" s="698" t="s">
        <v>53</v>
      </c>
      <c r="J49" s="697"/>
      <c r="K49" s="697"/>
      <c r="L49" s="697"/>
      <c r="M49" s="697"/>
      <c r="N49" s="697"/>
      <c r="O49" s="697"/>
      <c r="P49" s="697"/>
      <c r="Q49" s="697"/>
      <c r="R49" s="697"/>
      <c r="S49" s="697"/>
      <c r="T49" s="697"/>
      <c r="U49" s="697"/>
      <c r="V49" s="697"/>
      <c r="W49" s="697"/>
      <c r="X49" s="697"/>
      <c r="Y49" s="697"/>
      <c r="Z49" s="697"/>
      <c r="AA49" s="697"/>
      <c r="AB49" s="697"/>
      <c r="AC49" s="697"/>
      <c r="AD49" s="697"/>
      <c r="AE49" s="697"/>
      <c r="AF49" s="697"/>
      <c r="AG49" s="699" t="s">
        <v>54</v>
      </c>
      <c r="AH49" s="697"/>
      <c r="AI49" s="697"/>
      <c r="AJ49" s="697"/>
      <c r="AK49" s="697"/>
      <c r="AL49" s="697"/>
      <c r="AM49" s="697"/>
      <c r="AN49" s="698" t="s">
        <v>55</v>
      </c>
      <c r="AO49" s="697"/>
      <c r="AP49" s="697"/>
      <c r="AQ49" s="73" t="s">
        <v>56</v>
      </c>
      <c r="AR49" s="42"/>
      <c r="AS49" s="74" t="s">
        <v>57</v>
      </c>
      <c r="AT49" s="75" t="s">
        <v>58</v>
      </c>
      <c r="AU49" s="75" t="s">
        <v>59</v>
      </c>
      <c r="AV49" s="75" t="s">
        <v>60</v>
      </c>
      <c r="AW49" s="75" t="s">
        <v>61</v>
      </c>
      <c r="AX49" s="75" t="s">
        <v>62</v>
      </c>
      <c r="AY49" s="75" t="s">
        <v>63</v>
      </c>
      <c r="AZ49" s="75" t="s">
        <v>64</v>
      </c>
      <c r="BA49" s="75" t="s">
        <v>65</v>
      </c>
      <c r="BB49" s="75" t="s">
        <v>66</v>
      </c>
      <c r="BC49" s="75" t="s">
        <v>67</v>
      </c>
      <c r="BD49" s="76" t="s">
        <v>68</v>
      </c>
    </row>
    <row r="50" spans="2:56" s="1" customFormat="1" ht="10.9" customHeight="1">
      <c r="B50" s="42"/>
      <c r="AR50" s="42"/>
      <c r="AS50" s="77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70"/>
    </row>
    <row r="51" spans="2:90" s="4" customFormat="1" ht="32.45" customHeight="1">
      <c r="B51" s="65"/>
      <c r="C51" s="78" t="s">
        <v>69</v>
      </c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08">
        <f>ROUND(AG52+AG69+AG71,2)</f>
        <v>0</v>
      </c>
      <c r="AH51" s="708"/>
      <c r="AI51" s="708"/>
      <c r="AJ51" s="708"/>
      <c r="AK51" s="708"/>
      <c r="AL51" s="708"/>
      <c r="AM51" s="708"/>
      <c r="AN51" s="709">
        <f>AG51*1.21</f>
        <v>0</v>
      </c>
      <c r="AO51" s="709"/>
      <c r="AP51" s="709"/>
      <c r="AQ51" s="80" t="s">
        <v>5</v>
      </c>
      <c r="AR51" s="65"/>
      <c r="AS51" s="81">
        <f>ROUND(AS52+AS69+AS71,2)</f>
        <v>0</v>
      </c>
      <c r="AT51" s="82" t="e">
        <f aca="true" t="shared" si="0" ref="AT51:AT72">ROUND(SUM(AV51:AW51),2)</f>
        <v>#REF!</v>
      </c>
      <c r="AU51" s="83" t="e">
        <f>ROUND(AU52+AU69+AU71,5)</f>
        <v>#REF!</v>
      </c>
      <c r="AV51" s="82" t="e">
        <f>ROUND(AZ51*L26,2)</f>
        <v>#REF!</v>
      </c>
      <c r="AW51" s="82" t="e">
        <f>ROUND(BA51*L27,2)</f>
        <v>#REF!</v>
      </c>
      <c r="AX51" s="82" t="e">
        <f>ROUND(BB51*L26,2)</f>
        <v>#REF!</v>
      </c>
      <c r="AY51" s="82" t="e">
        <f>ROUND(BC51*L27,2)</f>
        <v>#REF!</v>
      </c>
      <c r="AZ51" s="82" t="e">
        <f>ROUND(AZ52+AZ69+AZ71,2)</f>
        <v>#REF!</v>
      </c>
      <c r="BA51" s="82" t="e">
        <f>ROUND(BA52+BA69+BA71,2)</f>
        <v>#REF!</v>
      </c>
      <c r="BB51" s="82" t="e">
        <f>ROUND(BB52+BB69+BB71,2)</f>
        <v>#REF!</v>
      </c>
      <c r="BC51" s="82" t="e">
        <f>ROUND(BC52+BC69+BC71,2)</f>
        <v>#REF!</v>
      </c>
      <c r="BD51" s="84" t="e">
        <f>ROUND(BD52+BD69+BD71,2)</f>
        <v>#REF!</v>
      </c>
      <c r="BS51" s="66" t="s">
        <v>70</v>
      </c>
      <c r="BT51" s="66" t="s">
        <v>71</v>
      </c>
      <c r="BU51" s="85" t="s">
        <v>72</v>
      </c>
      <c r="BV51" s="66" t="s">
        <v>73</v>
      </c>
      <c r="BW51" s="66" t="s">
        <v>7</v>
      </c>
      <c r="BX51" s="66" t="s">
        <v>74</v>
      </c>
      <c r="CL51" s="66" t="s">
        <v>5</v>
      </c>
    </row>
    <row r="52" spans="2:91" s="5" customFormat="1" ht="47.25" customHeight="1">
      <c r="B52" s="86"/>
      <c r="C52" s="87"/>
      <c r="D52" s="703" t="s">
        <v>75</v>
      </c>
      <c r="E52" s="703"/>
      <c r="F52" s="703"/>
      <c r="G52" s="703"/>
      <c r="H52" s="703"/>
      <c r="I52" s="88"/>
      <c r="J52" s="703" t="s">
        <v>76</v>
      </c>
      <c r="K52" s="703"/>
      <c r="L52" s="703"/>
      <c r="M52" s="703"/>
      <c r="N52" s="703"/>
      <c r="O52" s="703"/>
      <c r="P52" s="703"/>
      <c r="Q52" s="703"/>
      <c r="R52" s="703"/>
      <c r="S52" s="703"/>
      <c r="T52" s="703"/>
      <c r="U52" s="703"/>
      <c r="V52" s="703"/>
      <c r="W52" s="703"/>
      <c r="X52" s="703"/>
      <c r="Y52" s="703"/>
      <c r="Z52" s="703"/>
      <c r="AA52" s="703"/>
      <c r="AB52" s="703"/>
      <c r="AC52" s="703"/>
      <c r="AD52" s="703"/>
      <c r="AE52" s="703"/>
      <c r="AF52" s="703"/>
      <c r="AG52" s="702">
        <f>ROUND(AG53+SUM(AG56:AG63)+AG66,2)</f>
        <v>0</v>
      </c>
      <c r="AH52" s="701"/>
      <c r="AI52" s="701"/>
      <c r="AJ52" s="701"/>
      <c r="AK52" s="701"/>
      <c r="AL52" s="701"/>
      <c r="AM52" s="701"/>
      <c r="AN52" s="700">
        <f>AN53+AN56+AN57+AN58+AN59+AN60+AN61+AN62+AN63+AN66</f>
        <v>0</v>
      </c>
      <c r="AO52" s="701"/>
      <c r="AP52" s="701"/>
      <c r="AQ52" s="89" t="s">
        <v>77</v>
      </c>
      <c r="AR52" s="86"/>
      <c r="AS52" s="90">
        <f>ROUND(AS53+SUM(AS56:AS63)+AS66,2)</f>
        <v>0</v>
      </c>
      <c r="AT52" s="91" t="e">
        <f t="shared" si="0"/>
        <v>#REF!</v>
      </c>
      <c r="AU52" s="92" t="e">
        <f>ROUND(AU53+SUM(AU56:AU63)+AU66,5)</f>
        <v>#REF!</v>
      </c>
      <c r="AV52" s="91" t="e">
        <f>ROUND(AZ52*L26,2)</f>
        <v>#REF!</v>
      </c>
      <c r="AW52" s="91" t="e">
        <f>ROUND(BA52*L27,2)</f>
        <v>#REF!</v>
      </c>
      <c r="AX52" s="91" t="e">
        <f>ROUND(BB52*L26,2)</f>
        <v>#REF!</v>
      </c>
      <c r="AY52" s="91" t="e">
        <f>ROUND(BC52*L27,2)</f>
        <v>#REF!</v>
      </c>
      <c r="AZ52" s="91" t="e">
        <f>ROUND(AZ53+SUM(AZ56:AZ63)+AZ66,2)</f>
        <v>#REF!</v>
      </c>
      <c r="BA52" s="91" t="e">
        <f>ROUND(BA53+SUM(BA56:BA63)+BA66,2)</f>
        <v>#REF!</v>
      </c>
      <c r="BB52" s="91" t="e">
        <f>ROUND(BB53+SUM(BB56:BB63)+BB66,2)</f>
        <v>#REF!</v>
      </c>
      <c r="BC52" s="91" t="e">
        <f>ROUND(BC53+SUM(BC56:BC63)+BC66,2)</f>
        <v>#REF!</v>
      </c>
      <c r="BD52" s="93" t="e">
        <f>ROUND(BD53+SUM(BD56:BD63)+BD66,2)</f>
        <v>#REF!</v>
      </c>
      <c r="BS52" s="94" t="s">
        <v>70</v>
      </c>
      <c r="BT52" s="94" t="s">
        <v>78</v>
      </c>
      <c r="BU52" s="94" t="s">
        <v>72</v>
      </c>
      <c r="BV52" s="94" t="s">
        <v>73</v>
      </c>
      <c r="BW52" s="94" t="s">
        <v>79</v>
      </c>
      <c r="BX52" s="94" t="s">
        <v>7</v>
      </c>
      <c r="CL52" s="94" t="s">
        <v>5</v>
      </c>
      <c r="CM52" s="94" t="s">
        <v>80</v>
      </c>
    </row>
    <row r="53" spans="2:90" s="6" customFormat="1" ht="16.5" customHeight="1">
      <c r="B53" s="95"/>
      <c r="C53" s="9"/>
      <c r="D53" s="9"/>
      <c r="E53" s="707" t="s">
        <v>81</v>
      </c>
      <c r="F53" s="707"/>
      <c r="G53" s="707"/>
      <c r="H53" s="707"/>
      <c r="I53" s="707"/>
      <c r="J53" s="9"/>
      <c r="K53" s="707" t="s">
        <v>82</v>
      </c>
      <c r="L53" s="707"/>
      <c r="M53" s="707"/>
      <c r="N53" s="707"/>
      <c r="O53" s="707"/>
      <c r="P53" s="707"/>
      <c r="Q53" s="707"/>
      <c r="R53" s="707"/>
      <c r="S53" s="707"/>
      <c r="T53" s="707"/>
      <c r="U53" s="707"/>
      <c r="V53" s="707"/>
      <c r="W53" s="707"/>
      <c r="X53" s="707"/>
      <c r="Y53" s="707"/>
      <c r="Z53" s="707"/>
      <c r="AA53" s="707"/>
      <c r="AB53" s="707"/>
      <c r="AC53" s="707"/>
      <c r="AD53" s="707"/>
      <c r="AE53" s="707"/>
      <c r="AF53" s="707"/>
      <c r="AG53" s="706">
        <f>ROUND(SUM(AG54:AG55),2)</f>
        <v>0</v>
      </c>
      <c r="AH53" s="705"/>
      <c r="AI53" s="705"/>
      <c r="AJ53" s="705"/>
      <c r="AK53" s="705"/>
      <c r="AL53" s="705"/>
      <c r="AM53" s="705"/>
      <c r="AN53" s="704">
        <f>AN54+AN55</f>
        <v>0</v>
      </c>
      <c r="AO53" s="705"/>
      <c r="AP53" s="705"/>
      <c r="AQ53" s="96" t="s">
        <v>83</v>
      </c>
      <c r="AR53" s="95"/>
      <c r="AS53" s="97">
        <f>ROUND(SUM(AS54:AS55),2)</f>
        <v>0</v>
      </c>
      <c r="AT53" s="98" t="e">
        <f t="shared" si="0"/>
        <v>#REF!</v>
      </c>
      <c r="AU53" s="99" t="e">
        <f>ROUND(SUM(AU54:AU55),5)</f>
        <v>#REF!</v>
      </c>
      <c r="AV53" s="98" t="e">
        <f>ROUND(AZ53*L26,2)</f>
        <v>#REF!</v>
      </c>
      <c r="AW53" s="98" t="e">
        <f>ROUND(BA53*L27,2)</f>
        <v>#REF!</v>
      </c>
      <c r="AX53" s="98" t="e">
        <f>ROUND(BB53*L26,2)</f>
        <v>#REF!</v>
      </c>
      <c r="AY53" s="98" t="e">
        <f>ROUND(BC53*L27,2)</f>
        <v>#REF!</v>
      </c>
      <c r="AZ53" s="98" t="e">
        <f>ROUND(SUM(AZ54:AZ55),2)</f>
        <v>#REF!</v>
      </c>
      <c r="BA53" s="98" t="e">
        <f>ROUND(SUM(BA54:BA55),2)</f>
        <v>#REF!</v>
      </c>
      <c r="BB53" s="98" t="e">
        <f>ROUND(SUM(BB54:BB55),2)</f>
        <v>#REF!</v>
      </c>
      <c r="BC53" s="98" t="e">
        <f>ROUND(SUM(BC54:BC55),2)</f>
        <v>#REF!</v>
      </c>
      <c r="BD53" s="100" t="e">
        <f>ROUND(SUM(BD54:BD55),2)</f>
        <v>#REF!</v>
      </c>
      <c r="BS53" s="101" t="s">
        <v>70</v>
      </c>
      <c r="BT53" s="101" t="s">
        <v>80</v>
      </c>
      <c r="BU53" s="101" t="s">
        <v>72</v>
      </c>
      <c r="BV53" s="101" t="s">
        <v>73</v>
      </c>
      <c r="BW53" s="101" t="s">
        <v>84</v>
      </c>
      <c r="BX53" s="101" t="s">
        <v>79</v>
      </c>
      <c r="CL53" s="101" t="s">
        <v>5</v>
      </c>
    </row>
    <row r="54" spans="1:90" s="6" customFormat="1" ht="28.5" customHeight="1">
      <c r="A54" s="102" t="s">
        <v>85</v>
      </c>
      <c r="B54" s="95"/>
      <c r="C54" s="9"/>
      <c r="D54" s="9"/>
      <c r="E54" s="9"/>
      <c r="F54" s="707" t="s">
        <v>86</v>
      </c>
      <c r="G54" s="707"/>
      <c r="H54" s="707"/>
      <c r="I54" s="707"/>
      <c r="J54" s="707"/>
      <c r="K54" s="9"/>
      <c r="L54" s="707" t="s">
        <v>87</v>
      </c>
      <c r="M54" s="707"/>
      <c r="N54" s="707"/>
      <c r="O54" s="707"/>
      <c r="P54" s="707"/>
      <c r="Q54" s="707"/>
      <c r="R54" s="707"/>
      <c r="S54" s="707"/>
      <c r="T54" s="707"/>
      <c r="U54" s="707"/>
      <c r="V54" s="707"/>
      <c r="W54" s="707"/>
      <c r="X54" s="707"/>
      <c r="Y54" s="707"/>
      <c r="Z54" s="707"/>
      <c r="AA54" s="707"/>
      <c r="AB54" s="707"/>
      <c r="AC54" s="707"/>
      <c r="AD54" s="707"/>
      <c r="AE54" s="707"/>
      <c r="AF54" s="707"/>
      <c r="AG54" s="704">
        <f>'0001 - SO 01 Gravitační s...'!J31</f>
        <v>0</v>
      </c>
      <c r="AH54" s="705"/>
      <c r="AI54" s="705"/>
      <c r="AJ54" s="705"/>
      <c r="AK54" s="705"/>
      <c r="AL54" s="705"/>
      <c r="AM54" s="705"/>
      <c r="AN54" s="704">
        <f aca="true" t="shared" si="1" ref="AN54:AN70">SUM(AG54,AT54)</f>
        <v>0</v>
      </c>
      <c r="AO54" s="705"/>
      <c r="AP54" s="705"/>
      <c r="AQ54" s="96" t="s">
        <v>83</v>
      </c>
      <c r="AR54" s="95"/>
      <c r="AS54" s="97">
        <v>0</v>
      </c>
      <c r="AT54" s="98">
        <f t="shared" si="0"/>
        <v>0</v>
      </c>
      <c r="AU54" s="99">
        <f>'0001 - SO 01 Gravitační s...'!P97</f>
        <v>0</v>
      </c>
      <c r="AV54" s="98">
        <f>'0001 - SO 01 Gravitační s...'!J34</f>
        <v>0</v>
      </c>
      <c r="AW54" s="98">
        <f>'0001 - SO 01 Gravitační s...'!J35</f>
        <v>0</v>
      </c>
      <c r="AX54" s="98">
        <f>'0001 - SO 01 Gravitační s...'!J36</f>
        <v>0</v>
      </c>
      <c r="AY54" s="98">
        <f>'0001 - SO 01 Gravitační s...'!J37</f>
        <v>0</v>
      </c>
      <c r="AZ54" s="98">
        <f>'0001 - SO 01 Gravitační s...'!F34</f>
        <v>0</v>
      </c>
      <c r="BA54" s="98">
        <f>'0001 - SO 01 Gravitační s...'!F35</f>
        <v>0</v>
      </c>
      <c r="BB54" s="98">
        <f>'0001 - SO 01 Gravitační s...'!F36</f>
        <v>0</v>
      </c>
      <c r="BC54" s="98">
        <f>'0001 - SO 01 Gravitační s...'!F37</f>
        <v>0</v>
      </c>
      <c r="BD54" s="100">
        <f>'0001 - SO 01 Gravitační s...'!F38</f>
        <v>0</v>
      </c>
      <c r="BT54" s="101" t="s">
        <v>88</v>
      </c>
      <c r="BV54" s="101" t="s">
        <v>73</v>
      </c>
      <c r="BW54" s="101" t="s">
        <v>89</v>
      </c>
      <c r="BX54" s="101" t="s">
        <v>84</v>
      </c>
      <c r="CL54" s="101" t="s">
        <v>5</v>
      </c>
    </row>
    <row r="55" spans="1:90" s="6" customFormat="1" ht="42.75" customHeight="1">
      <c r="A55" s="102" t="s">
        <v>85</v>
      </c>
      <c r="B55" s="95"/>
      <c r="C55" s="9"/>
      <c r="D55" s="9"/>
      <c r="E55" s="9"/>
      <c r="F55" s="707" t="s">
        <v>90</v>
      </c>
      <c r="G55" s="707"/>
      <c r="H55" s="707"/>
      <c r="I55" s="707"/>
      <c r="J55" s="707"/>
      <c r="K55" s="9"/>
      <c r="L55" s="707" t="s">
        <v>91</v>
      </c>
      <c r="M55" s="707"/>
      <c r="N55" s="707"/>
      <c r="O55" s="707"/>
      <c r="P55" s="707"/>
      <c r="Q55" s="707"/>
      <c r="R55" s="707"/>
      <c r="S55" s="707"/>
      <c r="T55" s="707"/>
      <c r="U55" s="707"/>
      <c r="V55" s="707"/>
      <c r="W55" s="707"/>
      <c r="X55" s="707"/>
      <c r="Y55" s="707"/>
      <c r="Z55" s="707"/>
      <c r="AA55" s="707"/>
      <c r="AB55" s="707"/>
      <c r="AC55" s="707"/>
      <c r="AD55" s="707"/>
      <c r="AE55" s="707"/>
      <c r="AF55" s="707"/>
      <c r="AG55" s="704">
        <f>'0002 - SO 01 Gravitační s...'!C25</f>
        <v>0</v>
      </c>
      <c r="AH55" s="705"/>
      <c r="AI55" s="705"/>
      <c r="AJ55" s="705"/>
      <c r="AK55" s="705"/>
      <c r="AL55" s="705"/>
      <c r="AM55" s="705"/>
      <c r="AN55" s="704">
        <f>AG55*1.21</f>
        <v>0</v>
      </c>
      <c r="AO55" s="705"/>
      <c r="AP55" s="705"/>
      <c r="AQ55" s="96" t="s">
        <v>83</v>
      </c>
      <c r="AR55" s="95"/>
      <c r="AS55" s="97">
        <v>0</v>
      </c>
      <c r="AT55" s="98" t="e">
        <f t="shared" si="0"/>
        <v>#REF!</v>
      </c>
      <c r="AU55" s="99" t="e">
        <f>#REF!</f>
        <v>#REF!</v>
      </c>
      <c r="AV55" s="98" t="e">
        <f>#REF!</f>
        <v>#REF!</v>
      </c>
      <c r="AW55" s="98" t="e">
        <f>#REF!</f>
        <v>#REF!</v>
      </c>
      <c r="AX55" s="98" t="e">
        <f>#REF!</f>
        <v>#REF!</v>
      </c>
      <c r="AY55" s="98" t="e">
        <f>#REF!</f>
        <v>#REF!</v>
      </c>
      <c r="AZ55" s="98" t="e">
        <f>#REF!</f>
        <v>#REF!</v>
      </c>
      <c r="BA55" s="98" t="e">
        <f>#REF!</f>
        <v>#REF!</v>
      </c>
      <c r="BB55" s="98" t="e">
        <f>#REF!</f>
        <v>#REF!</v>
      </c>
      <c r="BC55" s="98" t="e">
        <f>#REF!</f>
        <v>#REF!</v>
      </c>
      <c r="BD55" s="100" t="e">
        <f>#REF!</f>
        <v>#REF!</v>
      </c>
      <c r="BT55" s="101" t="s">
        <v>88</v>
      </c>
      <c r="BV55" s="101" t="s">
        <v>73</v>
      </c>
      <c r="BW55" s="101" t="s">
        <v>92</v>
      </c>
      <c r="BX55" s="101" t="s">
        <v>84</v>
      </c>
      <c r="CL55" s="101" t="s">
        <v>5</v>
      </c>
    </row>
    <row r="56" spans="1:90" s="6" customFormat="1" ht="16.5" customHeight="1">
      <c r="A56" s="102" t="s">
        <v>85</v>
      </c>
      <c r="B56" s="95"/>
      <c r="C56" s="9"/>
      <c r="D56" s="9"/>
      <c r="E56" s="707" t="s">
        <v>93</v>
      </c>
      <c r="F56" s="707"/>
      <c r="G56" s="707"/>
      <c r="H56" s="707"/>
      <c r="I56" s="707"/>
      <c r="J56" s="9"/>
      <c r="K56" s="707" t="s">
        <v>94</v>
      </c>
      <c r="L56" s="707"/>
      <c r="M56" s="707"/>
      <c r="N56" s="707"/>
      <c r="O56" s="707"/>
      <c r="P56" s="707"/>
      <c r="Q56" s="707"/>
      <c r="R56" s="707"/>
      <c r="S56" s="707"/>
      <c r="T56" s="707"/>
      <c r="U56" s="707"/>
      <c r="V56" s="707"/>
      <c r="W56" s="707"/>
      <c r="X56" s="707"/>
      <c r="Y56" s="707"/>
      <c r="Z56" s="707"/>
      <c r="AA56" s="707"/>
      <c r="AB56" s="707"/>
      <c r="AC56" s="707"/>
      <c r="AD56" s="707"/>
      <c r="AE56" s="707"/>
      <c r="AF56" s="707"/>
      <c r="AG56" s="704">
        <f>'002 - SO 02 Kanalizační p...'!J29</f>
        <v>0</v>
      </c>
      <c r="AH56" s="705"/>
      <c r="AI56" s="705"/>
      <c r="AJ56" s="705"/>
      <c r="AK56" s="705"/>
      <c r="AL56" s="705"/>
      <c r="AM56" s="705"/>
      <c r="AN56" s="704">
        <f t="shared" si="1"/>
        <v>0</v>
      </c>
      <c r="AO56" s="705"/>
      <c r="AP56" s="705"/>
      <c r="AQ56" s="96" t="s">
        <v>83</v>
      </c>
      <c r="AR56" s="95"/>
      <c r="AS56" s="97">
        <v>0</v>
      </c>
      <c r="AT56" s="98">
        <f t="shared" si="0"/>
        <v>0</v>
      </c>
      <c r="AU56" s="99">
        <f>'002 - SO 02 Kanalizační p...'!P91</f>
        <v>0</v>
      </c>
      <c r="AV56" s="98">
        <f>'002 - SO 02 Kanalizační p...'!J32</f>
        <v>0</v>
      </c>
      <c r="AW56" s="98">
        <f>'002 - SO 02 Kanalizační p...'!J33</f>
        <v>0</v>
      </c>
      <c r="AX56" s="98">
        <f>'002 - SO 02 Kanalizační p...'!J34</f>
        <v>0</v>
      </c>
      <c r="AY56" s="98">
        <f>'002 - SO 02 Kanalizační p...'!J35</f>
        <v>0</v>
      </c>
      <c r="AZ56" s="98">
        <f>'002 - SO 02 Kanalizační p...'!F32</f>
        <v>0</v>
      </c>
      <c r="BA56" s="98">
        <f>'002 - SO 02 Kanalizační p...'!F33</f>
        <v>0</v>
      </c>
      <c r="BB56" s="98">
        <f>'002 - SO 02 Kanalizační p...'!F34</f>
        <v>0</v>
      </c>
      <c r="BC56" s="98">
        <f>'002 - SO 02 Kanalizační p...'!F35</f>
        <v>0</v>
      </c>
      <c r="BD56" s="100">
        <f>'002 - SO 02 Kanalizační p...'!F36</f>
        <v>0</v>
      </c>
      <c r="BT56" s="101" t="s">
        <v>80</v>
      </c>
      <c r="BV56" s="101" t="s">
        <v>73</v>
      </c>
      <c r="BW56" s="101" t="s">
        <v>95</v>
      </c>
      <c r="BX56" s="101" t="s">
        <v>79</v>
      </c>
      <c r="CL56" s="101" t="s">
        <v>5</v>
      </c>
    </row>
    <row r="57" spans="1:90" s="6" customFormat="1" ht="16.5" customHeight="1">
      <c r="A57" s="102" t="s">
        <v>85</v>
      </c>
      <c r="B57" s="95"/>
      <c r="C57" s="9"/>
      <c r="D57" s="9"/>
      <c r="E57" s="707" t="s">
        <v>96</v>
      </c>
      <c r="F57" s="707"/>
      <c r="G57" s="707"/>
      <c r="H57" s="707"/>
      <c r="I57" s="707"/>
      <c r="J57" s="9"/>
      <c r="K57" s="707" t="s">
        <v>97</v>
      </c>
      <c r="L57" s="707"/>
      <c r="M57" s="707"/>
      <c r="N57" s="707"/>
      <c r="O57" s="707"/>
      <c r="P57" s="707"/>
      <c r="Q57" s="707"/>
      <c r="R57" s="707"/>
      <c r="S57" s="707"/>
      <c r="T57" s="707"/>
      <c r="U57" s="707"/>
      <c r="V57" s="707"/>
      <c r="W57" s="707"/>
      <c r="X57" s="707"/>
      <c r="Y57" s="707"/>
      <c r="Z57" s="707"/>
      <c r="AA57" s="707"/>
      <c r="AB57" s="707"/>
      <c r="AC57" s="707"/>
      <c r="AD57" s="707"/>
      <c r="AE57" s="707"/>
      <c r="AF57" s="707"/>
      <c r="AG57" s="704">
        <f>'003 - SO 03 Čerpací stani...'!J29</f>
        <v>0</v>
      </c>
      <c r="AH57" s="705"/>
      <c r="AI57" s="705"/>
      <c r="AJ57" s="705"/>
      <c r="AK57" s="705"/>
      <c r="AL57" s="705"/>
      <c r="AM57" s="705"/>
      <c r="AN57" s="704">
        <f t="shared" si="1"/>
        <v>0</v>
      </c>
      <c r="AO57" s="705"/>
      <c r="AP57" s="705"/>
      <c r="AQ57" s="96" t="s">
        <v>83</v>
      </c>
      <c r="AR57" s="95"/>
      <c r="AS57" s="97">
        <v>0</v>
      </c>
      <c r="AT57" s="98">
        <f t="shared" si="0"/>
        <v>0</v>
      </c>
      <c r="AU57" s="99">
        <f>'003 - SO 03 Čerpací stani...'!P93</f>
        <v>0</v>
      </c>
      <c r="AV57" s="98">
        <f>'003 - SO 03 Čerpací stani...'!J32</f>
        <v>0</v>
      </c>
      <c r="AW57" s="98">
        <f>'003 - SO 03 Čerpací stani...'!J33</f>
        <v>0</v>
      </c>
      <c r="AX57" s="98">
        <f>'003 - SO 03 Čerpací stani...'!J34</f>
        <v>0</v>
      </c>
      <c r="AY57" s="98">
        <f>'003 - SO 03 Čerpací stani...'!J35</f>
        <v>0</v>
      </c>
      <c r="AZ57" s="98">
        <f>'003 - SO 03 Čerpací stani...'!F32</f>
        <v>0</v>
      </c>
      <c r="BA57" s="98">
        <f>'003 - SO 03 Čerpací stani...'!F33</f>
        <v>0</v>
      </c>
      <c r="BB57" s="98">
        <f>'003 - SO 03 Čerpací stani...'!F34</f>
        <v>0</v>
      </c>
      <c r="BC57" s="98">
        <f>'003 - SO 03 Čerpací stani...'!F35</f>
        <v>0</v>
      </c>
      <c r="BD57" s="100">
        <f>'003 - SO 03 Čerpací stani...'!F36</f>
        <v>0</v>
      </c>
      <c r="BT57" s="101" t="s">
        <v>80</v>
      </c>
      <c r="BV57" s="101" t="s">
        <v>73</v>
      </c>
      <c r="BW57" s="101" t="s">
        <v>98</v>
      </c>
      <c r="BX57" s="101" t="s">
        <v>79</v>
      </c>
      <c r="CL57" s="101" t="s">
        <v>5</v>
      </c>
    </row>
    <row r="58" spans="1:90" s="6" customFormat="1" ht="16.5" customHeight="1">
      <c r="A58" s="102" t="s">
        <v>85</v>
      </c>
      <c r="B58" s="95"/>
      <c r="C58" s="9"/>
      <c r="D58" s="9"/>
      <c r="E58" s="707" t="s">
        <v>99</v>
      </c>
      <c r="F58" s="707"/>
      <c r="G58" s="707"/>
      <c r="H58" s="707"/>
      <c r="I58" s="707"/>
      <c r="J58" s="9"/>
      <c r="K58" s="707" t="s">
        <v>100</v>
      </c>
      <c r="L58" s="707"/>
      <c r="M58" s="707"/>
      <c r="N58" s="707"/>
      <c r="O58" s="707"/>
      <c r="P58" s="707"/>
      <c r="Q58" s="707"/>
      <c r="R58" s="707"/>
      <c r="S58" s="707"/>
      <c r="T58" s="707"/>
      <c r="U58" s="707"/>
      <c r="V58" s="707"/>
      <c r="W58" s="707"/>
      <c r="X58" s="707"/>
      <c r="Y58" s="707"/>
      <c r="Z58" s="707"/>
      <c r="AA58" s="707"/>
      <c r="AB58" s="707"/>
      <c r="AC58" s="707"/>
      <c r="AD58" s="707"/>
      <c r="AE58" s="707"/>
      <c r="AF58" s="707"/>
      <c r="AG58" s="704">
        <f>'004 - SO 04 Čerpací stani...'!J29</f>
        <v>0</v>
      </c>
      <c r="AH58" s="705"/>
      <c r="AI58" s="705"/>
      <c r="AJ58" s="705"/>
      <c r="AK58" s="705"/>
      <c r="AL58" s="705"/>
      <c r="AM58" s="705"/>
      <c r="AN58" s="704">
        <f t="shared" si="1"/>
        <v>0</v>
      </c>
      <c r="AO58" s="705"/>
      <c r="AP58" s="705"/>
      <c r="AQ58" s="96" t="s">
        <v>83</v>
      </c>
      <c r="AR58" s="95"/>
      <c r="AS58" s="97">
        <v>0</v>
      </c>
      <c r="AT58" s="98">
        <f t="shared" si="0"/>
        <v>0</v>
      </c>
      <c r="AU58" s="99">
        <f>'004 - SO 04 Čerpací stani...'!P92</f>
        <v>0</v>
      </c>
      <c r="AV58" s="98">
        <f>'004 - SO 04 Čerpací stani...'!J32</f>
        <v>0</v>
      </c>
      <c r="AW58" s="98">
        <f>'004 - SO 04 Čerpací stani...'!J33</f>
        <v>0</v>
      </c>
      <c r="AX58" s="98">
        <f>'004 - SO 04 Čerpací stani...'!J34</f>
        <v>0</v>
      </c>
      <c r="AY58" s="98">
        <f>'004 - SO 04 Čerpací stani...'!J35</f>
        <v>0</v>
      </c>
      <c r="AZ58" s="98">
        <f>'004 - SO 04 Čerpací stani...'!F32</f>
        <v>0</v>
      </c>
      <c r="BA58" s="98">
        <f>'004 - SO 04 Čerpací stani...'!F33</f>
        <v>0</v>
      </c>
      <c r="BB58" s="98">
        <f>'004 - SO 04 Čerpací stani...'!F34</f>
        <v>0</v>
      </c>
      <c r="BC58" s="98">
        <f>'004 - SO 04 Čerpací stani...'!F35</f>
        <v>0</v>
      </c>
      <c r="BD58" s="100">
        <f>'004 - SO 04 Čerpací stani...'!F36</f>
        <v>0</v>
      </c>
      <c r="BT58" s="101" t="s">
        <v>80</v>
      </c>
      <c r="BV58" s="101" t="s">
        <v>73</v>
      </c>
      <c r="BW58" s="101" t="s">
        <v>101</v>
      </c>
      <c r="BX58" s="101" t="s">
        <v>79</v>
      </c>
      <c r="CL58" s="101" t="s">
        <v>5</v>
      </c>
    </row>
    <row r="59" spans="1:90" s="6" customFormat="1" ht="16.5" customHeight="1">
      <c r="A59" s="102" t="s">
        <v>85</v>
      </c>
      <c r="B59" s="95"/>
      <c r="C59" s="9"/>
      <c r="D59" s="9"/>
      <c r="E59" s="707" t="s">
        <v>102</v>
      </c>
      <c r="F59" s="707"/>
      <c r="G59" s="707"/>
      <c r="H59" s="707"/>
      <c r="I59" s="707"/>
      <c r="J59" s="9"/>
      <c r="K59" s="707" t="s">
        <v>103</v>
      </c>
      <c r="L59" s="707"/>
      <c r="M59" s="707"/>
      <c r="N59" s="707"/>
      <c r="O59" s="707"/>
      <c r="P59" s="707"/>
      <c r="Q59" s="707"/>
      <c r="R59" s="707"/>
      <c r="S59" s="707"/>
      <c r="T59" s="707"/>
      <c r="U59" s="707"/>
      <c r="V59" s="707"/>
      <c r="W59" s="707"/>
      <c r="X59" s="707"/>
      <c r="Y59" s="707"/>
      <c r="Z59" s="707"/>
      <c r="AA59" s="707"/>
      <c r="AB59" s="707"/>
      <c r="AC59" s="707"/>
      <c r="AD59" s="707"/>
      <c r="AE59" s="707"/>
      <c r="AF59" s="707"/>
      <c r="AG59" s="704">
        <f>'005 - SO 05 Výtlak z ČS1 ...'!J29</f>
        <v>0</v>
      </c>
      <c r="AH59" s="705"/>
      <c r="AI59" s="705"/>
      <c r="AJ59" s="705"/>
      <c r="AK59" s="705"/>
      <c r="AL59" s="705"/>
      <c r="AM59" s="705"/>
      <c r="AN59" s="704">
        <f t="shared" si="1"/>
        <v>0</v>
      </c>
      <c r="AO59" s="705"/>
      <c r="AP59" s="705"/>
      <c r="AQ59" s="96" t="s">
        <v>83</v>
      </c>
      <c r="AR59" s="95"/>
      <c r="AS59" s="97">
        <v>0</v>
      </c>
      <c r="AT59" s="98">
        <f t="shared" si="0"/>
        <v>0</v>
      </c>
      <c r="AU59" s="99">
        <f>'005 - SO 05 Výtlak z ČS1 ...'!P91</f>
        <v>0</v>
      </c>
      <c r="AV59" s="98">
        <f>'005 - SO 05 Výtlak z ČS1 ...'!J32</f>
        <v>0</v>
      </c>
      <c r="AW59" s="98">
        <f>'005 - SO 05 Výtlak z ČS1 ...'!J33</f>
        <v>0</v>
      </c>
      <c r="AX59" s="98">
        <f>'005 - SO 05 Výtlak z ČS1 ...'!J34</f>
        <v>0</v>
      </c>
      <c r="AY59" s="98">
        <f>'005 - SO 05 Výtlak z ČS1 ...'!J35</f>
        <v>0</v>
      </c>
      <c r="AZ59" s="98">
        <f>'005 - SO 05 Výtlak z ČS1 ...'!F32</f>
        <v>0</v>
      </c>
      <c r="BA59" s="98">
        <f>'005 - SO 05 Výtlak z ČS1 ...'!F33</f>
        <v>0</v>
      </c>
      <c r="BB59" s="98">
        <f>'005 - SO 05 Výtlak z ČS1 ...'!F34</f>
        <v>0</v>
      </c>
      <c r="BC59" s="98">
        <f>'005 - SO 05 Výtlak z ČS1 ...'!F35</f>
        <v>0</v>
      </c>
      <c r="BD59" s="100">
        <f>'005 - SO 05 Výtlak z ČS1 ...'!F36</f>
        <v>0</v>
      </c>
      <c r="BT59" s="101" t="s">
        <v>80</v>
      </c>
      <c r="BV59" s="101" t="s">
        <v>73</v>
      </c>
      <c r="BW59" s="101" t="s">
        <v>104</v>
      </c>
      <c r="BX59" s="101" t="s">
        <v>79</v>
      </c>
      <c r="CL59" s="101" t="s">
        <v>5</v>
      </c>
    </row>
    <row r="60" spans="1:90" s="6" customFormat="1" ht="16.5" customHeight="1">
      <c r="A60" s="102" t="s">
        <v>85</v>
      </c>
      <c r="B60" s="95"/>
      <c r="C60" s="9"/>
      <c r="D60" s="9"/>
      <c r="E60" s="707" t="s">
        <v>105</v>
      </c>
      <c r="F60" s="707"/>
      <c r="G60" s="707"/>
      <c r="H60" s="707"/>
      <c r="I60" s="707"/>
      <c r="J60" s="9"/>
      <c r="K60" s="707" t="s">
        <v>106</v>
      </c>
      <c r="L60" s="707"/>
      <c r="M60" s="707"/>
      <c r="N60" s="707"/>
      <c r="O60" s="707"/>
      <c r="P60" s="707"/>
      <c r="Q60" s="707"/>
      <c r="R60" s="707"/>
      <c r="S60" s="707"/>
      <c r="T60" s="707"/>
      <c r="U60" s="707"/>
      <c r="V60" s="707"/>
      <c r="W60" s="707"/>
      <c r="X60" s="707"/>
      <c r="Y60" s="707"/>
      <c r="Z60" s="707"/>
      <c r="AA60" s="707"/>
      <c r="AB60" s="707"/>
      <c r="AC60" s="707"/>
      <c r="AD60" s="707"/>
      <c r="AE60" s="707"/>
      <c r="AF60" s="707"/>
      <c r="AG60" s="704">
        <f>'006 - SO 06 Výtlak z ČS2 ...'!J29</f>
        <v>0</v>
      </c>
      <c r="AH60" s="705"/>
      <c r="AI60" s="705"/>
      <c r="AJ60" s="705"/>
      <c r="AK60" s="705"/>
      <c r="AL60" s="705"/>
      <c r="AM60" s="705"/>
      <c r="AN60" s="704">
        <f t="shared" si="1"/>
        <v>0</v>
      </c>
      <c r="AO60" s="705"/>
      <c r="AP60" s="705"/>
      <c r="AQ60" s="96" t="s">
        <v>83</v>
      </c>
      <c r="AR60" s="95"/>
      <c r="AS60" s="97">
        <v>0</v>
      </c>
      <c r="AT60" s="98">
        <f t="shared" si="0"/>
        <v>0</v>
      </c>
      <c r="AU60" s="99">
        <f>'006 - SO 06 Výtlak z ČS2 ...'!P91</f>
        <v>0</v>
      </c>
      <c r="AV60" s="98">
        <f>'006 - SO 06 Výtlak z ČS2 ...'!J32</f>
        <v>0</v>
      </c>
      <c r="AW60" s="98">
        <f>'006 - SO 06 Výtlak z ČS2 ...'!J33</f>
        <v>0</v>
      </c>
      <c r="AX60" s="98">
        <f>'006 - SO 06 Výtlak z ČS2 ...'!J34</f>
        <v>0</v>
      </c>
      <c r="AY60" s="98">
        <f>'006 - SO 06 Výtlak z ČS2 ...'!J35</f>
        <v>0</v>
      </c>
      <c r="AZ60" s="98">
        <f>'006 - SO 06 Výtlak z ČS2 ...'!F32</f>
        <v>0</v>
      </c>
      <c r="BA60" s="98">
        <f>'006 - SO 06 Výtlak z ČS2 ...'!F33</f>
        <v>0</v>
      </c>
      <c r="BB60" s="98">
        <f>'006 - SO 06 Výtlak z ČS2 ...'!F34</f>
        <v>0</v>
      </c>
      <c r="BC60" s="98">
        <f>'006 - SO 06 Výtlak z ČS2 ...'!F35</f>
        <v>0</v>
      </c>
      <c r="BD60" s="100">
        <f>'006 - SO 06 Výtlak z ČS2 ...'!F36</f>
        <v>0</v>
      </c>
      <c r="BT60" s="101" t="s">
        <v>80</v>
      </c>
      <c r="BV60" s="101" t="s">
        <v>73</v>
      </c>
      <c r="BW60" s="101" t="s">
        <v>107</v>
      </c>
      <c r="BX60" s="101" t="s">
        <v>79</v>
      </c>
      <c r="CL60" s="101" t="s">
        <v>5</v>
      </c>
    </row>
    <row r="61" spans="1:90" s="6" customFormat="1" ht="16.5" customHeight="1">
      <c r="A61" s="102" t="s">
        <v>85</v>
      </c>
      <c r="B61" s="95"/>
      <c r="C61" s="9"/>
      <c r="D61" s="9"/>
      <c r="E61" s="707" t="s">
        <v>108</v>
      </c>
      <c r="F61" s="707"/>
      <c r="G61" s="707"/>
      <c r="H61" s="707"/>
      <c r="I61" s="707"/>
      <c r="J61" s="9"/>
      <c r="K61" s="707" t="s">
        <v>109</v>
      </c>
      <c r="L61" s="707"/>
      <c r="M61" s="707"/>
      <c r="N61" s="707"/>
      <c r="O61" s="707"/>
      <c r="P61" s="707"/>
      <c r="Q61" s="707"/>
      <c r="R61" s="707"/>
      <c r="S61" s="707"/>
      <c r="T61" s="707"/>
      <c r="U61" s="707"/>
      <c r="V61" s="707"/>
      <c r="W61" s="707"/>
      <c r="X61" s="707"/>
      <c r="Y61" s="707"/>
      <c r="Z61" s="707"/>
      <c r="AA61" s="707"/>
      <c r="AB61" s="707"/>
      <c r="AC61" s="707"/>
      <c r="AD61" s="707"/>
      <c r="AE61" s="707"/>
      <c r="AF61" s="707"/>
      <c r="AG61" s="704">
        <f>'007 - SO 07 Přípojka elek...'!C25</f>
        <v>0</v>
      </c>
      <c r="AH61" s="705"/>
      <c r="AI61" s="705"/>
      <c r="AJ61" s="705"/>
      <c r="AK61" s="705"/>
      <c r="AL61" s="705"/>
      <c r="AM61" s="705"/>
      <c r="AN61" s="704">
        <f>AG61*1.21</f>
        <v>0</v>
      </c>
      <c r="AO61" s="705"/>
      <c r="AP61" s="705"/>
      <c r="AQ61" s="96" t="s">
        <v>83</v>
      </c>
      <c r="AR61" s="95"/>
      <c r="AS61" s="97">
        <v>0</v>
      </c>
      <c r="AT61" s="98" t="e">
        <f t="shared" si="0"/>
        <v>#REF!</v>
      </c>
      <c r="AU61" s="99" t="e">
        <f>#REF!</f>
        <v>#REF!</v>
      </c>
      <c r="AV61" s="98" t="e">
        <f>#REF!</f>
        <v>#REF!</v>
      </c>
      <c r="AW61" s="98" t="e">
        <f>#REF!</f>
        <v>#REF!</v>
      </c>
      <c r="AX61" s="98" t="e">
        <f>#REF!</f>
        <v>#REF!</v>
      </c>
      <c r="AY61" s="98" t="e">
        <f>#REF!</f>
        <v>#REF!</v>
      </c>
      <c r="AZ61" s="98" t="e">
        <f>#REF!</f>
        <v>#REF!</v>
      </c>
      <c r="BA61" s="98" t="e">
        <f>#REF!</f>
        <v>#REF!</v>
      </c>
      <c r="BB61" s="98" t="e">
        <f>#REF!</f>
        <v>#REF!</v>
      </c>
      <c r="BC61" s="98" t="e">
        <f>#REF!</f>
        <v>#REF!</v>
      </c>
      <c r="BD61" s="100" t="e">
        <f>#REF!</f>
        <v>#REF!</v>
      </c>
      <c r="BT61" s="101" t="s">
        <v>80</v>
      </c>
      <c r="BV61" s="101" t="s">
        <v>73</v>
      </c>
      <c r="BW61" s="101" t="s">
        <v>110</v>
      </c>
      <c r="BX61" s="101" t="s">
        <v>79</v>
      </c>
      <c r="CL61" s="101" t="s">
        <v>5</v>
      </c>
    </row>
    <row r="62" spans="1:90" s="6" customFormat="1" ht="16.5" customHeight="1">
      <c r="A62" s="102" t="s">
        <v>85</v>
      </c>
      <c r="B62" s="95"/>
      <c r="C62" s="9"/>
      <c r="D62" s="9"/>
      <c r="E62" s="707" t="s">
        <v>111</v>
      </c>
      <c r="F62" s="707"/>
      <c r="G62" s="707"/>
      <c r="H62" s="707"/>
      <c r="I62" s="707"/>
      <c r="J62" s="9"/>
      <c r="K62" s="707" t="s">
        <v>112</v>
      </c>
      <c r="L62" s="707"/>
      <c r="M62" s="707"/>
      <c r="N62" s="707"/>
      <c r="O62" s="707"/>
      <c r="P62" s="707"/>
      <c r="Q62" s="707"/>
      <c r="R62" s="707"/>
      <c r="S62" s="707"/>
      <c r="T62" s="707"/>
      <c r="U62" s="707"/>
      <c r="V62" s="707"/>
      <c r="W62" s="707"/>
      <c r="X62" s="707"/>
      <c r="Y62" s="707"/>
      <c r="Z62" s="707"/>
      <c r="AA62" s="707"/>
      <c r="AB62" s="707"/>
      <c r="AC62" s="707"/>
      <c r="AD62" s="707"/>
      <c r="AE62" s="707"/>
      <c r="AF62" s="707"/>
      <c r="AG62" s="704">
        <f>'008 - SO 08 Přípojka elek...'!C25</f>
        <v>0</v>
      </c>
      <c r="AH62" s="705"/>
      <c r="AI62" s="705"/>
      <c r="AJ62" s="705"/>
      <c r="AK62" s="705"/>
      <c r="AL62" s="705"/>
      <c r="AM62" s="705"/>
      <c r="AN62" s="704">
        <f>AG62*1.21</f>
        <v>0</v>
      </c>
      <c r="AO62" s="705"/>
      <c r="AP62" s="705"/>
      <c r="AQ62" s="96" t="s">
        <v>83</v>
      </c>
      <c r="AR62" s="95"/>
      <c r="AS62" s="97">
        <v>0</v>
      </c>
      <c r="AT62" s="98" t="e">
        <f t="shared" si="0"/>
        <v>#REF!</v>
      </c>
      <c r="AU62" s="99" t="e">
        <f>#REF!</f>
        <v>#REF!</v>
      </c>
      <c r="AV62" s="98" t="e">
        <f>#REF!</f>
        <v>#REF!</v>
      </c>
      <c r="AW62" s="98" t="e">
        <f>#REF!</f>
        <v>#REF!</v>
      </c>
      <c r="AX62" s="98" t="e">
        <f>#REF!</f>
        <v>#REF!</v>
      </c>
      <c r="AY62" s="98" t="e">
        <f>#REF!</f>
        <v>#REF!</v>
      </c>
      <c r="AZ62" s="98" t="e">
        <f>#REF!</f>
        <v>#REF!</v>
      </c>
      <c r="BA62" s="98" t="e">
        <f>#REF!</f>
        <v>#REF!</v>
      </c>
      <c r="BB62" s="98" t="e">
        <f>#REF!</f>
        <v>#REF!</v>
      </c>
      <c r="BC62" s="98" t="e">
        <f>#REF!</f>
        <v>#REF!</v>
      </c>
      <c r="BD62" s="100" t="e">
        <f>#REF!</f>
        <v>#REF!</v>
      </c>
      <c r="BT62" s="101" t="s">
        <v>80</v>
      </c>
      <c r="BV62" s="101" t="s">
        <v>73</v>
      </c>
      <c r="BW62" s="101" t="s">
        <v>113</v>
      </c>
      <c r="BX62" s="101" t="s">
        <v>79</v>
      </c>
      <c r="CL62" s="101" t="s">
        <v>5</v>
      </c>
    </row>
    <row r="63" spans="2:90" s="6" customFormat="1" ht="16.5" customHeight="1">
      <c r="B63" s="95"/>
      <c r="C63" s="9"/>
      <c r="D63" s="9"/>
      <c r="E63" s="707" t="s">
        <v>114</v>
      </c>
      <c r="F63" s="707"/>
      <c r="G63" s="707"/>
      <c r="H63" s="707"/>
      <c r="I63" s="707"/>
      <c r="J63" s="9"/>
      <c r="K63" s="707" t="s">
        <v>115</v>
      </c>
      <c r="L63" s="707"/>
      <c r="M63" s="707"/>
      <c r="N63" s="707"/>
      <c r="O63" s="707"/>
      <c r="P63" s="707"/>
      <c r="Q63" s="707"/>
      <c r="R63" s="707"/>
      <c r="S63" s="707"/>
      <c r="T63" s="707"/>
      <c r="U63" s="707"/>
      <c r="V63" s="707"/>
      <c r="W63" s="707"/>
      <c r="X63" s="707"/>
      <c r="Y63" s="707"/>
      <c r="Z63" s="707"/>
      <c r="AA63" s="707"/>
      <c r="AB63" s="707"/>
      <c r="AC63" s="707"/>
      <c r="AD63" s="707"/>
      <c r="AE63" s="707"/>
      <c r="AF63" s="707"/>
      <c r="AG63" s="706">
        <f>ROUND(SUM(AG64:AG65),2)</f>
        <v>0</v>
      </c>
      <c r="AH63" s="705"/>
      <c r="AI63" s="705"/>
      <c r="AJ63" s="705"/>
      <c r="AK63" s="705"/>
      <c r="AL63" s="705"/>
      <c r="AM63" s="705"/>
      <c r="AN63" s="704">
        <f>AN64+AN65</f>
        <v>0</v>
      </c>
      <c r="AO63" s="705"/>
      <c r="AP63" s="705"/>
      <c r="AQ63" s="96" t="s">
        <v>83</v>
      </c>
      <c r="AR63" s="95"/>
      <c r="AS63" s="97">
        <f>ROUND(SUM(AS64:AS65),2)</f>
        <v>0</v>
      </c>
      <c r="AT63" s="98" t="e">
        <f t="shared" si="0"/>
        <v>#REF!</v>
      </c>
      <c r="AU63" s="99" t="e">
        <f>ROUND(SUM(AU64:AU65),5)</f>
        <v>#REF!</v>
      </c>
      <c r="AV63" s="98" t="e">
        <f>ROUND(AZ63*L26,2)</f>
        <v>#REF!</v>
      </c>
      <c r="AW63" s="98" t="e">
        <f>ROUND(BA63*L27,2)</f>
        <v>#REF!</v>
      </c>
      <c r="AX63" s="98" t="e">
        <f>ROUND(BB63*L26,2)</f>
        <v>#REF!</v>
      </c>
      <c r="AY63" s="98" t="e">
        <f>ROUND(BC63*L27,2)</f>
        <v>#REF!</v>
      </c>
      <c r="AZ63" s="98" t="e">
        <f>ROUND(SUM(AZ64:AZ65),2)</f>
        <v>#REF!</v>
      </c>
      <c r="BA63" s="98" t="e">
        <f>ROUND(SUM(BA64:BA65),2)</f>
        <v>#REF!</v>
      </c>
      <c r="BB63" s="98" t="e">
        <f>ROUND(SUM(BB64:BB65),2)</f>
        <v>#REF!</v>
      </c>
      <c r="BC63" s="98" t="e">
        <f>ROUND(SUM(BC64:BC65),2)</f>
        <v>#REF!</v>
      </c>
      <c r="BD63" s="100" t="e">
        <f>ROUND(SUM(BD64:BD65),2)</f>
        <v>#REF!</v>
      </c>
      <c r="BS63" s="101" t="s">
        <v>70</v>
      </c>
      <c r="BT63" s="101" t="s">
        <v>80</v>
      </c>
      <c r="BU63" s="101" t="s">
        <v>72</v>
      </c>
      <c r="BV63" s="101" t="s">
        <v>73</v>
      </c>
      <c r="BW63" s="101" t="s">
        <v>116</v>
      </c>
      <c r="BX63" s="101" t="s">
        <v>79</v>
      </c>
      <c r="CL63" s="101" t="s">
        <v>5</v>
      </c>
    </row>
    <row r="64" spans="1:90" s="6" customFormat="1" ht="16.5" customHeight="1">
      <c r="A64" s="102" t="s">
        <v>85</v>
      </c>
      <c r="B64" s="95"/>
      <c r="C64" s="9"/>
      <c r="D64" s="9"/>
      <c r="E64" s="9"/>
      <c r="F64" s="707" t="s">
        <v>86</v>
      </c>
      <c r="G64" s="707"/>
      <c r="H64" s="707"/>
      <c r="I64" s="707"/>
      <c r="J64" s="707"/>
      <c r="K64" s="9"/>
      <c r="L64" s="707" t="s">
        <v>117</v>
      </c>
      <c r="M64" s="707"/>
      <c r="N64" s="707"/>
      <c r="O64" s="707"/>
      <c r="P64" s="707"/>
      <c r="Q64" s="707"/>
      <c r="R64" s="707"/>
      <c r="S64" s="707"/>
      <c r="T64" s="707"/>
      <c r="U64" s="707"/>
      <c r="V64" s="707"/>
      <c r="W64" s="707"/>
      <c r="X64" s="707"/>
      <c r="Y64" s="707"/>
      <c r="Z64" s="707"/>
      <c r="AA64" s="707"/>
      <c r="AB64" s="707"/>
      <c r="AC64" s="707"/>
      <c r="AD64" s="707"/>
      <c r="AE64" s="707"/>
      <c r="AF64" s="707"/>
      <c r="AG64" s="704">
        <f>'0001 - DPS 01.1 Strojně-t...'!J31</f>
        <v>0</v>
      </c>
      <c r="AH64" s="705"/>
      <c r="AI64" s="705"/>
      <c r="AJ64" s="705"/>
      <c r="AK64" s="705"/>
      <c r="AL64" s="705"/>
      <c r="AM64" s="705"/>
      <c r="AN64" s="704">
        <f t="shared" si="1"/>
        <v>0</v>
      </c>
      <c r="AO64" s="705"/>
      <c r="AP64" s="705"/>
      <c r="AQ64" s="96" t="s">
        <v>83</v>
      </c>
      <c r="AR64" s="95"/>
      <c r="AS64" s="97">
        <v>0</v>
      </c>
      <c r="AT64" s="98">
        <f t="shared" si="0"/>
        <v>0</v>
      </c>
      <c r="AU64" s="99">
        <f>'0001 - DPS 01.1 Strojně-t...'!P92</f>
        <v>0</v>
      </c>
      <c r="AV64" s="98">
        <f>'0001 - DPS 01.1 Strojně-t...'!J34</f>
        <v>0</v>
      </c>
      <c r="AW64" s="98">
        <f>'0001 - DPS 01.1 Strojně-t...'!J35</f>
        <v>0</v>
      </c>
      <c r="AX64" s="98">
        <f>'0001 - DPS 01.1 Strojně-t...'!J36</f>
        <v>0</v>
      </c>
      <c r="AY64" s="98">
        <f>'0001 - DPS 01.1 Strojně-t...'!J37</f>
        <v>0</v>
      </c>
      <c r="AZ64" s="98">
        <f>'0001 - DPS 01.1 Strojně-t...'!F34</f>
        <v>0</v>
      </c>
      <c r="BA64" s="98">
        <f>'0001 - DPS 01.1 Strojně-t...'!F35</f>
        <v>0</v>
      </c>
      <c r="BB64" s="98">
        <f>'0001 - DPS 01.1 Strojně-t...'!F36</f>
        <v>0</v>
      </c>
      <c r="BC64" s="98">
        <f>'0001 - DPS 01.1 Strojně-t...'!F37</f>
        <v>0</v>
      </c>
      <c r="BD64" s="100">
        <f>'0001 - DPS 01.1 Strojně-t...'!F38</f>
        <v>0</v>
      </c>
      <c r="BT64" s="101" t="s">
        <v>88</v>
      </c>
      <c r="BV64" s="101" t="s">
        <v>73</v>
      </c>
      <c r="BW64" s="101" t="s">
        <v>118</v>
      </c>
      <c r="BX64" s="101" t="s">
        <v>116</v>
      </c>
      <c r="CL64" s="101" t="s">
        <v>5</v>
      </c>
    </row>
    <row r="65" spans="1:90" s="6" customFormat="1" ht="28.5" customHeight="1">
      <c r="A65" s="102" t="s">
        <v>85</v>
      </c>
      <c r="B65" s="95"/>
      <c r="C65" s="9"/>
      <c r="D65" s="9"/>
      <c r="E65" s="9"/>
      <c r="F65" s="707" t="s">
        <v>90</v>
      </c>
      <c r="G65" s="707"/>
      <c r="H65" s="707"/>
      <c r="I65" s="707"/>
      <c r="J65" s="707"/>
      <c r="K65" s="9"/>
      <c r="L65" s="707" t="s">
        <v>119</v>
      </c>
      <c r="M65" s="707"/>
      <c r="N65" s="707"/>
      <c r="O65" s="707"/>
      <c r="P65" s="707"/>
      <c r="Q65" s="707"/>
      <c r="R65" s="707"/>
      <c r="S65" s="707"/>
      <c r="T65" s="707"/>
      <c r="U65" s="707"/>
      <c r="V65" s="707"/>
      <c r="W65" s="707"/>
      <c r="X65" s="707"/>
      <c r="Y65" s="707"/>
      <c r="Z65" s="707"/>
      <c r="AA65" s="707"/>
      <c r="AB65" s="707"/>
      <c r="AC65" s="707"/>
      <c r="AD65" s="707"/>
      <c r="AE65" s="707"/>
      <c r="AF65" s="707"/>
      <c r="AG65" s="704">
        <f>'0002 - DPS 01.2.1 Elektro...'!C25</f>
        <v>0</v>
      </c>
      <c r="AH65" s="705"/>
      <c r="AI65" s="705"/>
      <c r="AJ65" s="705"/>
      <c r="AK65" s="705"/>
      <c r="AL65" s="705"/>
      <c r="AM65" s="705"/>
      <c r="AN65" s="704">
        <f>AG65*1.21</f>
        <v>0</v>
      </c>
      <c r="AO65" s="705"/>
      <c r="AP65" s="705"/>
      <c r="AQ65" s="96" t="s">
        <v>83</v>
      </c>
      <c r="AR65" s="95"/>
      <c r="AS65" s="97">
        <v>0</v>
      </c>
      <c r="AT65" s="98" t="e">
        <f t="shared" si="0"/>
        <v>#REF!</v>
      </c>
      <c r="AU65" s="99" t="e">
        <f>#REF!</f>
        <v>#REF!</v>
      </c>
      <c r="AV65" s="98" t="e">
        <f>#REF!</f>
        <v>#REF!</v>
      </c>
      <c r="AW65" s="98" t="e">
        <f>#REF!</f>
        <v>#REF!</v>
      </c>
      <c r="AX65" s="98" t="e">
        <f>#REF!</f>
        <v>#REF!</v>
      </c>
      <c r="AY65" s="98" t="e">
        <f>#REF!</f>
        <v>#REF!</v>
      </c>
      <c r="AZ65" s="98" t="e">
        <f>#REF!</f>
        <v>#REF!</v>
      </c>
      <c r="BA65" s="98" t="e">
        <f>#REF!</f>
        <v>#REF!</v>
      </c>
      <c r="BB65" s="98" t="e">
        <f>#REF!</f>
        <v>#REF!</v>
      </c>
      <c r="BC65" s="98" t="e">
        <f>#REF!</f>
        <v>#REF!</v>
      </c>
      <c r="BD65" s="100" t="e">
        <f>#REF!</f>
        <v>#REF!</v>
      </c>
      <c r="BT65" s="101" t="s">
        <v>88</v>
      </c>
      <c r="BV65" s="101" t="s">
        <v>73</v>
      </c>
      <c r="BW65" s="101" t="s">
        <v>120</v>
      </c>
      <c r="BX65" s="101" t="s">
        <v>116</v>
      </c>
      <c r="CL65" s="101" t="s">
        <v>5</v>
      </c>
    </row>
    <row r="66" spans="2:90" s="6" customFormat="1" ht="16.5" customHeight="1">
      <c r="B66" s="95"/>
      <c r="C66" s="9"/>
      <c r="D66" s="9"/>
      <c r="E66" s="707" t="s">
        <v>121</v>
      </c>
      <c r="F66" s="707"/>
      <c r="G66" s="707"/>
      <c r="H66" s="707"/>
      <c r="I66" s="707"/>
      <c r="J66" s="9"/>
      <c r="K66" s="707" t="s">
        <v>122</v>
      </c>
      <c r="L66" s="707"/>
      <c r="M66" s="707"/>
      <c r="N66" s="707"/>
      <c r="O66" s="707"/>
      <c r="P66" s="707"/>
      <c r="Q66" s="707"/>
      <c r="R66" s="707"/>
      <c r="S66" s="707"/>
      <c r="T66" s="707"/>
      <c r="U66" s="707"/>
      <c r="V66" s="707"/>
      <c r="W66" s="707"/>
      <c r="X66" s="707"/>
      <c r="Y66" s="707"/>
      <c r="Z66" s="707"/>
      <c r="AA66" s="707"/>
      <c r="AB66" s="707"/>
      <c r="AC66" s="707"/>
      <c r="AD66" s="707"/>
      <c r="AE66" s="707"/>
      <c r="AF66" s="707"/>
      <c r="AG66" s="706">
        <f>ROUND(SUM(AG67:AG68),2)</f>
        <v>0</v>
      </c>
      <c r="AH66" s="705"/>
      <c r="AI66" s="705"/>
      <c r="AJ66" s="705"/>
      <c r="AK66" s="705"/>
      <c r="AL66" s="705"/>
      <c r="AM66" s="705"/>
      <c r="AN66" s="704">
        <f>AN67+AN68</f>
        <v>0</v>
      </c>
      <c r="AO66" s="705"/>
      <c r="AP66" s="705"/>
      <c r="AQ66" s="96" t="s">
        <v>83</v>
      </c>
      <c r="AR66" s="95"/>
      <c r="AS66" s="97">
        <f>ROUND(SUM(AS67:AS68),2)</f>
        <v>0</v>
      </c>
      <c r="AT66" s="98" t="e">
        <f t="shared" si="0"/>
        <v>#REF!</v>
      </c>
      <c r="AU66" s="99" t="e">
        <f>ROUND(SUM(AU67:AU68),5)</f>
        <v>#REF!</v>
      </c>
      <c r="AV66" s="98" t="e">
        <f>ROUND(AZ66*L26,2)</f>
        <v>#REF!</v>
      </c>
      <c r="AW66" s="98" t="e">
        <f>ROUND(BA66*L27,2)</f>
        <v>#REF!</v>
      </c>
      <c r="AX66" s="98" t="e">
        <f>ROUND(BB66*L26,2)</f>
        <v>#REF!</v>
      </c>
      <c r="AY66" s="98" t="e">
        <f>ROUND(BC66*L27,2)</f>
        <v>#REF!</v>
      </c>
      <c r="AZ66" s="98" t="e">
        <f>ROUND(SUM(AZ67:AZ68),2)</f>
        <v>#REF!</v>
      </c>
      <c r="BA66" s="98" t="e">
        <f>ROUND(SUM(BA67:BA68),2)</f>
        <v>#REF!</v>
      </c>
      <c r="BB66" s="98" t="e">
        <f>ROUND(SUM(BB67:BB68),2)</f>
        <v>#REF!</v>
      </c>
      <c r="BC66" s="98" t="e">
        <f>ROUND(SUM(BC67:BC68),2)</f>
        <v>#REF!</v>
      </c>
      <c r="BD66" s="100" t="e">
        <f>ROUND(SUM(BD67:BD68),2)</f>
        <v>#REF!</v>
      </c>
      <c r="BS66" s="101" t="s">
        <v>70</v>
      </c>
      <c r="BT66" s="101" t="s">
        <v>80</v>
      </c>
      <c r="BU66" s="101" t="s">
        <v>72</v>
      </c>
      <c r="BV66" s="101" t="s">
        <v>73</v>
      </c>
      <c r="BW66" s="101" t="s">
        <v>123</v>
      </c>
      <c r="BX66" s="101" t="s">
        <v>79</v>
      </c>
      <c r="CL66" s="101" t="s">
        <v>5</v>
      </c>
    </row>
    <row r="67" spans="1:90" s="6" customFormat="1" ht="16.5" customHeight="1">
      <c r="A67" s="102" t="s">
        <v>85</v>
      </c>
      <c r="B67" s="95"/>
      <c r="C67" s="9"/>
      <c r="D67" s="9"/>
      <c r="E67" s="9"/>
      <c r="F67" s="707" t="s">
        <v>86</v>
      </c>
      <c r="G67" s="707"/>
      <c r="H67" s="707"/>
      <c r="I67" s="707"/>
      <c r="J67" s="707"/>
      <c r="K67" s="9"/>
      <c r="L67" s="707" t="s">
        <v>124</v>
      </c>
      <c r="M67" s="707"/>
      <c r="N67" s="707"/>
      <c r="O67" s="707"/>
      <c r="P67" s="707"/>
      <c r="Q67" s="707"/>
      <c r="R67" s="707"/>
      <c r="S67" s="707"/>
      <c r="T67" s="707"/>
      <c r="U67" s="707"/>
      <c r="V67" s="707"/>
      <c r="W67" s="707"/>
      <c r="X67" s="707"/>
      <c r="Y67" s="707"/>
      <c r="Z67" s="707"/>
      <c r="AA67" s="707"/>
      <c r="AB67" s="707"/>
      <c r="AC67" s="707"/>
      <c r="AD67" s="707"/>
      <c r="AE67" s="707"/>
      <c r="AF67" s="707"/>
      <c r="AG67" s="704">
        <f>'0001 - DPS 02.1 Strojně-t...'!J31</f>
        <v>0</v>
      </c>
      <c r="AH67" s="705"/>
      <c r="AI67" s="705"/>
      <c r="AJ67" s="705"/>
      <c r="AK67" s="705"/>
      <c r="AL67" s="705"/>
      <c r="AM67" s="705"/>
      <c r="AN67" s="704">
        <f t="shared" si="1"/>
        <v>0</v>
      </c>
      <c r="AO67" s="705"/>
      <c r="AP67" s="705"/>
      <c r="AQ67" s="96" t="s">
        <v>83</v>
      </c>
      <c r="AR67" s="95"/>
      <c r="AS67" s="97">
        <v>0</v>
      </c>
      <c r="AT67" s="98">
        <f t="shared" si="0"/>
        <v>0</v>
      </c>
      <c r="AU67" s="99">
        <f>'0001 - DPS 02.1 Strojně-t...'!P92</f>
        <v>0</v>
      </c>
      <c r="AV67" s="98">
        <f>'0001 - DPS 02.1 Strojně-t...'!J34</f>
        <v>0</v>
      </c>
      <c r="AW67" s="98">
        <f>'0001 - DPS 02.1 Strojně-t...'!J35</f>
        <v>0</v>
      </c>
      <c r="AX67" s="98">
        <f>'0001 - DPS 02.1 Strojně-t...'!J36</f>
        <v>0</v>
      </c>
      <c r="AY67" s="98">
        <f>'0001 - DPS 02.1 Strojně-t...'!J37</f>
        <v>0</v>
      </c>
      <c r="AZ67" s="98">
        <f>'0001 - DPS 02.1 Strojně-t...'!F34</f>
        <v>0</v>
      </c>
      <c r="BA67" s="98">
        <f>'0001 - DPS 02.1 Strojně-t...'!F35</f>
        <v>0</v>
      </c>
      <c r="BB67" s="98">
        <f>'0001 - DPS 02.1 Strojně-t...'!F36</f>
        <v>0</v>
      </c>
      <c r="BC67" s="98">
        <f>'0001 - DPS 02.1 Strojně-t...'!F37</f>
        <v>0</v>
      </c>
      <c r="BD67" s="100">
        <f>'0001 - DPS 02.1 Strojně-t...'!F38</f>
        <v>0</v>
      </c>
      <c r="BT67" s="101" t="s">
        <v>88</v>
      </c>
      <c r="BV67" s="101" t="s">
        <v>73</v>
      </c>
      <c r="BW67" s="101" t="s">
        <v>125</v>
      </c>
      <c r="BX67" s="101" t="s">
        <v>123</v>
      </c>
      <c r="CL67" s="101" t="s">
        <v>5</v>
      </c>
    </row>
    <row r="68" spans="1:90" s="6" customFormat="1" ht="28.5" customHeight="1">
      <c r="A68" s="102" t="s">
        <v>85</v>
      </c>
      <c r="B68" s="95"/>
      <c r="C68" s="9"/>
      <c r="D68" s="9"/>
      <c r="E68" s="9"/>
      <c r="F68" s="707" t="s">
        <v>90</v>
      </c>
      <c r="G68" s="707"/>
      <c r="H68" s="707"/>
      <c r="I68" s="707"/>
      <c r="J68" s="707"/>
      <c r="K68" s="9"/>
      <c r="L68" s="707" t="s">
        <v>126</v>
      </c>
      <c r="M68" s="707"/>
      <c r="N68" s="707"/>
      <c r="O68" s="707"/>
      <c r="P68" s="707"/>
      <c r="Q68" s="707"/>
      <c r="R68" s="707"/>
      <c r="S68" s="707"/>
      <c r="T68" s="707"/>
      <c r="U68" s="707"/>
      <c r="V68" s="707"/>
      <c r="W68" s="707"/>
      <c r="X68" s="707"/>
      <c r="Y68" s="707"/>
      <c r="Z68" s="707"/>
      <c r="AA68" s="707"/>
      <c r="AB68" s="707"/>
      <c r="AC68" s="707"/>
      <c r="AD68" s="707"/>
      <c r="AE68" s="707"/>
      <c r="AF68" s="707"/>
      <c r="AG68" s="704">
        <f>'0002 - DPS 02.2.1 Elektro...'!C25</f>
        <v>0</v>
      </c>
      <c r="AH68" s="705"/>
      <c r="AI68" s="705"/>
      <c r="AJ68" s="705"/>
      <c r="AK68" s="705"/>
      <c r="AL68" s="705"/>
      <c r="AM68" s="705"/>
      <c r="AN68" s="704">
        <f>AG68*1.21</f>
        <v>0</v>
      </c>
      <c r="AO68" s="705"/>
      <c r="AP68" s="705"/>
      <c r="AQ68" s="96" t="s">
        <v>83</v>
      </c>
      <c r="AR68" s="95"/>
      <c r="AS68" s="97">
        <v>0</v>
      </c>
      <c r="AT68" s="98" t="e">
        <f t="shared" si="0"/>
        <v>#REF!</v>
      </c>
      <c r="AU68" s="99" t="e">
        <f>#REF!</f>
        <v>#REF!</v>
      </c>
      <c r="AV68" s="98" t="e">
        <f>#REF!</f>
        <v>#REF!</v>
      </c>
      <c r="AW68" s="98" t="e">
        <f>#REF!</f>
        <v>#REF!</v>
      </c>
      <c r="AX68" s="98" t="e">
        <f>#REF!</f>
        <v>#REF!</v>
      </c>
      <c r="AY68" s="98" t="e">
        <f>#REF!</f>
        <v>#REF!</v>
      </c>
      <c r="AZ68" s="98" t="e">
        <f>#REF!</f>
        <v>#REF!</v>
      </c>
      <c r="BA68" s="98" t="e">
        <f>#REF!</f>
        <v>#REF!</v>
      </c>
      <c r="BB68" s="98" t="e">
        <f>#REF!</f>
        <v>#REF!</v>
      </c>
      <c r="BC68" s="98" t="e">
        <f>#REF!</f>
        <v>#REF!</v>
      </c>
      <c r="BD68" s="100" t="e">
        <f>#REF!</f>
        <v>#REF!</v>
      </c>
      <c r="BT68" s="101" t="s">
        <v>88</v>
      </c>
      <c r="BV68" s="101" t="s">
        <v>73</v>
      </c>
      <c r="BW68" s="101" t="s">
        <v>127</v>
      </c>
      <c r="BX68" s="101" t="s">
        <v>123</v>
      </c>
      <c r="CL68" s="101" t="s">
        <v>5</v>
      </c>
    </row>
    <row r="69" spans="2:91" s="5" customFormat="1" ht="47.25" customHeight="1">
      <c r="B69" s="86"/>
      <c r="C69" s="87"/>
      <c r="D69" s="703" t="s">
        <v>128</v>
      </c>
      <c r="E69" s="703"/>
      <c r="F69" s="703"/>
      <c r="G69" s="703"/>
      <c r="H69" s="703"/>
      <c r="I69" s="88"/>
      <c r="J69" s="703" t="s">
        <v>129</v>
      </c>
      <c r="K69" s="703"/>
      <c r="L69" s="703"/>
      <c r="M69" s="703"/>
      <c r="N69" s="703"/>
      <c r="O69" s="703"/>
      <c r="P69" s="703"/>
      <c r="Q69" s="703"/>
      <c r="R69" s="703"/>
      <c r="S69" s="703"/>
      <c r="T69" s="703"/>
      <c r="U69" s="703"/>
      <c r="V69" s="703"/>
      <c r="W69" s="703"/>
      <c r="X69" s="703"/>
      <c r="Y69" s="703"/>
      <c r="Z69" s="703"/>
      <c r="AA69" s="703"/>
      <c r="AB69" s="703"/>
      <c r="AC69" s="703"/>
      <c r="AD69" s="703"/>
      <c r="AE69" s="703"/>
      <c r="AF69" s="703"/>
      <c r="AG69" s="702">
        <f>ROUND(AG70,2)</f>
        <v>0</v>
      </c>
      <c r="AH69" s="701"/>
      <c r="AI69" s="701"/>
      <c r="AJ69" s="701"/>
      <c r="AK69" s="701"/>
      <c r="AL69" s="701"/>
      <c r="AM69" s="701"/>
      <c r="AN69" s="700">
        <f t="shared" si="1"/>
        <v>0</v>
      </c>
      <c r="AO69" s="701"/>
      <c r="AP69" s="701"/>
      <c r="AQ69" s="89" t="s">
        <v>77</v>
      </c>
      <c r="AR69" s="86"/>
      <c r="AS69" s="90">
        <f>ROUND(AS70,2)</f>
        <v>0</v>
      </c>
      <c r="AT69" s="91">
        <f t="shared" si="0"/>
        <v>0</v>
      </c>
      <c r="AU69" s="92">
        <f>ROUND(AU70,5)</f>
        <v>0</v>
      </c>
      <c r="AV69" s="91">
        <f>ROUND(AZ69*L26,2)</f>
        <v>0</v>
      </c>
      <c r="AW69" s="91">
        <f>ROUND(BA69*L27,2)</f>
        <v>0</v>
      </c>
      <c r="AX69" s="91">
        <f>ROUND(BB69*L26,2)</f>
        <v>0</v>
      </c>
      <c r="AY69" s="91">
        <f>ROUND(BC69*L27,2)</f>
        <v>0</v>
      </c>
      <c r="AZ69" s="91">
        <f>ROUND(AZ70,2)</f>
        <v>0</v>
      </c>
      <c r="BA69" s="91">
        <f>ROUND(BA70,2)</f>
        <v>0</v>
      </c>
      <c r="BB69" s="91">
        <f>ROUND(BB70,2)</f>
        <v>0</v>
      </c>
      <c r="BC69" s="91">
        <f>ROUND(BC70,2)</f>
        <v>0</v>
      </c>
      <c r="BD69" s="93">
        <f>ROUND(BD70,2)</f>
        <v>0</v>
      </c>
      <c r="BS69" s="94" t="s">
        <v>70</v>
      </c>
      <c r="BT69" s="94" t="s">
        <v>78</v>
      </c>
      <c r="BU69" s="94" t="s">
        <v>72</v>
      </c>
      <c r="BV69" s="94" t="s">
        <v>73</v>
      </c>
      <c r="BW69" s="94" t="s">
        <v>130</v>
      </c>
      <c r="BX69" s="94" t="s">
        <v>7</v>
      </c>
      <c r="CL69" s="94" t="s">
        <v>5</v>
      </c>
      <c r="CM69" s="94" t="s">
        <v>80</v>
      </c>
    </row>
    <row r="70" spans="1:90" s="6" customFormat="1" ht="28.5" customHeight="1">
      <c r="A70" s="102" t="s">
        <v>85</v>
      </c>
      <c r="B70" s="95"/>
      <c r="C70" s="9"/>
      <c r="D70" s="9"/>
      <c r="E70" s="707" t="s">
        <v>81</v>
      </c>
      <c r="F70" s="707"/>
      <c r="G70" s="707"/>
      <c r="H70" s="707"/>
      <c r="I70" s="707"/>
      <c r="J70" s="9"/>
      <c r="K70" s="707" t="s">
        <v>131</v>
      </c>
      <c r="L70" s="707"/>
      <c r="M70" s="707"/>
      <c r="N70" s="707"/>
      <c r="O70" s="707"/>
      <c r="P70" s="707"/>
      <c r="Q70" s="707"/>
      <c r="R70" s="707"/>
      <c r="S70" s="707"/>
      <c r="T70" s="707"/>
      <c r="U70" s="707"/>
      <c r="V70" s="707"/>
      <c r="W70" s="707"/>
      <c r="X70" s="707"/>
      <c r="Y70" s="707"/>
      <c r="Z70" s="707"/>
      <c r="AA70" s="707"/>
      <c r="AB70" s="707"/>
      <c r="AC70" s="707"/>
      <c r="AD70" s="707"/>
      <c r="AE70" s="707"/>
      <c r="AF70" s="707"/>
      <c r="AG70" s="704">
        <f>'001 - SO 10 Kanalizační p...'!J29</f>
        <v>0</v>
      </c>
      <c r="AH70" s="705"/>
      <c r="AI70" s="705"/>
      <c r="AJ70" s="705"/>
      <c r="AK70" s="705"/>
      <c r="AL70" s="705"/>
      <c r="AM70" s="705"/>
      <c r="AN70" s="704">
        <f t="shared" si="1"/>
        <v>0</v>
      </c>
      <c r="AO70" s="705"/>
      <c r="AP70" s="705"/>
      <c r="AQ70" s="96" t="s">
        <v>83</v>
      </c>
      <c r="AR70" s="95"/>
      <c r="AS70" s="97">
        <v>0</v>
      </c>
      <c r="AT70" s="98">
        <f t="shared" si="0"/>
        <v>0</v>
      </c>
      <c r="AU70" s="99">
        <f>'001 - SO 10 Kanalizační p...'!P91</f>
        <v>0</v>
      </c>
      <c r="AV70" s="98">
        <f>'001 - SO 10 Kanalizační p...'!J32</f>
        <v>0</v>
      </c>
      <c r="AW70" s="98">
        <f>'001 - SO 10 Kanalizační p...'!J33</f>
        <v>0</v>
      </c>
      <c r="AX70" s="98">
        <f>'001 - SO 10 Kanalizační p...'!J34</f>
        <v>0</v>
      </c>
      <c r="AY70" s="98">
        <f>'001 - SO 10 Kanalizační p...'!J35</f>
        <v>0</v>
      </c>
      <c r="AZ70" s="98">
        <f>'001 - SO 10 Kanalizační p...'!F32</f>
        <v>0</v>
      </c>
      <c r="BA70" s="98">
        <f>'001 - SO 10 Kanalizační p...'!F33</f>
        <v>0</v>
      </c>
      <c r="BB70" s="98">
        <f>'001 - SO 10 Kanalizační p...'!F34</f>
        <v>0</v>
      </c>
      <c r="BC70" s="98">
        <f>'001 - SO 10 Kanalizační p...'!F35</f>
        <v>0</v>
      </c>
      <c r="BD70" s="100">
        <f>'001 - SO 10 Kanalizační p...'!F36</f>
        <v>0</v>
      </c>
      <c r="BT70" s="101" t="s">
        <v>80</v>
      </c>
      <c r="BV70" s="101" t="s">
        <v>73</v>
      </c>
      <c r="BW70" s="101" t="s">
        <v>132</v>
      </c>
      <c r="BX70" s="101" t="s">
        <v>130</v>
      </c>
      <c r="CL70" s="101" t="s">
        <v>5</v>
      </c>
    </row>
    <row r="71" spans="2:91" s="5" customFormat="1" ht="16.5" customHeight="1">
      <c r="B71" s="86"/>
      <c r="C71" s="87"/>
      <c r="D71" s="703" t="s">
        <v>133</v>
      </c>
      <c r="E71" s="703"/>
      <c r="F71" s="703"/>
      <c r="G71" s="703"/>
      <c r="H71" s="703"/>
      <c r="I71" s="88"/>
      <c r="J71" s="703" t="s">
        <v>134</v>
      </c>
      <c r="K71" s="703"/>
      <c r="L71" s="703"/>
      <c r="M71" s="703"/>
      <c r="N71" s="703"/>
      <c r="O71" s="703"/>
      <c r="P71" s="703"/>
      <c r="Q71" s="703"/>
      <c r="R71" s="703"/>
      <c r="S71" s="703"/>
      <c r="T71" s="703"/>
      <c r="U71" s="703"/>
      <c r="V71" s="703"/>
      <c r="W71" s="703"/>
      <c r="X71" s="703"/>
      <c r="Y71" s="703"/>
      <c r="Z71" s="703"/>
      <c r="AA71" s="703"/>
      <c r="AB71" s="703"/>
      <c r="AC71" s="703"/>
      <c r="AD71" s="703"/>
      <c r="AE71" s="703"/>
      <c r="AF71" s="703"/>
      <c r="AG71" s="702">
        <f>ROUND(AG72,2)</f>
        <v>0</v>
      </c>
      <c r="AH71" s="701"/>
      <c r="AI71" s="701"/>
      <c r="AJ71" s="701"/>
      <c r="AK71" s="701"/>
      <c r="AL71" s="701"/>
      <c r="AM71" s="701"/>
      <c r="AN71" s="700">
        <f>AN72</f>
        <v>0</v>
      </c>
      <c r="AO71" s="701"/>
      <c r="AP71" s="701"/>
      <c r="AQ71" s="89" t="s">
        <v>77</v>
      </c>
      <c r="AR71" s="86"/>
      <c r="AS71" s="90">
        <f>ROUND(AS72,2)</f>
        <v>0</v>
      </c>
      <c r="AT71" s="91" t="e">
        <f t="shared" si="0"/>
        <v>#REF!</v>
      </c>
      <c r="AU71" s="92" t="e">
        <f>ROUND(AU72,5)</f>
        <v>#REF!</v>
      </c>
      <c r="AV71" s="91" t="e">
        <f>ROUND(AZ71*L26,2)</f>
        <v>#REF!</v>
      </c>
      <c r="AW71" s="91" t="e">
        <f>ROUND(BA71*L27,2)</f>
        <v>#REF!</v>
      </c>
      <c r="AX71" s="91" t="e">
        <f>ROUND(BB71*L26,2)</f>
        <v>#REF!</v>
      </c>
      <c r="AY71" s="91" t="e">
        <f>ROUND(BC71*L27,2)</f>
        <v>#REF!</v>
      </c>
      <c r="AZ71" s="91" t="e">
        <f>ROUND(AZ72,2)</f>
        <v>#REF!</v>
      </c>
      <c r="BA71" s="91" t="e">
        <f>ROUND(BA72,2)</f>
        <v>#REF!</v>
      </c>
      <c r="BB71" s="91" t="e">
        <f>ROUND(BB72,2)</f>
        <v>#REF!</v>
      </c>
      <c r="BC71" s="91" t="e">
        <f>ROUND(BC72,2)</f>
        <v>#REF!</v>
      </c>
      <c r="BD71" s="93" t="e">
        <f>ROUND(BD72,2)</f>
        <v>#REF!</v>
      </c>
      <c r="BS71" s="94" t="s">
        <v>70</v>
      </c>
      <c r="BT71" s="94" t="s">
        <v>78</v>
      </c>
      <c r="BU71" s="94" t="s">
        <v>72</v>
      </c>
      <c r="BV71" s="94" t="s">
        <v>73</v>
      </c>
      <c r="BW71" s="94" t="s">
        <v>135</v>
      </c>
      <c r="BX71" s="94" t="s">
        <v>7</v>
      </c>
      <c r="CL71" s="94" t="s">
        <v>5</v>
      </c>
      <c r="CM71" s="94" t="s">
        <v>80</v>
      </c>
    </row>
    <row r="72" spans="1:90" s="6" customFormat="1" ht="16.5" customHeight="1">
      <c r="A72" s="102" t="s">
        <v>85</v>
      </c>
      <c r="B72" s="95"/>
      <c r="C72" s="9"/>
      <c r="D72" s="9"/>
      <c r="E72" s="707" t="s">
        <v>81</v>
      </c>
      <c r="F72" s="707"/>
      <c r="G72" s="707"/>
      <c r="H72" s="707"/>
      <c r="I72" s="707"/>
      <c r="J72" s="9"/>
      <c r="K72" s="707" t="s">
        <v>134</v>
      </c>
      <c r="L72" s="707"/>
      <c r="M72" s="707"/>
      <c r="N72" s="707"/>
      <c r="O72" s="707"/>
      <c r="P72" s="707"/>
      <c r="Q72" s="707"/>
      <c r="R72" s="707"/>
      <c r="S72" s="707"/>
      <c r="T72" s="707"/>
      <c r="U72" s="707"/>
      <c r="V72" s="707"/>
      <c r="W72" s="707"/>
      <c r="X72" s="707"/>
      <c r="Y72" s="707"/>
      <c r="Z72" s="707"/>
      <c r="AA72" s="707"/>
      <c r="AB72" s="707"/>
      <c r="AC72" s="707"/>
      <c r="AD72" s="707"/>
      <c r="AE72" s="707"/>
      <c r="AF72" s="707"/>
      <c r="AG72" s="704">
        <f>'001 - Ostatní a vedlejší ...'!K95</f>
        <v>0</v>
      </c>
      <c r="AH72" s="705"/>
      <c r="AI72" s="705"/>
      <c r="AJ72" s="705"/>
      <c r="AK72" s="705"/>
      <c r="AL72" s="705"/>
      <c r="AM72" s="705"/>
      <c r="AN72" s="704">
        <f>AG72*1.21</f>
        <v>0</v>
      </c>
      <c r="AO72" s="705"/>
      <c r="AP72" s="705"/>
      <c r="AQ72" s="96" t="s">
        <v>83</v>
      </c>
      <c r="AR72" s="95"/>
      <c r="AS72" s="103">
        <v>0</v>
      </c>
      <c r="AT72" s="104" t="e">
        <f t="shared" si="0"/>
        <v>#REF!</v>
      </c>
      <c r="AU72" s="105" t="e">
        <f>#REF!</f>
        <v>#REF!</v>
      </c>
      <c r="AV72" s="104" t="e">
        <f>#REF!</f>
        <v>#REF!</v>
      </c>
      <c r="AW72" s="104" t="e">
        <f>#REF!</f>
        <v>#REF!</v>
      </c>
      <c r="AX72" s="104" t="e">
        <f>#REF!</f>
        <v>#REF!</v>
      </c>
      <c r="AY72" s="104" t="e">
        <f>#REF!</f>
        <v>#REF!</v>
      </c>
      <c r="AZ72" s="104" t="e">
        <f>#REF!</f>
        <v>#REF!</v>
      </c>
      <c r="BA72" s="104" t="e">
        <f>#REF!</f>
        <v>#REF!</v>
      </c>
      <c r="BB72" s="104" t="e">
        <f>#REF!</f>
        <v>#REF!</v>
      </c>
      <c r="BC72" s="104" t="e">
        <f>#REF!</f>
        <v>#REF!</v>
      </c>
      <c r="BD72" s="106" t="e">
        <f>#REF!</f>
        <v>#REF!</v>
      </c>
      <c r="BT72" s="101" t="s">
        <v>80</v>
      </c>
      <c r="BV72" s="101" t="s">
        <v>73</v>
      </c>
      <c r="BW72" s="101" t="s">
        <v>136</v>
      </c>
      <c r="BX72" s="101" t="s">
        <v>135</v>
      </c>
      <c r="CL72" s="101" t="s">
        <v>5</v>
      </c>
    </row>
    <row r="73" spans="2:44" s="1" customFormat="1" ht="30" customHeight="1">
      <c r="B73" s="42"/>
      <c r="AR73" s="42"/>
    </row>
    <row r="74" spans="2:44" s="1" customFormat="1" ht="6.95" customHeight="1"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42"/>
    </row>
  </sheetData>
  <mergeCells count="121">
    <mergeCell ref="AG51:AM51"/>
    <mergeCell ref="AN51:AP51"/>
    <mergeCell ref="AR2:BE2"/>
    <mergeCell ref="AN70:AP70"/>
    <mergeCell ref="AG70:AM70"/>
    <mergeCell ref="E70:I70"/>
    <mergeCell ref="K70:AF70"/>
    <mergeCell ref="AN71:AP71"/>
    <mergeCell ref="AG71:AM71"/>
    <mergeCell ref="D71:H71"/>
    <mergeCell ref="J71:AF71"/>
    <mergeCell ref="AN64:AP64"/>
    <mergeCell ref="AG64:AM64"/>
    <mergeCell ref="F64:J64"/>
    <mergeCell ref="L64:AF64"/>
    <mergeCell ref="AN65:AP65"/>
    <mergeCell ref="AG65:AM65"/>
    <mergeCell ref="F65:J65"/>
    <mergeCell ref="L65:AF65"/>
    <mergeCell ref="AN66:AP66"/>
    <mergeCell ref="AG66:AM66"/>
    <mergeCell ref="E66:I66"/>
    <mergeCell ref="K66:AF66"/>
    <mergeCell ref="AN61:AP61"/>
    <mergeCell ref="AN72:AP72"/>
    <mergeCell ref="AG72:AM72"/>
    <mergeCell ref="E72:I72"/>
    <mergeCell ref="K72:AF72"/>
    <mergeCell ref="AN67:AP67"/>
    <mergeCell ref="AG67:AM67"/>
    <mergeCell ref="F67:J67"/>
    <mergeCell ref="L67:AF67"/>
    <mergeCell ref="AN68:AP68"/>
    <mergeCell ref="AG68:AM68"/>
    <mergeCell ref="F68:J68"/>
    <mergeCell ref="L68:AF68"/>
    <mergeCell ref="AN69:AP69"/>
    <mergeCell ref="AG69:AM69"/>
    <mergeCell ref="D69:H69"/>
    <mergeCell ref="J69:AF69"/>
    <mergeCell ref="AG61:AM61"/>
    <mergeCell ref="E61:I61"/>
    <mergeCell ref="K61:AF61"/>
    <mergeCell ref="AN62:AP62"/>
    <mergeCell ref="AG62:AM62"/>
    <mergeCell ref="E62:I62"/>
    <mergeCell ref="K62:AF62"/>
    <mergeCell ref="AN63:AP63"/>
    <mergeCell ref="AG63:AM63"/>
    <mergeCell ref="E63:I63"/>
    <mergeCell ref="K63:AF63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AN60:AP60"/>
    <mergeCell ref="AG60:AM60"/>
    <mergeCell ref="E60:I60"/>
    <mergeCell ref="K60:AF60"/>
    <mergeCell ref="AN55:AP55"/>
    <mergeCell ref="AG55:AM55"/>
    <mergeCell ref="F55:J55"/>
    <mergeCell ref="L55:AF55"/>
    <mergeCell ref="AN56:AP56"/>
    <mergeCell ref="AG56:AM56"/>
    <mergeCell ref="E56:I56"/>
    <mergeCell ref="K56:AF56"/>
    <mergeCell ref="AN57:AP57"/>
    <mergeCell ref="AG57:AM57"/>
    <mergeCell ref="E57:I57"/>
    <mergeCell ref="K57:AF57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F54:J54"/>
    <mergeCell ref="L54:AF54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</mergeCells>
  <hyperlinks>
    <hyperlink ref="K1:S1" location="C2" display="1) Rekapitulace stavby"/>
    <hyperlink ref="W1:AI1" location="C51" display="2) Rekapitulace objektů stavby a soupisů prací"/>
    <hyperlink ref="A54" location="'0001 - SO 01 Gravitační s...'!C2" display="/"/>
    <hyperlink ref="A55" location="'0002 - SO 01 Gravitační s...'!C2" display="/"/>
    <hyperlink ref="A56" location="'002 - SO 02 Kanalizační p...'!C2" display="/"/>
    <hyperlink ref="A57" location="'003 - SO 03 Čerpací stani...'!C2" display="/"/>
    <hyperlink ref="A58" location="'004 - SO 04 Čerpací stani...'!C2" display="/"/>
    <hyperlink ref="A59" location="'005 - SO 05 Výtlak z ČS1 ...'!C2" display="/"/>
    <hyperlink ref="A60" location="'006 - SO 06 Výtlak z ČS2 ...'!C2" display="/"/>
    <hyperlink ref="A61" location="'007 - SO 07 Přípojka elek...'!C2" display="/"/>
    <hyperlink ref="A62" location="'008 - SO 08 Přípojka elek...'!C2" display="/"/>
    <hyperlink ref="A64" location="'0001 - DPS 01.1 Strojně-t...'!C2" display="/"/>
    <hyperlink ref="A65" location="'0002 - DPS 01.2.1 Elektro...'!C2" display="/"/>
    <hyperlink ref="A67" location="'0001 - DPS 02.1 Strojně-t...'!C2" display="/"/>
    <hyperlink ref="A68" location="'0002 - DPS 02.2.1 Elektro...'!C2" display="/"/>
    <hyperlink ref="A70" location="'001 - SO 10 Kanalizační p...'!C2" display="/"/>
    <hyperlink ref="A72" location="'001 - Ostatní a vedlejš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view="pageBreakPreview" zoomScaleSheetLayoutView="100" workbookViewId="0" topLeftCell="A1">
      <selection activeCell="G47" sqref="G47"/>
    </sheetView>
  </sheetViews>
  <sheetFormatPr defaultColWidth="9.33203125" defaultRowHeight="13.5"/>
  <cols>
    <col min="1" max="1" width="61" style="645" customWidth="1"/>
    <col min="2" max="2" width="5.83203125" style="645" bestFit="1" customWidth="1"/>
    <col min="3" max="3" width="6.33203125" style="646" bestFit="1" customWidth="1"/>
    <col min="4" max="4" width="15" style="646" customWidth="1"/>
    <col min="5" max="5" width="16.5" style="646" customWidth="1"/>
    <col min="6" max="6" width="4.16015625" style="645" bestFit="1" customWidth="1"/>
    <col min="7" max="7" width="15.33203125" style="646" customWidth="1"/>
    <col min="8" max="10" width="18.5" style="646" customWidth="1"/>
    <col min="11" max="11" width="11.66015625" style="632" hidden="1" customWidth="1"/>
    <col min="12" max="12" width="4.33203125" style="647" hidden="1" customWidth="1"/>
    <col min="13" max="256" width="9.33203125" style="632" customWidth="1"/>
    <col min="257" max="257" width="61" style="632" customWidth="1"/>
    <col min="258" max="258" width="5.83203125" style="632" bestFit="1" customWidth="1"/>
    <col min="259" max="259" width="6.33203125" style="632" bestFit="1" customWidth="1"/>
    <col min="260" max="260" width="11.5" style="632" bestFit="1" customWidth="1"/>
    <col min="261" max="261" width="15.66015625" style="632" bestFit="1" customWidth="1"/>
    <col min="262" max="262" width="4.16015625" style="632" bestFit="1" customWidth="1"/>
    <col min="263" max="263" width="10.33203125" style="632" bestFit="1" customWidth="1"/>
    <col min="264" max="264" width="14.66015625" style="632" bestFit="1" customWidth="1"/>
    <col min="265" max="265" width="11.5" style="632" bestFit="1" customWidth="1"/>
    <col min="266" max="266" width="13.33203125" style="632" bestFit="1" customWidth="1"/>
    <col min="267" max="268" width="9.33203125" style="632" hidden="1" customWidth="1"/>
    <col min="269" max="512" width="9.33203125" style="632" customWidth="1"/>
    <col min="513" max="513" width="61" style="632" customWidth="1"/>
    <col min="514" max="514" width="5.83203125" style="632" bestFit="1" customWidth="1"/>
    <col min="515" max="515" width="6.33203125" style="632" bestFit="1" customWidth="1"/>
    <col min="516" max="516" width="11.5" style="632" bestFit="1" customWidth="1"/>
    <col min="517" max="517" width="15.66015625" style="632" bestFit="1" customWidth="1"/>
    <col min="518" max="518" width="4.16015625" style="632" bestFit="1" customWidth="1"/>
    <col min="519" max="519" width="10.33203125" style="632" bestFit="1" customWidth="1"/>
    <col min="520" max="520" width="14.66015625" style="632" bestFit="1" customWidth="1"/>
    <col min="521" max="521" width="11.5" style="632" bestFit="1" customWidth="1"/>
    <col min="522" max="522" width="13.33203125" style="632" bestFit="1" customWidth="1"/>
    <col min="523" max="524" width="9.33203125" style="632" hidden="1" customWidth="1"/>
    <col min="525" max="768" width="9.33203125" style="632" customWidth="1"/>
    <col min="769" max="769" width="61" style="632" customWidth="1"/>
    <col min="770" max="770" width="5.83203125" style="632" bestFit="1" customWidth="1"/>
    <col min="771" max="771" width="6.33203125" style="632" bestFit="1" customWidth="1"/>
    <col min="772" max="772" width="11.5" style="632" bestFit="1" customWidth="1"/>
    <col min="773" max="773" width="15.66015625" style="632" bestFit="1" customWidth="1"/>
    <col min="774" max="774" width="4.16015625" style="632" bestFit="1" customWidth="1"/>
    <col min="775" max="775" width="10.33203125" style="632" bestFit="1" customWidth="1"/>
    <col min="776" max="776" width="14.66015625" style="632" bestFit="1" customWidth="1"/>
    <col min="777" max="777" width="11.5" style="632" bestFit="1" customWidth="1"/>
    <col min="778" max="778" width="13.33203125" style="632" bestFit="1" customWidth="1"/>
    <col min="779" max="780" width="9.33203125" style="632" hidden="1" customWidth="1"/>
    <col min="781" max="1024" width="9.33203125" style="632" customWidth="1"/>
    <col min="1025" max="1025" width="61" style="632" customWidth="1"/>
    <col min="1026" max="1026" width="5.83203125" style="632" bestFit="1" customWidth="1"/>
    <col min="1027" max="1027" width="6.33203125" style="632" bestFit="1" customWidth="1"/>
    <col min="1028" max="1028" width="11.5" style="632" bestFit="1" customWidth="1"/>
    <col min="1029" max="1029" width="15.66015625" style="632" bestFit="1" customWidth="1"/>
    <col min="1030" max="1030" width="4.16015625" style="632" bestFit="1" customWidth="1"/>
    <col min="1031" max="1031" width="10.33203125" style="632" bestFit="1" customWidth="1"/>
    <col min="1032" max="1032" width="14.66015625" style="632" bestFit="1" customWidth="1"/>
    <col min="1033" max="1033" width="11.5" style="632" bestFit="1" customWidth="1"/>
    <col min="1034" max="1034" width="13.33203125" style="632" bestFit="1" customWidth="1"/>
    <col min="1035" max="1036" width="9.33203125" style="632" hidden="1" customWidth="1"/>
    <col min="1037" max="1280" width="9.33203125" style="632" customWidth="1"/>
    <col min="1281" max="1281" width="61" style="632" customWidth="1"/>
    <col min="1282" max="1282" width="5.83203125" style="632" bestFit="1" customWidth="1"/>
    <col min="1283" max="1283" width="6.33203125" style="632" bestFit="1" customWidth="1"/>
    <col min="1284" max="1284" width="11.5" style="632" bestFit="1" customWidth="1"/>
    <col min="1285" max="1285" width="15.66015625" style="632" bestFit="1" customWidth="1"/>
    <col min="1286" max="1286" width="4.16015625" style="632" bestFit="1" customWidth="1"/>
    <col min="1287" max="1287" width="10.33203125" style="632" bestFit="1" customWidth="1"/>
    <col min="1288" max="1288" width="14.66015625" style="632" bestFit="1" customWidth="1"/>
    <col min="1289" max="1289" width="11.5" style="632" bestFit="1" customWidth="1"/>
    <col min="1290" max="1290" width="13.33203125" style="632" bestFit="1" customWidth="1"/>
    <col min="1291" max="1292" width="9.33203125" style="632" hidden="1" customWidth="1"/>
    <col min="1293" max="1536" width="9.33203125" style="632" customWidth="1"/>
    <col min="1537" max="1537" width="61" style="632" customWidth="1"/>
    <col min="1538" max="1538" width="5.83203125" style="632" bestFit="1" customWidth="1"/>
    <col min="1539" max="1539" width="6.33203125" style="632" bestFit="1" customWidth="1"/>
    <col min="1540" max="1540" width="11.5" style="632" bestFit="1" customWidth="1"/>
    <col min="1541" max="1541" width="15.66015625" style="632" bestFit="1" customWidth="1"/>
    <col min="1542" max="1542" width="4.16015625" style="632" bestFit="1" customWidth="1"/>
    <col min="1543" max="1543" width="10.33203125" style="632" bestFit="1" customWidth="1"/>
    <col min="1544" max="1544" width="14.66015625" style="632" bestFit="1" customWidth="1"/>
    <col min="1545" max="1545" width="11.5" style="632" bestFit="1" customWidth="1"/>
    <col min="1546" max="1546" width="13.33203125" style="632" bestFit="1" customWidth="1"/>
    <col min="1547" max="1548" width="9.33203125" style="632" hidden="1" customWidth="1"/>
    <col min="1549" max="1792" width="9.33203125" style="632" customWidth="1"/>
    <col min="1793" max="1793" width="61" style="632" customWidth="1"/>
    <col min="1794" max="1794" width="5.83203125" style="632" bestFit="1" customWidth="1"/>
    <col min="1795" max="1795" width="6.33203125" style="632" bestFit="1" customWidth="1"/>
    <col min="1796" max="1796" width="11.5" style="632" bestFit="1" customWidth="1"/>
    <col min="1797" max="1797" width="15.66015625" style="632" bestFit="1" customWidth="1"/>
    <col min="1798" max="1798" width="4.16015625" style="632" bestFit="1" customWidth="1"/>
    <col min="1799" max="1799" width="10.33203125" style="632" bestFit="1" customWidth="1"/>
    <col min="1800" max="1800" width="14.66015625" style="632" bestFit="1" customWidth="1"/>
    <col min="1801" max="1801" width="11.5" style="632" bestFit="1" customWidth="1"/>
    <col min="1802" max="1802" width="13.33203125" style="632" bestFit="1" customWidth="1"/>
    <col min="1803" max="1804" width="9.33203125" style="632" hidden="1" customWidth="1"/>
    <col min="1805" max="2048" width="9.33203125" style="632" customWidth="1"/>
    <col min="2049" max="2049" width="61" style="632" customWidth="1"/>
    <col min="2050" max="2050" width="5.83203125" style="632" bestFit="1" customWidth="1"/>
    <col min="2051" max="2051" width="6.33203125" style="632" bestFit="1" customWidth="1"/>
    <col min="2052" max="2052" width="11.5" style="632" bestFit="1" customWidth="1"/>
    <col min="2053" max="2053" width="15.66015625" style="632" bestFit="1" customWidth="1"/>
    <col min="2054" max="2054" width="4.16015625" style="632" bestFit="1" customWidth="1"/>
    <col min="2055" max="2055" width="10.33203125" style="632" bestFit="1" customWidth="1"/>
    <col min="2056" max="2056" width="14.66015625" style="632" bestFit="1" customWidth="1"/>
    <col min="2057" max="2057" width="11.5" style="632" bestFit="1" customWidth="1"/>
    <col min="2058" max="2058" width="13.33203125" style="632" bestFit="1" customWidth="1"/>
    <col min="2059" max="2060" width="9.33203125" style="632" hidden="1" customWidth="1"/>
    <col min="2061" max="2304" width="9.33203125" style="632" customWidth="1"/>
    <col min="2305" max="2305" width="61" style="632" customWidth="1"/>
    <col min="2306" max="2306" width="5.83203125" style="632" bestFit="1" customWidth="1"/>
    <col min="2307" max="2307" width="6.33203125" style="632" bestFit="1" customWidth="1"/>
    <col min="2308" max="2308" width="11.5" style="632" bestFit="1" customWidth="1"/>
    <col min="2309" max="2309" width="15.66015625" style="632" bestFit="1" customWidth="1"/>
    <col min="2310" max="2310" width="4.16015625" style="632" bestFit="1" customWidth="1"/>
    <col min="2311" max="2311" width="10.33203125" style="632" bestFit="1" customWidth="1"/>
    <col min="2312" max="2312" width="14.66015625" style="632" bestFit="1" customWidth="1"/>
    <col min="2313" max="2313" width="11.5" style="632" bestFit="1" customWidth="1"/>
    <col min="2314" max="2314" width="13.33203125" style="632" bestFit="1" customWidth="1"/>
    <col min="2315" max="2316" width="9.33203125" style="632" hidden="1" customWidth="1"/>
    <col min="2317" max="2560" width="9.33203125" style="632" customWidth="1"/>
    <col min="2561" max="2561" width="61" style="632" customWidth="1"/>
    <col min="2562" max="2562" width="5.83203125" style="632" bestFit="1" customWidth="1"/>
    <col min="2563" max="2563" width="6.33203125" style="632" bestFit="1" customWidth="1"/>
    <col min="2564" max="2564" width="11.5" style="632" bestFit="1" customWidth="1"/>
    <col min="2565" max="2565" width="15.66015625" style="632" bestFit="1" customWidth="1"/>
    <col min="2566" max="2566" width="4.16015625" style="632" bestFit="1" customWidth="1"/>
    <col min="2567" max="2567" width="10.33203125" style="632" bestFit="1" customWidth="1"/>
    <col min="2568" max="2568" width="14.66015625" style="632" bestFit="1" customWidth="1"/>
    <col min="2569" max="2569" width="11.5" style="632" bestFit="1" customWidth="1"/>
    <col min="2570" max="2570" width="13.33203125" style="632" bestFit="1" customWidth="1"/>
    <col min="2571" max="2572" width="9.33203125" style="632" hidden="1" customWidth="1"/>
    <col min="2573" max="2816" width="9.33203125" style="632" customWidth="1"/>
    <col min="2817" max="2817" width="61" style="632" customWidth="1"/>
    <col min="2818" max="2818" width="5.83203125" style="632" bestFit="1" customWidth="1"/>
    <col min="2819" max="2819" width="6.33203125" style="632" bestFit="1" customWidth="1"/>
    <col min="2820" max="2820" width="11.5" style="632" bestFit="1" customWidth="1"/>
    <col min="2821" max="2821" width="15.66015625" style="632" bestFit="1" customWidth="1"/>
    <col min="2822" max="2822" width="4.16015625" style="632" bestFit="1" customWidth="1"/>
    <col min="2823" max="2823" width="10.33203125" style="632" bestFit="1" customWidth="1"/>
    <col min="2824" max="2824" width="14.66015625" style="632" bestFit="1" customWidth="1"/>
    <col min="2825" max="2825" width="11.5" style="632" bestFit="1" customWidth="1"/>
    <col min="2826" max="2826" width="13.33203125" style="632" bestFit="1" customWidth="1"/>
    <col min="2827" max="2828" width="9.33203125" style="632" hidden="1" customWidth="1"/>
    <col min="2829" max="3072" width="9.33203125" style="632" customWidth="1"/>
    <col min="3073" max="3073" width="61" style="632" customWidth="1"/>
    <col min="3074" max="3074" width="5.83203125" style="632" bestFit="1" customWidth="1"/>
    <col min="3075" max="3075" width="6.33203125" style="632" bestFit="1" customWidth="1"/>
    <col min="3076" max="3076" width="11.5" style="632" bestFit="1" customWidth="1"/>
    <col min="3077" max="3077" width="15.66015625" style="632" bestFit="1" customWidth="1"/>
    <col min="3078" max="3078" width="4.16015625" style="632" bestFit="1" customWidth="1"/>
    <col min="3079" max="3079" width="10.33203125" style="632" bestFit="1" customWidth="1"/>
    <col min="3080" max="3080" width="14.66015625" style="632" bestFit="1" customWidth="1"/>
    <col min="3081" max="3081" width="11.5" style="632" bestFit="1" customWidth="1"/>
    <col min="3082" max="3082" width="13.33203125" style="632" bestFit="1" customWidth="1"/>
    <col min="3083" max="3084" width="9.33203125" style="632" hidden="1" customWidth="1"/>
    <col min="3085" max="3328" width="9.33203125" style="632" customWidth="1"/>
    <col min="3329" max="3329" width="61" style="632" customWidth="1"/>
    <col min="3330" max="3330" width="5.83203125" style="632" bestFit="1" customWidth="1"/>
    <col min="3331" max="3331" width="6.33203125" style="632" bestFit="1" customWidth="1"/>
    <col min="3332" max="3332" width="11.5" style="632" bestFit="1" customWidth="1"/>
    <col min="3333" max="3333" width="15.66015625" style="632" bestFit="1" customWidth="1"/>
    <col min="3334" max="3334" width="4.16015625" style="632" bestFit="1" customWidth="1"/>
    <col min="3335" max="3335" width="10.33203125" style="632" bestFit="1" customWidth="1"/>
    <col min="3336" max="3336" width="14.66015625" style="632" bestFit="1" customWidth="1"/>
    <col min="3337" max="3337" width="11.5" style="632" bestFit="1" customWidth="1"/>
    <col min="3338" max="3338" width="13.33203125" style="632" bestFit="1" customWidth="1"/>
    <col min="3339" max="3340" width="9.33203125" style="632" hidden="1" customWidth="1"/>
    <col min="3341" max="3584" width="9.33203125" style="632" customWidth="1"/>
    <col min="3585" max="3585" width="61" style="632" customWidth="1"/>
    <col min="3586" max="3586" width="5.83203125" style="632" bestFit="1" customWidth="1"/>
    <col min="3587" max="3587" width="6.33203125" style="632" bestFit="1" customWidth="1"/>
    <col min="3588" max="3588" width="11.5" style="632" bestFit="1" customWidth="1"/>
    <col min="3589" max="3589" width="15.66015625" style="632" bestFit="1" customWidth="1"/>
    <col min="3590" max="3590" width="4.16015625" style="632" bestFit="1" customWidth="1"/>
    <col min="3591" max="3591" width="10.33203125" style="632" bestFit="1" customWidth="1"/>
    <col min="3592" max="3592" width="14.66015625" style="632" bestFit="1" customWidth="1"/>
    <col min="3593" max="3593" width="11.5" style="632" bestFit="1" customWidth="1"/>
    <col min="3594" max="3594" width="13.33203125" style="632" bestFit="1" customWidth="1"/>
    <col min="3595" max="3596" width="9.33203125" style="632" hidden="1" customWidth="1"/>
    <col min="3597" max="3840" width="9.33203125" style="632" customWidth="1"/>
    <col min="3841" max="3841" width="61" style="632" customWidth="1"/>
    <col min="3842" max="3842" width="5.83203125" style="632" bestFit="1" customWidth="1"/>
    <col min="3843" max="3843" width="6.33203125" style="632" bestFit="1" customWidth="1"/>
    <col min="3844" max="3844" width="11.5" style="632" bestFit="1" customWidth="1"/>
    <col min="3845" max="3845" width="15.66015625" style="632" bestFit="1" customWidth="1"/>
    <col min="3846" max="3846" width="4.16015625" style="632" bestFit="1" customWidth="1"/>
    <col min="3847" max="3847" width="10.33203125" style="632" bestFit="1" customWidth="1"/>
    <col min="3848" max="3848" width="14.66015625" style="632" bestFit="1" customWidth="1"/>
    <col min="3849" max="3849" width="11.5" style="632" bestFit="1" customWidth="1"/>
    <col min="3850" max="3850" width="13.33203125" style="632" bestFit="1" customWidth="1"/>
    <col min="3851" max="3852" width="9.33203125" style="632" hidden="1" customWidth="1"/>
    <col min="3853" max="4096" width="9.33203125" style="632" customWidth="1"/>
    <col min="4097" max="4097" width="61" style="632" customWidth="1"/>
    <col min="4098" max="4098" width="5.83203125" style="632" bestFit="1" customWidth="1"/>
    <col min="4099" max="4099" width="6.33203125" style="632" bestFit="1" customWidth="1"/>
    <col min="4100" max="4100" width="11.5" style="632" bestFit="1" customWidth="1"/>
    <col min="4101" max="4101" width="15.66015625" style="632" bestFit="1" customWidth="1"/>
    <col min="4102" max="4102" width="4.16015625" style="632" bestFit="1" customWidth="1"/>
    <col min="4103" max="4103" width="10.33203125" style="632" bestFit="1" customWidth="1"/>
    <col min="4104" max="4104" width="14.66015625" style="632" bestFit="1" customWidth="1"/>
    <col min="4105" max="4105" width="11.5" style="632" bestFit="1" customWidth="1"/>
    <col min="4106" max="4106" width="13.33203125" style="632" bestFit="1" customWidth="1"/>
    <col min="4107" max="4108" width="9.33203125" style="632" hidden="1" customWidth="1"/>
    <col min="4109" max="4352" width="9.33203125" style="632" customWidth="1"/>
    <col min="4353" max="4353" width="61" style="632" customWidth="1"/>
    <col min="4354" max="4354" width="5.83203125" style="632" bestFit="1" customWidth="1"/>
    <col min="4355" max="4355" width="6.33203125" style="632" bestFit="1" customWidth="1"/>
    <col min="4356" max="4356" width="11.5" style="632" bestFit="1" customWidth="1"/>
    <col min="4357" max="4357" width="15.66015625" style="632" bestFit="1" customWidth="1"/>
    <col min="4358" max="4358" width="4.16015625" style="632" bestFit="1" customWidth="1"/>
    <col min="4359" max="4359" width="10.33203125" style="632" bestFit="1" customWidth="1"/>
    <col min="4360" max="4360" width="14.66015625" style="632" bestFit="1" customWidth="1"/>
    <col min="4361" max="4361" width="11.5" style="632" bestFit="1" customWidth="1"/>
    <col min="4362" max="4362" width="13.33203125" style="632" bestFit="1" customWidth="1"/>
    <col min="4363" max="4364" width="9.33203125" style="632" hidden="1" customWidth="1"/>
    <col min="4365" max="4608" width="9.33203125" style="632" customWidth="1"/>
    <col min="4609" max="4609" width="61" style="632" customWidth="1"/>
    <col min="4610" max="4610" width="5.83203125" style="632" bestFit="1" customWidth="1"/>
    <col min="4611" max="4611" width="6.33203125" style="632" bestFit="1" customWidth="1"/>
    <col min="4612" max="4612" width="11.5" style="632" bestFit="1" customWidth="1"/>
    <col min="4613" max="4613" width="15.66015625" style="632" bestFit="1" customWidth="1"/>
    <col min="4614" max="4614" width="4.16015625" style="632" bestFit="1" customWidth="1"/>
    <col min="4615" max="4615" width="10.33203125" style="632" bestFit="1" customWidth="1"/>
    <col min="4616" max="4616" width="14.66015625" style="632" bestFit="1" customWidth="1"/>
    <col min="4617" max="4617" width="11.5" style="632" bestFit="1" customWidth="1"/>
    <col min="4618" max="4618" width="13.33203125" style="632" bestFit="1" customWidth="1"/>
    <col min="4619" max="4620" width="9.33203125" style="632" hidden="1" customWidth="1"/>
    <col min="4621" max="4864" width="9.33203125" style="632" customWidth="1"/>
    <col min="4865" max="4865" width="61" style="632" customWidth="1"/>
    <col min="4866" max="4866" width="5.83203125" style="632" bestFit="1" customWidth="1"/>
    <col min="4867" max="4867" width="6.33203125" style="632" bestFit="1" customWidth="1"/>
    <col min="4868" max="4868" width="11.5" style="632" bestFit="1" customWidth="1"/>
    <col min="4869" max="4869" width="15.66015625" style="632" bestFit="1" customWidth="1"/>
    <col min="4870" max="4870" width="4.16015625" style="632" bestFit="1" customWidth="1"/>
    <col min="4871" max="4871" width="10.33203125" style="632" bestFit="1" customWidth="1"/>
    <col min="4872" max="4872" width="14.66015625" style="632" bestFit="1" customWidth="1"/>
    <col min="4873" max="4873" width="11.5" style="632" bestFit="1" customWidth="1"/>
    <col min="4874" max="4874" width="13.33203125" style="632" bestFit="1" customWidth="1"/>
    <col min="4875" max="4876" width="9.33203125" style="632" hidden="1" customWidth="1"/>
    <col min="4877" max="5120" width="9.33203125" style="632" customWidth="1"/>
    <col min="5121" max="5121" width="61" style="632" customWidth="1"/>
    <col min="5122" max="5122" width="5.83203125" style="632" bestFit="1" customWidth="1"/>
    <col min="5123" max="5123" width="6.33203125" style="632" bestFit="1" customWidth="1"/>
    <col min="5124" max="5124" width="11.5" style="632" bestFit="1" customWidth="1"/>
    <col min="5125" max="5125" width="15.66015625" style="632" bestFit="1" customWidth="1"/>
    <col min="5126" max="5126" width="4.16015625" style="632" bestFit="1" customWidth="1"/>
    <col min="5127" max="5127" width="10.33203125" style="632" bestFit="1" customWidth="1"/>
    <col min="5128" max="5128" width="14.66015625" style="632" bestFit="1" customWidth="1"/>
    <col min="5129" max="5129" width="11.5" style="632" bestFit="1" customWidth="1"/>
    <col min="5130" max="5130" width="13.33203125" style="632" bestFit="1" customWidth="1"/>
    <col min="5131" max="5132" width="9.33203125" style="632" hidden="1" customWidth="1"/>
    <col min="5133" max="5376" width="9.33203125" style="632" customWidth="1"/>
    <col min="5377" max="5377" width="61" style="632" customWidth="1"/>
    <col min="5378" max="5378" width="5.83203125" style="632" bestFit="1" customWidth="1"/>
    <col min="5379" max="5379" width="6.33203125" style="632" bestFit="1" customWidth="1"/>
    <col min="5380" max="5380" width="11.5" style="632" bestFit="1" customWidth="1"/>
    <col min="5381" max="5381" width="15.66015625" style="632" bestFit="1" customWidth="1"/>
    <col min="5382" max="5382" width="4.16015625" style="632" bestFit="1" customWidth="1"/>
    <col min="5383" max="5383" width="10.33203125" style="632" bestFit="1" customWidth="1"/>
    <col min="5384" max="5384" width="14.66015625" style="632" bestFit="1" customWidth="1"/>
    <col min="5385" max="5385" width="11.5" style="632" bestFit="1" customWidth="1"/>
    <col min="5386" max="5386" width="13.33203125" style="632" bestFit="1" customWidth="1"/>
    <col min="5387" max="5388" width="9.33203125" style="632" hidden="1" customWidth="1"/>
    <col min="5389" max="5632" width="9.33203125" style="632" customWidth="1"/>
    <col min="5633" max="5633" width="61" style="632" customWidth="1"/>
    <col min="5634" max="5634" width="5.83203125" style="632" bestFit="1" customWidth="1"/>
    <col min="5635" max="5635" width="6.33203125" style="632" bestFit="1" customWidth="1"/>
    <col min="5636" max="5636" width="11.5" style="632" bestFit="1" customWidth="1"/>
    <col min="5637" max="5637" width="15.66015625" style="632" bestFit="1" customWidth="1"/>
    <col min="5638" max="5638" width="4.16015625" style="632" bestFit="1" customWidth="1"/>
    <col min="5639" max="5639" width="10.33203125" style="632" bestFit="1" customWidth="1"/>
    <col min="5640" max="5640" width="14.66015625" style="632" bestFit="1" customWidth="1"/>
    <col min="5641" max="5641" width="11.5" style="632" bestFit="1" customWidth="1"/>
    <col min="5642" max="5642" width="13.33203125" style="632" bestFit="1" customWidth="1"/>
    <col min="5643" max="5644" width="9.33203125" style="632" hidden="1" customWidth="1"/>
    <col min="5645" max="5888" width="9.33203125" style="632" customWidth="1"/>
    <col min="5889" max="5889" width="61" style="632" customWidth="1"/>
    <col min="5890" max="5890" width="5.83203125" style="632" bestFit="1" customWidth="1"/>
    <col min="5891" max="5891" width="6.33203125" style="632" bestFit="1" customWidth="1"/>
    <col min="5892" max="5892" width="11.5" style="632" bestFit="1" customWidth="1"/>
    <col min="5893" max="5893" width="15.66015625" style="632" bestFit="1" customWidth="1"/>
    <col min="5894" max="5894" width="4.16015625" style="632" bestFit="1" customWidth="1"/>
    <col min="5895" max="5895" width="10.33203125" style="632" bestFit="1" customWidth="1"/>
    <col min="5896" max="5896" width="14.66015625" style="632" bestFit="1" customWidth="1"/>
    <col min="5897" max="5897" width="11.5" style="632" bestFit="1" customWidth="1"/>
    <col min="5898" max="5898" width="13.33203125" style="632" bestFit="1" customWidth="1"/>
    <col min="5899" max="5900" width="9.33203125" style="632" hidden="1" customWidth="1"/>
    <col min="5901" max="6144" width="9.33203125" style="632" customWidth="1"/>
    <col min="6145" max="6145" width="61" style="632" customWidth="1"/>
    <col min="6146" max="6146" width="5.83203125" style="632" bestFit="1" customWidth="1"/>
    <col min="6147" max="6147" width="6.33203125" style="632" bestFit="1" customWidth="1"/>
    <col min="6148" max="6148" width="11.5" style="632" bestFit="1" customWidth="1"/>
    <col min="6149" max="6149" width="15.66015625" style="632" bestFit="1" customWidth="1"/>
    <col min="6150" max="6150" width="4.16015625" style="632" bestFit="1" customWidth="1"/>
    <col min="6151" max="6151" width="10.33203125" style="632" bestFit="1" customWidth="1"/>
    <col min="6152" max="6152" width="14.66015625" style="632" bestFit="1" customWidth="1"/>
    <col min="6153" max="6153" width="11.5" style="632" bestFit="1" customWidth="1"/>
    <col min="6154" max="6154" width="13.33203125" style="632" bestFit="1" customWidth="1"/>
    <col min="6155" max="6156" width="9.33203125" style="632" hidden="1" customWidth="1"/>
    <col min="6157" max="6400" width="9.33203125" style="632" customWidth="1"/>
    <col min="6401" max="6401" width="61" style="632" customWidth="1"/>
    <col min="6402" max="6402" width="5.83203125" style="632" bestFit="1" customWidth="1"/>
    <col min="6403" max="6403" width="6.33203125" style="632" bestFit="1" customWidth="1"/>
    <col min="6404" max="6404" width="11.5" style="632" bestFit="1" customWidth="1"/>
    <col min="6405" max="6405" width="15.66015625" style="632" bestFit="1" customWidth="1"/>
    <col min="6406" max="6406" width="4.16015625" style="632" bestFit="1" customWidth="1"/>
    <col min="6407" max="6407" width="10.33203125" style="632" bestFit="1" customWidth="1"/>
    <col min="6408" max="6408" width="14.66015625" style="632" bestFit="1" customWidth="1"/>
    <col min="6409" max="6409" width="11.5" style="632" bestFit="1" customWidth="1"/>
    <col min="6410" max="6410" width="13.33203125" style="632" bestFit="1" customWidth="1"/>
    <col min="6411" max="6412" width="9.33203125" style="632" hidden="1" customWidth="1"/>
    <col min="6413" max="6656" width="9.33203125" style="632" customWidth="1"/>
    <col min="6657" max="6657" width="61" style="632" customWidth="1"/>
    <col min="6658" max="6658" width="5.83203125" style="632" bestFit="1" customWidth="1"/>
    <col min="6659" max="6659" width="6.33203125" style="632" bestFit="1" customWidth="1"/>
    <col min="6660" max="6660" width="11.5" style="632" bestFit="1" customWidth="1"/>
    <col min="6661" max="6661" width="15.66015625" style="632" bestFit="1" customWidth="1"/>
    <col min="6662" max="6662" width="4.16015625" style="632" bestFit="1" customWidth="1"/>
    <col min="6663" max="6663" width="10.33203125" style="632" bestFit="1" customWidth="1"/>
    <col min="6664" max="6664" width="14.66015625" style="632" bestFit="1" customWidth="1"/>
    <col min="6665" max="6665" width="11.5" style="632" bestFit="1" customWidth="1"/>
    <col min="6666" max="6666" width="13.33203125" style="632" bestFit="1" customWidth="1"/>
    <col min="6667" max="6668" width="9.33203125" style="632" hidden="1" customWidth="1"/>
    <col min="6669" max="6912" width="9.33203125" style="632" customWidth="1"/>
    <col min="6913" max="6913" width="61" style="632" customWidth="1"/>
    <col min="6914" max="6914" width="5.83203125" style="632" bestFit="1" customWidth="1"/>
    <col min="6915" max="6915" width="6.33203125" style="632" bestFit="1" customWidth="1"/>
    <col min="6916" max="6916" width="11.5" style="632" bestFit="1" customWidth="1"/>
    <col min="6917" max="6917" width="15.66015625" style="632" bestFit="1" customWidth="1"/>
    <col min="6918" max="6918" width="4.16015625" style="632" bestFit="1" customWidth="1"/>
    <col min="6919" max="6919" width="10.33203125" style="632" bestFit="1" customWidth="1"/>
    <col min="6920" max="6920" width="14.66015625" style="632" bestFit="1" customWidth="1"/>
    <col min="6921" max="6921" width="11.5" style="632" bestFit="1" customWidth="1"/>
    <col min="6922" max="6922" width="13.33203125" style="632" bestFit="1" customWidth="1"/>
    <col min="6923" max="6924" width="9.33203125" style="632" hidden="1" customWidth="1"/>
    <col min="6925" max="7168" width="9.33203125" style="632" customWidth="1"/>
    <col min="7169" max="7169" width="61" style="632" customWidth="1"/>
    <col min="7170" max="7170" width="5.83203125" style="632" bestFit="1" customWidth="1"/>
    <col min="7171" max="7171" width="6.33203125" style="632" bestFit="1" customWidth="1"/>
    <col min="7172" max="7172" width="11.5" style="632" bestFit="1" customWidth="1"/>
    <col min="7173" max="7173" width="15.66015625" style="632" bestFit="1" customWidth="1"/>
    <col min="7174" max="7174" width="4.16015625" style="632" bestFit="1" customWidth="1"/>
    <col min="7175" max="7175" width="10.33203125" style="632" bestFit="1" customWidth="1"/>
    <col min="7176" max="7176" width="14.66015625" style="632" bestFit="1" customWidth="1"/>
    <col min="7177" max="7177" width="11.5" style="632" bestFit="1" customWidth="1"/>
    <col min="7178" max="7178" width="13.33203125" style="632" bestFit="1" customWidth="1"/>
    <col min="7179" max="7180" width="9.33203125" style="632" hidden="1" customWidth="1"/>
    <col min="7181" max="7424" width="9.33203125" style="632" customWidth="1"/>
    <col min="7425" max="7425" width="61" style="632" customWidth="1"/>
    <col min="7426" max="7426" width="5.83203125" style="632" bestFit="1" customWidth="1"/>
    <col min="7427" max="7427" width="6.33203125" style="632" bestFit="1" customWidth="1"/>
    <col min="7428" max="7428" width="11.5" style="632" bestFit="1" customWidth="1"/>
    <col min="7429" max="7429" width="15.66015625" style="632" bestFit="1" customWidth="1"/>
    <col min="7430" max="7430" width="4.16015625" style="632" bestFit="1" customWidth="1"/>
    <col min="7431" max="7431" width="10.33203125" style="632" bestFit="1" customWidth="1"/>
    <col min="7432" max="7432" width="14.66015625" style="632" bestFit="1" customWidth="1"/>
    <col min="7433" max="7433" width="11.5" style="632" bestFit="1" customWidth="1"/>
    <col min="7434" max="7434" width="13.33203125" style="632" bestFit="1" customWidth="1"/>
    <col min="7435" max="7436" width="9.33203125" style="632" hidden="1" customWidth="1"/>
    <col min="7437" max="7680" width="9.33203125" style="632" customWidth="1"/>
    <col min="7681" max="7681" width="61" style="632" customWidth="1"/>
    <col min="7682" max="7682" width="5.83203125" style="632" bestFit="1" customWidth="1"/>
    <col min="7683" max="7683" width="6.33203125" style="632" bestFit="1" customWidth="1"/>
    <col min="7684" max="7684" width="11.5" style="632" bestFit="1" customWidth="1"/>
    <col min="7685" max="7685" width="15.66015625" style="632" bestFit="1" customWidth="1"/>
    <col min="7686" max="7686" width="4.16015625" style="632" bestFit="1" customWidth="1"/>
    <col min="7687" max="7687" width="10.33203125" style="632" bestFit="1" customWidth="1"/>
    <col min="7688" max="7688" width="14.66015625" style="632" bestFit="1" customWidth="1"/>
    <col min="7689" max="7689" width="11.5" style="632" bestFit="1" customWidth="1"/>
    <col min="7690" max="7690" width="13.33203125" style="632" bestFit="1" customWidth="1"/>
    <col min="7691" max="7692" width="9.33203125" style="632" hidden="1" customWidth="1"/>
    <col min="7693" max="7936" width="9.33203125" style="632" customWidth="1"/>
    <col min="7937" max="7937" width="61" style="632" customWidth="1"/>
    <col min="7938" max="7938" width="5.83203125" style="632" bestFit="1" customWidth="1"/>
    <col min="7939" max="7939" width="6.33203125" style="632" bestFit="1" customWidth="1"/>
    <col min="7940" max="7940" width="11.5" style="632" bestFit="1" customWidth="1"/>
    <col min="7941" max="7941" width="15.66015625" style="632" bestFit="1" customWidth="1"/>
    <col min="7942" max="7942" width="4.16015625" style="632" bestFit="1" customWidth="1"/>
    <col min="7943" max="7943" width="10.33203125" style="632" bestFit="1" customWidth="1"/>
    <col min="7944" max="7944" width="14.66015625" style="632" bestFit="1" customWidth="1"/>
    <col min="7945" max="7945" width="11.5" style="632" bestFit="1" customWidth="1"/>
    <col min="7946" max="7946" width="13.33203125" style="632" bestFit="1" customWidth="1"/>
    <col min="7947" max="7948" width="9.33203125" style="632" hidden="1" customWidth="1"/>
    <col min="7949" max="8192" width="9.33203125" style="632" customWidth="1"/>
    <col min="8193" max="8193" width="61" style="632" customWidth="1"/>
    <col min="8194" max="8194" width="5.83203125" style="632" bestFit="1" customWidth="1"/>
    <col min="8195" max="8195" width="6.33203125" style="632" bestFit="1" customWidth="1"/>
    <col min="8196" max="8196" width="11.5" style="632" bestFit="1" customWidth="1"/>
    <col min="8197" max="8197" width="15.66015625" style="632" bestFit="1" customWidth="1"/>
    <col min="8198" max="8198" width="4.16015625" style="632" bestFit="1" customWidth="1"/>
    <col min="8199" max="8199" width="10.33203125" style="632" bestFit="1" customWidth="1"/>
    <col min="8200" max="8200" width="14.66015625" style="632" bestFit="1" customWidth="1"/>
    <col min="8201" max="8201" width="11.5" style="632" bestFit="1" customWidth="1"/>
    <col min="8202" max="8202" width="13.33203125" style="632" bestFit="1" customWidth="1"/>
    <col min="8203" max="8204" width="9.33203125" style="632" hidden="1" customWidth="1"/>
    <col min="8205" max="8448" width="9.33203125" style="632" customWidth="1"/>
    <col min="8449" max="8449" width="61" style="632" customWidth="1"/>
    <col min="8450" max="8450" width="5.83203125" style="632" bestFit="1" customWidth="1"/>
    <col min="8451" max="8451" width="6.33203125" style="632" bestFit="1" customWidth="1"/>
    <col min="8452" max="8452" width="11.5" style="632" bestFit="1" customWidth="1"/>
    <col min="8453" max="8453" width="15.66015625" style="632" bestFit="1" customWidth="1"/>
    <col min="8454" max="8454" width="4.16015625" style="632" bestFit="1" customWidth="1"/>
    <col min="8455" max="8455" width="10.33203125" style="632" bestFit="1" customWidth="1"/>
    <col min="8456" max="8456" width="14.66015625" style="632" bestFit="1" customWidth="1"/>
    <col min="8457" max="8457" width="11.5" style="632" bestFit="1" customWidth="1"/>
    <col min="8458" max="8458" width="13.33203125" style="632" bestFit="1" customWidth="1"/>
    <col min="8459" max="8460" width="9.33203125" style="632" hidden="1" customWidth="1"/>
    <col min="8461" max="8704" width="9.33203125" style="632" customWidth="1"/>
    <col min="8705" max="8705" width="61" style="632" customWidth="1"/>
    <col min="8706" max="8706" width="5.83203125" style="632" bestFit="1" customWidth="1"/>
    <col min="8707" max="8707" width="6.33203125" style="632" bestFit="1" customWidth="1"/>
    <col min="8708" max="8708" width="11.5" style="632" bestFit="1" customWidth="1"/>
    <col min="8709" max="8709" width="15.66015625" style="632" bestFit="1" customWidth="1"/>
    <col min="8710" max="8710" width="4.16015625" style="632" bestFit="1" customWidth="1"/>
    <col min="8711" max="8711" width="10.33203125" style="632" bestFit="1" customWidth="1"/>
    <col min="8712" max="8712" width="14.66015625" style="632" bestFit="1" customWidth="1"/>
    <col min="8713" max="8713" width="11.5" style="632" bestFit="1" customWidth="1"/>
    <col min="8714" max="8714" width="13.33203125" style="632" bestFit="1" customWidth="1"/>
    <col min="8715" max="8716" width="9.33203125" style="632" hidden="1" customWidth="1"/>
    <col min="8717" max="8960" width="9.33203125" style="632" customWidth="1"/>
    <col min="8961" max="8961" width="61" style="632" customWidth="1"/>
    <col min="8962" max="8962" width="5.83203125" style="632" bestFit="1" customWidth="1"/>
    <col min="8963" max="8963" width="6.33203125" style="632" bestFit="1" customWidth="1"/>
    <col min="8964" max="8964" width="11.5" style="632" bestFit="1" customWidth="1"/>
    <col min="8965" max="8965" width="15.66015625" style="632" bestFit="1" customWidth="1"/>
    <col min="8966" max="8966" width="4.16015625" style="632" bestFit="1" customWidth="1"/>
    <col min="8967" max="8967" width="10.33203125" style="632" bestFit="1" customWidth="1"/>
    <col min="8968" max="8968" width="14.66015625" style="632" bestFit="1" customWidth="1"/>
    <col min="8969" max="8969" width="11.5" style="632" bestFit="1" customWidth="1"/>
    <col min="8970" max="8970" width="13.33203125" style="632" bestFit="1" customWidth="1"/>
    <col min="8971" max="8972" width="9.33203125" style="632" hidden="1" customWidth="1"/>
    <col min="8973" max="9216" width="9.33203125" style="632" customWidth="1"/>
    <col min="9217" max="9217" width="61" style="632" customWidth="1"/>
    <col min="9218" max="9218" width="5.83203125" style="632" bestFit="1" customWidth="1"/>
    <col min="9219" max="9219" width="6.33203125" style="632" bestFit="1" customWidth="1"/>
    <col min="9220" max="9220" width="11.5" style="632" bestFit="1" customWidth="1"/>
    <col min="9221" max="9221" width="15.66015625" style="632" bestFit="1" customWidth="1"/>
    <col min="9222" max="9222" width="4.16015625" style="632" bestFit="1" customWidth="1"/>
    <col min="9223" max="9223" width="10.33203125" style="632" bestFit="1" customWidth="1"/>
    <col min="9224" max="9224" width="14.66015625" style="632" bestFit="1" customWidth="1"/>
    <col min="9225" max="9225" width="11.5" style="632" bestFit="1" customWidth="1"/>
    <col min="9226" max="9226" width="13.33203125" style="632" bestFit="1" customWidth="1"/>
    <col min="9227" max="9228" width="9.33203125" style="632" hidden="1" customWidth="1"/>
    <col min="9229" max="9472" width="9.33203125" style="632" customWidth="1"/>
    <col min="9473" max="9473" width="61" style="632" customWidth="1"/>
    <col min="9474" max="9474" width="5.83203125" style="632" bestFit="1" customWidth="1"/>
    <col min="9475" max="9475" width="6.33203125" style="632" bestFit="1" customWidth="1"/>
    <col min="9476" max="9476" width="11.5" style="632" bestFit="1" customWidth="1"/>
    <col min="9477" max="9477" width="15.66015625" style="632" bestFit="1" customWidth="1"/>
    <col min="9478" max="9478" width="4.16015625" style="632" bestFit="1" customWidth="1"/>
    <col min="9479" max="9479" width="10.33203125" style="632" bestFit="1" customWidth="1"/>
    <col min="9480" max="9480" width="14.66015625" style="632" bestFit="1" customWidth="1"/>
    <col min="9481" max="9481" width="11.5" style="632" bestFit="1" customWidth="1"/>
    <col min="9482" max="9482" width="13.33203125" style="632" bestFit="1" customWidth="1"/>
    <col min="9483" max="9484" width="9.33203125" style="632" hidden="1" customWidth="1"/>
    <col min="9485" max="9728" width="9.33203125" style="632" customWidth="1"/>
    <col min="9729" max="9729" width="61" style="632" customWidth="1"/>
    <col min="9730" max="9730" width="5.83203125" style="632" bestFit="1" customWidth="1"/>
    <col min="9731" max="9731" width="6.33203125" style="632" bestFit="1" customWidth="1"/>
    <col min="9732" max="9732" width="11.5" style="632" bestFit="1" customWidth="1"/>
    <col min="9733" max="9733" width="15.66015625" style="632" bestFit="1" customWidth="1"/>
    <col min="9734" max="9734" width="4.16015625" style="632" bestFit="1" customWidth="1"/>
    <col min="9735" max="9735" width="10.33203125" style="632" bestFit="1" customWidth="1"/>
    <col min="9736" max="9736" width="14.66015625" style="632" bestFit="1" customWidth="1"/>
    <col min="9737" max="9737" width="11.5" style="632" bestFit="1" customWidth="1"/>
    <col min="9738" max="9738" width="13.33203125" style="632" bestFit="1" customWidth="1"/>
    <col min="9739" max="9740" width="9.33203125" style="632" hidden="1" customWidth="1"/>
    <col min="9741" max="9984" width="9.33203125" style="632" customWidth="1"/>
    <col min="9985" max="9985" width="61" style="632" customWidth="1"/>
    <col min="9986" max="9986" width="5.83203125" style="632" bestFit="1" customWidth="1"/>
    <col min="9987" max="9987" width="6.33203125" style="632" bestFit="1" customWidth="1"/>
    <col min="9988" max="9988" width="11.5" style="632" bestFit="1" customWidth="1"/>
    <col min="9989" max="9989" width="15.66015625" style="632" bestFit="1" customWidth="1"/>
    <col min="9990" max="9990" width="4.16015625" style="632" bestFit="1" customWidth="1"/>
    <col min="9991" max="9991" width="10.33203125" style="632" bestFit="1" customWidth="1"/>
    <col min="9992" max="9992" width="14.66015625" style="632" bestFit="1" customWidth="1"/>
    <col min="9993" max="9993" width="11.5" style="632" bestFit="1" customWidth="1"/>
    <col min="9994" max="9994" width="13.33203125" style="632" bestFit="1" customWidth="1"/>
    <col min="9995" max="9996" width="9.33203125" style="632" hidden="1" customWidth="1"/>
    <col min="9997" max="10240" width="9.33203125" style="632" customWidth="1"/>
    <col min="10241" max="10241" width="61" style="632" customWidth="1"/>
    <col min="10242" max="10242" width="5.83203125" style="632" bestFit="1" customWidth="1"/>
    <col min="10243" max="10243" width="6.33203125" style="632" bestFit="1" customWidth="1"/>
    <col min="10244" max="10244" width="11.5" style="632" bestFit="1" customWidth="1"/>
    <col min="10245" max="10245" width="15.66015625" style="632" bestFit="1" customWidth="1"/>
    <col min="10246" max="10246" width="4.16015625" style="632" bestFit="1" customWidth="1"/>
    <col min="10247" max="10247" width="10.33203125" style="632" bestFit="1" customWidth="1"/>
    <col min="10248" max="10248" width="14.66015625" style="632" bestFit="1" customWidth="1"/>
    <col min="10249" max="10249" width="11.5" style="632" bestFit="1" customWidth="1"/>
    <col min="10250" max="10250" width="13.33203125" style="632" bestFit="1" customWidth="1"/>
    <col min="10251" max="10252" width="9.33203125" style="632" hidden="1" customWidth="1"/>
    <col min="10253" max="10496" width="9.33203125" style="632" customWidth="1"/>
    <col min="10497" max="10497" width="61" style="632" customWidth="1"/>
    <col min="10498" max="10498" width="5.83203125" style="632" bestFit="1" customWidth="1"/>
    <col min="10499" max="10499" width="6.33203125" style="632" bestFit="1" customWidth="1"/>
    <col min="10500" max="10500" width="11.5" style="632" bestFit="1" customWidth="1"/>
    <col min="10501" max="10501" width="15.66015625" style="632" bestFit="1" customWidth="1"/>
    <col min="10502" max="10502" width="4.16015625" style="632" bestFit="1" customWidth="1"/>
    <col min="10503" max="10503" width="10.33203125" style="632" bestFit="1" customWidth="1"/>
    <col min="10504" max="10504" width="14.66015625" style="632" bestFit="1" customWidth="1"/>
    <col min="10505" max="10505" width="11.5" style="632" bestFit="1" customWidth="1"/>
    <col min="10506" max="10506" width="13.33203125" style="632" bestFit="1" customWidth="1"/>
    <col min="10507" max="10508" width="9.33203125" style="632" hidden="1" customWidth="1"/>
    <col min="10509" max="10752" width="9.33203125" style="632" customWidth="1"/>
    <col min="10753" max="10753" width="61" style="632" customWidth="1"/>
    <col min="10754" max="10754" width="5.83203125" style="632" bestFit="1" customWidth="1"/>
    <col min="10755" max="10755" width="6.33203125" style="632" bestFit="1" customWidth="1"/>
    <col min="10756" max="10756" width="11.5" style="632" bestFit="1" customWidth="1"/>
    <col min="10757" max="10757" width="15.66015625" style="632" bestFit="1" customWidth="1"/>
    <col min="10758" max="10758" width="4.16015625" style="632" bestFit="1" customWidth="1"/>
    <col min="10759" max="10759" width="10.33203125" style="632" bestFit="1" customWidth="1"/>
    <col min="10760" max="10760" width="14.66015625" style="632" bestFit="1" customWidth="1"/>
    <col min="10761" max="10761" width="11.5" style="632" bestFit="1" customWidth="1"/>
    <col min="10762" max="10762" width="13.33203125" style="632" bestFit="1" customWidth="1"/>
    <col min="10763" max="10764" width="9.33203125" style="632" hidden="1" customWidth="1"/>
    <col min="10765" max="11008" width="9.33203125" style="632" customWidth="1"/>
    <col min="11009" max="11009" width="61" style="632" customWidth="1"/>
    <col min="11010" max="11010" width="5.83203125" style="632" bestFit="1" customWidth="1"/>
    <col min="11011" max="11011" width="6.33203125" style="632" bestFit="1" customWidth="1"/>
    <col min="11012" max="11012" width="11.5" style="632" bestFit="1" customWidth="1"/>
    <col min="11013" max="11013" width="15.66015625" style="632" bestFit="1" customWidth="1"/>
    <col min="11014" max="11014" width="4.16015625" style="632" bestFit="1" customWidth="1"/>
    <col min="11015" max="11015" width="10.33203125" style="632" bestFit="1" customWidth="1"/>
    <col min="11016" max="11016" width="14.66015625" style="632" bestFit="1" customWidth="1"/>
    <col min="11017" max="11017" width="11.5" style="632" bestFit="1" customWidth="1"/>
    <col min="11018" max="11018" width="13.33203125" style="632" bestFit="1" customWidth="1"/>
    <col min="11019" max="11020" width="9.33203125" style="632" hidden="1" customWidth="1"/>
    <col min="11021" max="11264" width="9.33203125" style="632" customWidth="1"/>
    <col min="11265" max="11265" width="61" style="632" customWidth="1"/>
    <col min="11266" max="11266" width="5.83203125" style="632" bestFit="1" customWidth="1"/>
    <col min="11267" max="11267" width="6.33203125" style="632" bestFit="1" customWidth="1"/>
    <col min="11268" max="11268" width="11.5" style="632" bestFit="1" customWidth="1"/>
    <col min="11269" max="11269" width="15.66015625" style="632" bestFit="1" customWidth="1"/>
    <col min="11270" max="11270" width="4.16015625" style="632" bestFit="1" customWidth="1"/>
    <col min="11271" max="11271" width="10.33203125" style="632" bestFit="1" customWidth="1"/>
    <col min="11272" max="11272" width="14.66015625" style="632" bestFit="1" customWidth="1"/>
    <col min="11273" max="11273" width="11.5" style="632" bestFit="1" customWidth="1"/>
    <col min="11274" max="11274" width="13.33203125" style="632" bestFit="1" customWidth="1"/>
    <col min="11275" max="11276" width="9.33203125" style="632" hidden="1" customWidth="1"/>
    <col min="11277" max="11520" width="9.33203125" style="632" customWidth="1"/>
    <col min="11521" max="11521" width="61" style="632" customWidth="1"/>
    <col min="11522" max="11522" width="5.83203125" style="632" bestFit="1" customWidth="1"/>
    <col min="11523" max="11523" width="6.33203125" style="632" bestFit="1" customWidth="1"/>
    <col min="11524" max="11524" width="11.5" style="632" bestFit="1" customWidth="1"/>
    <col min="11525" max="11525" width="15.66015625" style="632" bestFit="1" customWidth="1"/>
    <col min="11526" max="11526" width="4.16015625" style="632" bestFit="1" customWidth="1"/>
    <col min="11527" max="11527" width="10.33203125" style="632" bestFit="1" customWidth="1"/>
    <col min="11528" max="11528" width="14.66015625" style="632" bestFit="1" customWidth="1"/>
    <col min="11529" max="11529" width="11.5" style="632" bestFit="1" customWidth="1"/>
    <col min="11530" max="11530" width="13.33203125" style="632" bestFit="1" customWidth="1"/>
    <col min="11531" max="11532" width="9.33203125" style="632" hidden="1" customWidth="1"/>
    <col min="11533" max="11776" width="9.33203125" style="632" customWidth="1"/>
    <col min="11777" max="11777" width="61" style="632" customWidth="1"/>
    <col min="11778" max="11778" width="5.83203125" style="632" bestFit="1" customWidth="1"/>
    <col min="11779" max="11779" width="6.33203125" style="632" bestFit="1" customWidth="1"/>
    <col min="11780" max="11780" width="11.5" style="632" bestFit="1" customWidth="1"/>
    <col min="11781" max="11781" width="15.66015625" style="632" bestFit="1" customWidth="1"/>
    <col min="11782" max="11782" width="4.16015625" style="632" bestFit="1" customWidth="1"/>
    <col min="11783" max="11783" width="10.33203125" style="632" bestFit="1" customWidth="1"/>
    <col min="11784" max="11784" width="14.66015625" style="632" bestFit="1" customWidth="1"/>
    <col min="11785" max="11785" width="11.5" style="632" bestFit="1" customWidth="1"/>
    <col min="11786" max="11786" width="13.33203125" style="632" bestFit="1" customWidth="1"/>
    <col min="11787" max="11788" width="9.33203125" style="632" hidden="1" customWidth="1"/>
    <col min="11789" max="12032" width="9.33203125" style="632" customWidth="1"/>
    <col min="12033" max="12033" width="61" style="632" customWidth="1"/>
    <col min="12034" max="12034" width="5.83203125" style="632" bestFit="1" customWidth="1"/>
    <col min="12035" max="12035" width="6.33203125" style="632" bestFit="1" customWidth="1"/>
    <col min="12036" max="12036" width="11.5" style="632" bestFit="1" customWidth="1"/>
    <col min="12037" max="12037" width="15.66015625" style="632" bestFit="1" customWidth="1"/>
    <col min="12038" max="12038" width="4.16015625" style="632" bestFit="1" customWidth="1"/>
    <col min="12039" max="12039" width="10.33203125" style="632" bestFit="1" customWidth="1"/>
    <col min="12040" max="12040" width="14.66015625" style="632" bestFit="1" customWidth="1"/>
    <col min="12041" max="12041" width="11.5" style="632" bestFit="1" customWidth="1"/>
    <col min="12042" max="12042" width="13.33203125" style="632" bestFit="1" customWidth="1"/>
    <col min="12043" max="12044" width="9.33203125" style="632" hidden="1" customWidth="1"/>
    <col min="12045" max="12288" width="9.33203125" style="632" customWidth="1"/>
    <col min="12289" max="12289" width="61" style="632" customWidth="1"/>
    <col min="12290" max="12290" width="5.83203125" style="632" bestFit="1" customWidth="1"/>
    <col min="12291" max="12291" width="6.33203125" style="632" bestFit="1" customWidth="1"/>
    <col min="12292" max="12292" width="11.5" style="632" bestFit="1" customWidth="1"/>
    <col min="12293" max="12293" width="15.66015625" style="632" bestFit="1" customWidth="1"/>
    <col min="12294" max="12294" width="4.16015625" style="632" bestFit="1" customWidth="1"/>
    <col min="12295" max="12295" width="10.33203125" style="632" bestFit="1" customWidth="1"/>
    <col min="12296" max="12296" width="14.66015625" style="632" bestFit="1" customWidth="1"/>
    <col min="12297" max="12297" width="11.5" style="632" bestFit="1" customWidth="1"/>
    <col min="12298" max="12298" width="13.33203125" style="632" bestFit="1" customWidth="1"/>
    <col min="12299" max="12300" width="9.33203125" style="632" hidden="1" customWidth="1"/>
    <col min="12301" max="12544" width="9.33203125" style="632" customWidth="1"/>
    <col min="12545" max="12545" width="61" style="632" customWidth="1"/>
    <col min="12546" max="12546" width="5.83203125" style="632" bestFit="1" customWidth="1"/>
    <col min="12547" max="12547" width="6.33203125" style="632" bestFit="1" customWidth="1"/>
    <col min="12548" max="12548" width="11.5" style="632" bestFit="1" customWidth="1"/>
    <col min="12549" max="12549" width="15.66015625" style="632" bestFit="1" customWidth="1"/>
    <col min="12550" max="12550" width="4.16015625" style="632" bestFit="1" customWidth="1"/>
    <col min="12551" max="12551" width="10.33203125" style="632" bestFit="1" customWidth="1"/>
    <col min="12552" max="12552" width="14.66015625" style="632" bestFit="1" customWidth="1"/>
    <col min="12553" max="12553" width="11.5" style="632" bestFit="1" customWidth="1"/>
    <col min="12554" max="12554" width="13.33203125" style="632" bestFit="1" customWidth="1"/>
    <col min="12555" max="12556" width="9.33203125" style="632" hidden="1" customWidth="1"/>
    <col min="12557" max="12800" width="9.33203125" style="632" customWidth="1"/>
    <col min="12801" max="12801" width="61" style="632" customWidth="1"/>
    <col min="12802" max="12802" width="5.83203125" style="632" bestFit="1" customWidth="1"/>
    <col min="12803" max="12803" width="6.33203125" style="632" bestFit="1" customWidth="1"/>
    <col min="12804" max="12804" width="11.5" style="632" bestFit="1" customWidth="1"/>
    <col min="12805" max="12805" width="15.66015625" style="632" bestFit="1" customWidth="1"/>
    <col min="12806" max="12806" width="4.16015625" style="632" bestFit="1" customWidth="1"/>
    <col min="12807" max="12807" width="10.33203125" style="632" bestFit="1" customWidth="1"/>
    <col min="12808" max="12808" width="14.66015625" style="632" bestFit="1" customWidth="1"/>
    <col min="12809" max="12809" width="11.5" style="632" bestFit="1" customWidth="1"/>
    <col min="12810" max="12810" width="13.33203125" style="632" bestFit="1" customWidth="1"/>
    <col min="12811" max="12812" width="9.33203125" style="632" hidden="1" customWidth="1"/>
    <col min="12813" max="13056" width="9.33203125" style="632" customWidth="1"/>
    <col min="13057" max="13057" width="61" style="632" customWidth="1"/>
    <col min="13058" max="13058" width="5.83203125" style="632" bestFit="1" customWidth="1"/>
    <col min="13059" max="13059" width="6.33203125" style="632" bestFit="1" customWidth="1"/>
    <col min="13060" max="13060" width="11.5" style="632" bestFit="1" customWidth="1"/>
    <col min="13061" max="13061" width="15.66015625" style="632" bestFit="1" customWidth="1"/>
    <col min="13062" max="13062" width="4.16015625" style="632" bestFit="1" customWidth="1"/>
    <col min="13063" max="13063" width="10.33203125" style="632" bestFit="1" customWidth="1"/>
    <col min="13064" max="13064" width="14.66015625" style="632" bestFit="1" customWidth="1"/>
    <col min="13065" max="13065" width="11.5" style="632" bestFit="1" customWidth="1"/>
    <col min="13066" max="13066" width="13.33203125" style="632" bestFit="1" customWidth="1"/>
    <col min="13067" max="13068" width="9.33203125" style="632" hidden="1" customWidth="1"/>
    <col min="13069" max="13312" width="9.33203125" style="632" customWidth="1"/>
    <col min="13313" max="13313" width="61" style="632" customWidth="1"/>
    <col min="13314" max="13314" width="5.83203125" style="632" bestFit="1" customWidth="1"/>
    <col min="13315" max="13315" width="6.33203125" style="632" bestFit="1" customWidth="1"/>
    <col min="13316" max="13316" width="11.5" style="632" bestFit="1" customWidth="1"/>
    <col min="13317" max="13317" width="15.66015625" style="632" bestFit="1" customWidth="1"/>
    <col min="13318" max="13318" width="4.16015625" style="632" bestFit="1" customWidth="1"/>
    <col min="13319" max="13319" width="10.33203125" style="632" bestFit="1" customWidth="1"/>
    <col min="13320" max="13320" width="14.66015625" style="632" bestFit="1" customWidth="1"/>
    <col min="13321" max="13321" width="11.5" style="632" bestFit="1" customWidth="1"/>
    <col min="13322" max="13322" width="13.33203125" style="632" bestFit="1" customWidth="1"/>
    <col min="13323" max="13324" width="9.33203125" style="632" hidden="1" customWidth="1"/>
    <col min="13325" max="13568" width="9.33203125" style="632" customWidth="1"/>
    <col min="13569" max="13569" width="61" style="632" customWidth="1"/>
    <col min="13570" max="13570" width="5.83203125" style="632" bestFit="1" customWidth="1"/>
    <col min="13571" max="13571" width="6.33203125" style="632" bestFit="1" customWidth="1"/>
    <col min="13572" max="13572" width="11.5" style="632" bestFit="1" customWidth="1"/>
    <col min="13573" max="13573" width="15.66015625" style="632" bestFit="1" customWidth="1"/>
    <col min="13574" max="13574" width="4.16015625" style="632" bestFit="1" customWidth="1"/>
    <col min="13575" max="13575" width="10.33203125" style="632" bestFit="1" customWidth="1"/>
    <col min="13576" max="13576" width="14.66015625" style="632" bestFit="1" customWidth="1"/>
    <col min="13577" max="13577" width="11.5" style="632" bestFit="1" customWidth="1"/>
    <col min="13578" max="13578" width="13.33203125" style="632" bestFit="1" customWidth="1"/>
    <col min="13579" max="13580" width="9.33203125" style="632" hidden="1" customWidth="1"/>
    <col min="13581" max="13824" width="9.33203125" style="632" customWidth="1"/>
    <col min="13825" max="13825" width="61" style="632" customWidth="1"/>
    <col min="13826" max="13826" width="5.83203125" style="632" bestFit="1" customWidth="1"/>
    <col min="13827" max="13827" width="6.33203125" style="632" bestFit="1" customWidth="1"/>
    <col min="13828" max="13828" width="11.5" style="632" bestFit="1" customWidth="1"/>
    <col min="13829" max="13829" width="15.66015625" style="632" bestFit="1" customWidth="1"/>
    <col min="13830" max="13830" width="4.16015625" style="632" bestFit="1" customWidth="1"/>
    <col min="13831" max="13831" width="10.33203125" style="632" bestFit="1" customWidth="1"/>
    <col min="13832" max="13832" width="14.66015625" style="632" bestFit="1" customWidth="1"/>
    <col min="13833" max="13833" width="11.5" style="632" bestFit="1" customWidth="1"/>
    <col min="13834" max="13834" width="13.33203125" style="632" bestFit="1" customWidth="1"/>
    <col min="13835" max="13836" width="9.33203125" style="632" hidden="1" customWidth="1"/>
    <col min="13837" max="14080" width="9.33203125" style="632" customWidth="1"/>
    <col min="14081" max="14081" width="61" style="632" customWidth="1"/>
    <col min="14082" max="14082" width="5.83203125" style="632" bestFit="1" customWidth="1"/>
    <col min="14083" max="14083" width="6.33203125" style="632" bestFit="1" customWidth="1"/>
    <col min="14084" max="14084" width="11.5" style="632" bestFit="1" customWidth="1"/>
    <col min="14085" max="14085" width="15.66015625" style="632" bestFit="1" customWidth="1"/>
    <col min="14086" max="14086" width="4.16015625" style="632" bestFit="1" customWidth="1"/>
    <col min="14087" max="14087" width="10.33203125" style="632" bestFit="1" customWidth="1"/>
    <col min="14088" max="14088" width="14.66015625" style="632" bestFit="1" customWidth="1"/>
    <col min="14089" max="14089" width="11.5" style="632" bestFit="1" customWidth="1"/>
    <col min="14090" max="14090" width="13.33203125" style="632" bestFit="1" customWidth="1"/>
    <col min="14091" max="14092" width="9.33203125" style="632" hidden="1" customWidth="1"/>
    <col min="14093" max="14336" width="9.33203125" style="632" customWidth="1"/>
    <col min="14337" max="14337" width="61" style="632" customWidth="1"/>
    <col min="14338" max="14338" width="5.83203125" style="632" bestFit="1" customWidth="1"/>
    <col min="14339" max="14339" width="6.33203125" style="632" bestFit="1" customWidth="1"/>
    <col min="14340" max="14340" width="11.5" style="632" bestFit="1" customWidth="1"/>
    <col min="14341" max="14341" width="15.66015625" style="632" bestFit="1" customWidth="1"/>
    <col min="14342" max="14342" width="4.16015625" style="632" bestFit="1" customWidth="1"/>
    <col min="14343" max="14343" width="10.33203125" style="632" bestFit="1" customWidth="1"/>
    <col min="14344" max="14344" width="14.66015625" style="632" bestFit="1" customWidth="1"/>
    <col min="14345" max="14345" width="11.5" style="632" bestFit="1" customWidth="1"/>
    <col min="14346" max="14346" width="13.33203125" style="632" bestFit="1" customWidth="1"/>
    <col min="14347" max="14348" width="9.33203125" style="632" hidden="1" customWidth="1"/>
    <col min="14349" max="14592" width="9.33203125" style="632" customWidth="1"/>
    <col min="14593" max="14593" width="61" style="632" customWidth="1"/>
    <col min="14594" max="14594" width="5.83203125" style="632" bestFit="1" customWidth="1"/>
    <col min="14595" max="14595" width="6.33203125" style="632" bestFit="1" customWidth="1"/>
    <col min="14596" max="14596" width="11.5" style="632" bestFit="1" customWidth="1"/>
    <col min="14597" max="14597" width="15.66015625" style="632" bestFit="1" customWidth="1"/>
    <col min="14598" max="14598" width="4.16015625" style="632" bestFit="1" customWidth="1"/>
    <col min="14599" max="14599" width="10.33203125" style="632" bestFit="1" customWidth="1"/>
    <col min="14600" max="14600" width="14.66015625" style="632" bestFit="1" customWidth="1"/>
    <col min="14601" max="14601" width="11.5" style="632" bestFit="1" customWidth="1"/>
    <col min="14602" max="14602" width="13.33203125" style="632" bestFit="1" customWidth="1"/>
    <col min="14603" max="14604" width="9.33203125" style="632" hidden="1" customWidth="1"/>
    <col min="14605" max="14848" width="9.33203125" style="632" customWidth="1"/>
    <col min="14849" max="14849" width="61" style="632" customWidth="1"/>
    <col min="14850" max="14850" width="5.83203125" style="632" bestFit="1" customWidth="1"/>
    <col min="14851" max="14851" width="6.33203125" style="632" bestFit="1" customWidth="1"/>
    <col min="14852" max="14852" width="11.5" style="632" bestFit="1" customWidth="1"/>
    <col min="14853" max="14853" width="15.66015625" style="632" bestFit="1" customWidth="1"/>
    <col min="14854" max="14854" width="4.16015625" style="632" bestFit="1" customWidth="1"/>
    <col min="14855" max="14855" width="10.33203125" style="632" bestFit="1" customWidth="1"/>
    <col min="14856" max="14856" width="14.66015625" style="632" bestFit="1" customWidth="1"/>
    <col min="14857" max="14857" width="11.5" style="632" bestFit="1" customWidth="1"/>
    <col min="14858" max="14858" width="13.33203125" style="632" bestFit="1" customWidth="1"/>
    <col min="14859" max="14860" width="9.33203125" style="632" hidden="1" customWidth="1"/>
    <col min="14861" max="15104" width="9.33203125" style="632" customWidth="1"/>
    <col min="15105" max="15105" width="61" style="632" customWidth="1"/>
    <col min="15106" max="15106" width="5.83203125" style="632" bestFit="1" customWidth="1"/>
    <col min="15107" max="15107" width="6.33203125" style="632" bestFit="1" customWidth="1"/>
    <col min="15108" max="15108" width="11.5" style="632" bestFit="1" customWidth="1"/>
    <col min="15109" max="15109" width="15.66015625" style="632" bestFit="1" customWidth="1"/>
    <col min="15110" max="15110" width="4.16015625" style="632" bestFit="1" customWidth="1"/>
    <col min="15111" max="15111" width="10.33203125" style="632" bestFit="1" customWidth="1"/>
    <col min="15112" max="15112" width="14.66015625" style="632" bestFit="1" customWidth="1"/>
    <col min="15113" max="15113" width="11.5" style="632" bestFit="1" customWidth="1"/>
    <col min="15114" max="15114" width="13.33203125" style="632" bestFit="1" customWidth="1"/>
    <col min="15115" max="15116" width="9.33203125" style="632" hidden="1" customWidth="1"/>
    <col min="15117" max="15360" width="9.33203125" style="632" customWidth="1"/>
    <col min="15361" max="15361" width="61" style="632" customWidth="1"/>
    <col min="15362" max="15362" width="5.83203125" style="632" bestFit="1" customWidth="1"/>
    <col min="15363" max="15363" width="6.33203125" style="632" bestFit="1" customWidth="1"/>
    <col min="15364" max="15364" width="11.5" style="632" bestFit="1" customWidth="1"/>
    <col min="15365" max="15365" width="15.66015625" style="632" bestFit="1" customWidth="1"/>
    <col min="15366" max="15366" width="4.16015625" style="632" bestFit="1" customWidth="1"/>
    <col min="15367" max="15367" width="10.33203125" style="632" bestFit="1" customWidth="1"/>
    <col min="15368" max="15368" width="14.66015625" style="632" bestFit="1" customWidth="1"/>
    <col min="15369" max="15369" width="11.5" style="632" bestFit="1" customWidth="1"/>
    <col min="15370" max="15370" width="13.33203125" style="632" bestFit="1" customWidth="1"/>
    <col min="15371" max="15372" width="9.33203125" style="632" hidden="1" customWidth="1"/>
    <col min="15373" max="15616" width="9.33203125" style="632" customWidth="1"/>
    <col min="15617" max="15617" width="61" style="632" customWidth="1"/>
    <col min="15618" max="15618" width="5.83203125" style="632" bestFit="1" customWidth="1"/>
    <col min="15619" max="15619" width="6.33203125" style="632" bestFit="1" customWidth="1"/>
    <col min="15620" max="15620" width="11.5" style="632" bestFit="1" customWidth="1"/>
    <col min="15621" max="15621" width="15.66015625" style="632" bestFit="1" customWidth="1"/>
    <col min="15622" max="15622" width="4.16015625" style="632" bestFit="1" customWidth="1"/>
    <col min="15623" max="15623" width="10.33203125" style="632" bestFit="1" customWidth="1"/>
    <col min="15624" max="15624" width="14.66015625" style="632" bestFit="1" customWidth="1"/>
    <col min="15625" max="15625" width="11.5" style="632" bestFit="1" customWidth="1"/>
    <col min="15626" max="15626" width="13.33203125" style="632" bestFit="1" customWidth="1"/>
    <col min="15627" max="15628" width="9.33203125" style="632" hidden="1" customWidth="1"/>
    <col min="15629" max="15872" width="9.33203125" style="632" customWidth="1"/>
    <col min="15873" max="15873" width="61" style="632" customWidth="1"/>
    <col min="15874" max="15874" width="5.83203125" style="632" bestFit="1" customWidth="1"/>
    <col min="15875" max="15875" width="6.33203125" style="632" bestFit="1" customWidth="1"/>
    <col min="15876" max="15876" width="11.5" style="632" bestFit="1" customWidth="1"/>
    <col min="15877" max="15877" width="15.66015625" style="632" bestFit="1" customWidth="1"/>
    <col min="15878" max="15878" width="4.16015625" style="632" bestFit="1" customWidth="1"/>
    <col min="15879" max="15879" width="10.33203125" style="632" bestFit="1" customWidth="1"/>
    <col min="15880" max="15880" width="14.66015625" style="632" bestFit="1" customWidth="1"/>
    <col min="15881" max="15881" width="11.5" style="632" bestFit="1" customWidth="1"/>
    <col min="15882" max="15882" width="13.33203125" style="632" bestFit="1" customWidth="1"/>
    <col min="15883" max="15884" width="9.33203125" style="632" hidden="1" customWidth="1"/>
    <col min="15885" max="16128" width="9.33203125" style="632" customWidth="1"/>
    <col min="16129" max="16129" width="61" style="632" customWidth="1"/>
    <col min="16130" max="16130" width="5.83203125" style="632" bestFit="1" customWidth="1"/>
    <col min="16131" max="16131" width="6.33203125" style="632" bestFit="1" customWidth="1"/>
    <col min="16132" max="16132" width="11.5" style="632" bestFit="1" customWidth="1"/>
    <col min="16133" max="16133" width="15.66015625" style="632" bestFit="1" customWidth="1"/>
    <col min="16134" max="16134" width="4.16015625" style="632" bestFit="1" customWidth="1"/>
    <col min="16135" max="16135" width="10.33203125" style="632" bestFit="1" customWidth="1"/>
    <col min="16136" max="16136" width="14.66015625" style="632" bestFit="1" customWidth="1"/>
    <col min="16137" max="16137" width="11.5" style="632" bestFit="1" customWidth="1"/>
    <col min="16138" max="16138" width="13.33203125" style="632" bestFit="1" customWidth="1"/>
    <col min="16139" max="16140" width="9.33203125" style="632" hidden="1" customWidth="1"/>
    <col min="16141" max="16384" width="9.33203125" style="632" customWidth="1"/>
  </cols>
  <sheetData>
    <row r="1" spans="1:10" ht="13.5">
      <c r="A1" s="630" t="s">
        <v>2896</v>
      </c>
      <c r="B1" s="648"/>
      <c r="C1" s="631"/>
      <c r="D1" s="631"/>
      <c r="E1" s="631"/>
      <c r="F1" s="648"/>
      <c r="G1" s="631"/>
      <c r="H1" s="631"/>
      <c r="I1" s="631"/>
      <c r="J1" s="631"/>
    </row>
    <row r="2" spans="1:12" ht="13.5">
      <c r="A2" s="633" t="s">
        <v>2515</v>
      </c>
      <c r="B2" s="633" t="s">
        <v>2840</v>
      </c>
      <c r="C2" s="634" t="s">
        <v>2841</v>
      </c>
      <c r="D2" s="634" t="s">
        <v>2834</v>
      </c>
      <c r="E2" s="634" t="s">
        <v>2842</v>
      </c>
      <c r="F2" s="633" t="s">
        <v>2843</v>
      </c>
      <c r="G2" s="634" t="s">
        <v>2664</v>
      </c>
      <c r="H2" s="634" t="s">
        <v>2844</v>
      </c>
      <c r="I2" s="634" t="s">
        <v>2845</v>
      </c>
      <c r="J2" s="634" t="s">
        <v>2584</v>
      </c>
      <c r="K2" s="635"/>
      <c r="L2" s="647" t="e">
        <f>'[6]Parametry'!B31/100*E21+'[6]Parametry'!B31/100*E22+'[6]Parametry'!B31/100*E23+'[6]Parametry'!B31/100*E24+'[6]Parametry'!B31/100*E25+'[6]Parametry'!B31/100*E27+'[6]Parametry'!B31/100*E28+'[6]Parametry'!B31/100*E29+'[6]Parametry'!B31/100*E30+'[6]Parametry'!B31/100*E31+'[6]Parametry'!B31/100*E32+'[6]Parametry'!B31/100*E36+'[6]Parametry'!B31/100*E37+'[6]Parametry'!B31/100*E38+'[6]Parametry'!B31/100*E39+'[6]Parametry'!B31/100*E40+'[6]Parametry'!B31/100*E41+'[6]Parametry'!B31/100*E45+'[6]Parametry'!B31/100*E46+'[6]Parametry'!B31/100*E47+'[6]Parametry'!B31/100*E48+'[6]Parametry'!B31/100*E49+'[6]Parametry'!B31/100*#REF!</f>
        <v>#REF!</v>
      </c>
    </row>
    <row r="3" spans="1:11" ht="13.5">
      <c r="A3" s="642" t="s">
        <v>2835</v>
      </c>
      <c r="B3" s="642" t="s">
        <v>5</v>
      </c>
      <c r="C3" s="643"/>
      <c r="D3" s="643"/>
      <c r="E3" s="643"/>
      <c r="F3" s="642" t="s">
        <v>5</v>
      </c>
      <c r="G3" s="643"/>
      <c r="H3" s="643"/>
      <c r="I3" s="643"/>
      <c r="J3" s="643"/>
      <c r="K3" s="635"/>
    </row>
    <row r="4" spans="1:11" ht="13.5">
      <c r="A4" s="636" t="s">
        <v>2900</v>
      </c>
      <c r="B4" s="636" t="s">
        <v>5</v>
      </c>
      <c r="C4" s="637"/>
      <c r="D4" s="637"/>
      <c r="E4" s="637"/>
      <c r="F4" s="636" t="s">
        <v>5</v>
      </c>
      <c r="G4" s="637"/>
      <c r="H4" s="637"/>
      <c r="I4" s="637"/>
      <c r="J4" s="637"/>
      <c r="K4" s="635"/>
    </row>
    <row r="5" spans="1:12" s="658" customFormat="1" ht="36">
      <c r="A5" s="649" t="s">
        <v>2901</v>
      </c>
      <c r="B5" s="649" t="s">
        <v>2383</v>
      </c>
      <c r="C5" s="656">
        <v>1</v>
      </c>
      <c r="D5" s="656"/>
      <c r="E5" s="656">
        <f>C5*D5</f>
        <v>0</v>
      </c>
      <c r="F5" s="649" t="s">
        <v>5</v>
      </c>
      <c r="G5" s="656"/>
      <c r="H5" s="656">
        <f>C5*G5</f>
        <v>0</v>
      </c>
      <c r="I5" s="656">
        <f>D5+G5</f>
        <v>0</v>
      </c>
      <c r="J5" s="656">
        <f>E5+H5</f>
        <v>0</v>
      </c>
      <c r="K5" s="660"/>
      <c r="L5" s="657"/>
    </row>
    <row r="6" spans="1:11" ht="13.5">
      <c r="A6" s="636" t="s">
        <v>2902</v>
      </c>
      <c r="B6" s="636" t="s">
        <v>5</v>
      </c>
      <c r="C6" s="637"/>
      <c r="D6" s="637"/>
      <c r="E6" s="637">
        <f>SUM(E5:E5)</f>
        <v>0</v>
      </c>
      <c r="F6" s="636" t="s">
        <v>5</v>
      </c>
      <c r="G6" s="637"/>
      <c r="H6" s="637">
        <f>SUM(H5:H5)</f>
        <v>0</v>
      </c>
      <c r="I6" s="637"/>
      <c r="J6" s="637">
        <f>SUM(J5:J5)</f>
        <v>0</v>
      </c>
      <c r="K6" s="635"/>
    </row>
    <row r="7" spans="1:11" ht="13.5">
      <c r="A7" s="638" t="s">
        <v>5</v>
      </c>
      <c r="B7" s="638" t="s">
        <v>5</v>
      </c>
      <c r="C7" s="639"/>
      <c r="D7" s="639"/>
      <c r="E7" s="639"/>
      <c r="F7" s="638" t="s">
        <v>5</v>
      </c>
      <c r="G7" s="639"/>
      <c r="H7" s="639"/>
      <c r="I7" s="639">
        <f>D7+G7</f>
        <v>0</v>
      </c>
      <c r="J7" s="639">
        <f>E7+H7</f>
        <v>0</v>
      </c>
      <c r="K7" s="635"/>
    </row>
    <row r="8" spans="1:11" ht="13.5">
      <c r="A8" s="636" t="s">
        <v>2903</v>
      </c>
      <c r="B8" s="636" t="s">
        <v>5</v>
      </c>
      <c r="C8" s="637"/>
      <c r="D8" s="637"/>
      <c r="E8" s="637"/>
      <c r="F8" s="636" t="s">
        <v>5</v>
      </c>
      <c r="G8" s="637"/>
      <c r="H8" s="637"/>
      <c r="I8" s="637"/>
      <c r="J8" s="637"/>
      <c r="K8" s="635"/>
    </row>
    <row r="9" spans="1:11" ht="13.5">
      <c r="A9" s="638" t="s">
        <v>2904</v>
      </c>
      <c r="B9" s="638" t="s">
        <v>2383</v>
      </c>
      <c r="C9" s="639">
        <v>1</v>
      </c>
      <c r="D9" s="639"/>
      <c r="E9" s="639">
        <f>C9*D9</f>
        <v>0</v>
      </c>
      <c r="F9" s="638" t="s">
        <v>5</v>
      </c>
      <c r="G9" s="639"/>
      <c r="H9" s="639">
        <f>C9*G9</f>
        <v>0</v>
      </c>
      <c r="I9" s="639">
        <f>D9+G9</f>
        <v>0</v>
      </c>
      <c r="J9" s="639">
        <f>E9+H9</f>
        <v>0</v>
      </c>
      <c r="K9" s="635"/>
    </row>
    <row r="10" spans="1:11" ht="13.5">
      <c r="A10" s="636" t="s">
        <v>2905</v>
      </c>
      <c r="B10" s="636" t="s">
        <v>5</v>
      </c>
      <c r="C10" s="637"/>
      <c r="D10" s="637"/>
      <c r="E10" s="637">
        <f>SUM(E9:E9)</f>
        <v>0</v>
      </c>
      <c r="F10" s="636" t="s">
        <v>5</v>
      </c>
      <c r="G10" s="637"/>
      <c r="H10" s="637">
        <f>SUM(H9:H9)</f>
        <v>0</v>
      </c>
      <c r="I10" s="637"/>
      <c r="J10" s="637">
        <f>SUM(J9:J9)</f>
        <v>0</v>
      </c>
      <c r="K10" s="635"/>
    </row>
    <row r="11" spans="1:11" ht="13.5">
      <c r="A11" s="642" t="s">
        <v>2856</v>
      </c>
      <c r="B11" s="642" t="s">
        <v>5</v>
      </c>
      <c r="C11" s="643"/>
      <c r="D11" s="643"/>
      <c r="E11" s="643">
        <f>SUM(E4:E5,E7,E9)</f>
        <v>0</v>
      </c>
      <c r="F11" s="642" t="s">
        <v>5</v>
      </c>
      <c r="G11" s="643"/>
      <c r="H11" s="643">
        <f>SUM(H4:H5,H7,H9)</f>
        <v>0</v>
      </c>
      <c r="I11" s="643"/>
      <c r="J11" s="643">
        <f>SUM(J4:J5,J7,J9)</f>
        <v>0</v>
      </c>
      <c r="K11" s="635"/>
    </row>
    <row r="12" spans="1:11" ht="13.5">
      <c r="A12" s="638" t="s">
        <v>5</v>
      </c>
      <c r="B12" s="638" t="s">
        <v>5</v>
      </c>
      <c r="C12" s="639"/>
      <c r="D12" s="639"/>
      <c r="E12" s="639"/>
      <c r="F12" s="638" t="s">
        <v>5</v>
      </c>
      <c r="G12" s="639"/>
      <c r="H12" s="639"/>
      <c r="I12" s="639">
        <f>D12+G12</f>
        <v>0</v>
      </c>
      <c r="J12" s="639">
        <f>E12+H12</f>
        <v>0</v>
      </c>
      <c r="K12" s="635"/>
    </row>
    <row r="13" spans="1:11" ht="13.5">
      <c r="A13" s="642" t="s">
        <v>2661</v>
      </c>
      <c r="B13" s="642" t="s">
        <v>5</v>
      </c>
      <c r="C13" s="643"/>
      <c r="D13" s="643"/>
      <c r="E13" s="643"/>
      <c r="F13" s="642" t="s">
        <v>5</v>
      </c>
      <c r="G13" s="643"/>
      <c r="H13" s="643"/>
      <c r="I13" s="643"/>
      <c r="J13" s="643"/>
      <c r="K13" s="635"/>
    </row>
    <row r="14" spans="1:11" ht="13.5">
      <c r="A14" s="638" t="s">
        <v>2900</v>
      </c>
      <c r="B14" s="638" t="s">
        <v>316</v>
      </c>
      <c r="C14" s="639">
        <v>1</v>
      </c>
      <c r="D14" s="639">
        <f>J6</f>
        <v>0</v>
      </c>
      <c r="E14" s="639">
        <f>C14*D14</f>
        <v>0</v>
      </c>
      <c r="F14" s="638" t="s">
        <v>5</v>
      </c>
      <c r="G14" s="639">
        <v>0</v>
      </c>
      <c r="H14" s="639">
        <f>C14*G14</f>
        <v>0</v>
      </c>
      <c r="I14" s="639">
        <f>D14+G14</f>
        <v>0</v>
      </c>
      <c r="J14" s="639">
        <f>E14+H14</f>
        <v>0</v>
      </c>
      <c r="K14" s="635"/>
    </row>
    <row r="15" spans="1:11" ht="13.5">
      <c r="A15" s="638" t="s">
        <v>2903</v>
      </c>
      <c r="B15" s="638" t="s">
        <v>316</v>
      </c>
      <c r="C15" s="639">
        <v>1</v>
      </c>
      <c r="D15" s="639">
        <f>J10</f>
        <v>0</v>
      </c>
      <c r="E15" s="639">
        <f>C15*D15</f>
        <v>0</v>
      </c>
      <c r="F15" s="638" t="s">
        <v>5</v>
      </c>
      <c r="G15" s="639">
        <v>0</v>
      </c>
      <c r="H15" s="639">
        <f>C15*G15</f>
        <v>0</v>
      </c>
      <c r="I15" s="639">
        <f>D15+G15</f>
        <v>0</v>
      </c>
      <c r="J15" s="639">
        <f>E15+H15</f>
        <v>0</v>
      </c>
      <c r="K15" s="635"/>
    </row>
    <row r="16" spans="1:11" ht="13.5">
      <c r="A16" s="642" t="s">
        <v>2857</v>
      </c>
      <c r="B16" s="642" t="s">
        <v>5</v>
      </c>
      <c r="C16" s="643"/>
      <c r="D16" s="643"/>
      <c r="E16" s="643">
        <f>SUM(E14:E15)</f>
        <v>0</v>
      </c>
      <c r="F16" s="642" t="s">
        <v>5</v>
      </c>
      <c r="G16" s="643"/>
      <c r="H16" s="643">
        <f>SUM(H14:H15)</f>
        <v>0</v>
      </c>
      <c r="I16" s="643"/>
      <c r="J16" s="643">
        <f>SUM(J14:J15)</f>
        <v>0</v>
      </c>
      <c r="K16" s="635"/>
    </row>
    <row r="17" spans="1:11" ht="13.5">
      <c r="A17" s="638" t="s">
        <v>5</v>
      </c>
      <c r="B17" s="638" t="s">
        <v>5</v>
      </c>
      <c r="C17" s="639"/>
      <c r="D17" s="639"/>
      <c r="E17" s="639"/>
      <c r="F17" s="638" t="s">
        <v>5</v>
      </c>
      <c r="G17" s="639"/>
      <c r="H17" s="639"/>
      <c r="I17" s="639">
        <f>D17+G17</f>
        <v>0</v>
      </c>
      <c r="J17" s="639">
        <f>E17+H17</f>
        <v>0</v>
      </c>
      <c r="K17" s="635"/>
    </row>
    <row r="18" spans="1:11" ht="13.5">
      <c r="A18" s="642" t="s">
        <v>2838</v>
      </c>
      <c r="B18" s="642" t="s">
        <v>5</v>
      </c>
      <c r="C18" s="643"/>
      <c r="D18" s="643"/>
      <c r="E18" s="643"/>
      <c r="F18" s="642" t="s">
        <v>5</v>
      </c>
      <c r="G18" s="643"/>
      <c r="H18" s="643"/>
      <c r="I18" s="643"/>
      <c r="J18" s="643"/>
      <c r="K18" s="635"/>
    </row>
    <row r="19" spans="1:11" ht="13.5">
      <c r="A19" s="638" t="s">
        <v>5</v>
      </c>
      <c r="B19" s="638" t="s">
        <v>5</v>
      </c>
      <c r="C19" s="639"/>
      <c r="D19" s="639"/>
      <c r="E19" s="639"/>
      <c r="F19" s="638" t="s">
        <v>5</v>
      </c>
      <c r="G19" s="639"/>
      <c r="H19" s="639"/>
      <c r="I19" s="639">
        <f>D19+G19</f>
        <v>0</v>
      </c>
      <c r="J19" s="639">
        <f>E19+H19</f>
        <v>0</v>
      </c>
      <c r="K19" s="635"/>
    </row>
    <row r="20" spans="1:11" ht="13.5">
      <c r="A20" s="636" t="s">
        <v>2873</v>
      </c>
      <c r="B20" s="636" t="s">
        <v>5</v>
      </c>
      <c r="C20" s="637"/>
      <c r="D20" s="637"/>
      <c r="E20" s="637"/>
      <c r="F20" s="636" t="s">
        <v>5</v>
      </c>
      <c r="G20" s="637"/>
      <c r="H20" s="637"/>
      <c r="I20" s="637"/>
      <c r="J20" s="637"/>
      <c r="K20" s="635"/>
    </row>
    <row r="21" spans="1:11" ht="13.5">
      <c r="A21" s="638" t="s">
        <v>2932</v>
      </c>
      <c r="B21" s="638" t="s">
        <v>309</v>
      </c>
      <c r="C21" s="639">
        <v>30</v>
      </c>
      <c r="D21" s="639"/>
      <c r="E21" s="639">
        <f aca="true" t="shared" si="0" ref="E21:E32">C21*D21</f>
        <v>0</v>
      </c>
      <c r="F21" s="638" t="s">
        <v>5</v>
      </c>
      <c r="G21" s="639"/>
      <c r="H21" s="639">
        <f aca="true" t="shared" si="1" ref="H21:H32">C21*G21</f>
        <v>0</v>
      </c>
      <c r="I21" s="639">
        <f aca="true" t="shared" si="2" ref="I21:J32">D21+G21</f>
        <v>0</v>
      </c>
      <c r="J21" s="639">
        <f t="shared" si="2"/>
        <v>0</v>
      </c>
      <c r="K21" s="635"/>
    </row>
    <row r="22" spans="1:11" ht="13.5">
      <c r="A22" s="638" t="s">
        <v>2907</v>
      </c>
      <c r="B22" s="638" t="s">
        <v>309</v>
      </c>
      <c r="C22" s="639">
        <v>70</v>
      </c>
      <c r="D22" s="639"/>
      <c r="E22" s="639">
        <f t="shared" si="0"/>
        <v>0</v>
      </c>
      <c r="F22" s="638" t="s">
        <v>5</v>
      </c>
      <c r="G22" s="639"/>
      <c r="H22" s="639">
        <f t="shared" si="1"/>
        <v>0</v>
      </c>
      <c r="I22" s="639">
        <f t="shared" si="2"/>
        <v>0</v>
      </c>
      <c r="J22" s="639">
        <f t="shared" si="2"/>
        <v>0</v>
      </c>
      <c r="K22" s="635"/>
    </row>
    <row r="23" spans="1:11" ht="13.5">
      <c r="A23" s="638" t="s">
        <v>2908</v>
      </c>
      <c r="B23" s="638" t="s">
        <v>309</v>
      </c>
      <c r="C23" s="639">
        <v>15</v>
      </c>
      <c r="D23" s="639"/>
      <c r="E23" s="639">
        <f t="shared" si="0"/>
        <v>0</v>
      </c>
      <c r="F23" s="638" t="s">
        <v>5</v>
      </c>
      <c r="G23" s="639"/>
      <c r="H23" s="639">
        <f t="shared" si="1"/>
        <v>0</v>
      </c>
      <c r="I23" s="639">
        <f t="shared" si="2"/>
        <v>0</v>
      </c>
      <c r="J23" s="639">
        <f t="shared" si="2"/>
        <v>0</v>
      </c>
      <c r="K23" s="635"/>
    </row>
    <row r="24" spans="1:11" ht="13.5">
      <c r="A24" s="638" t="s">
        <v>2909</v>
      </c>
      <c r="B24" s="638" t="s">
        <v>316</v>
      </c>
      <c r="C24" s="639">
        <v>15</v>
      </c>
      <c r="D24" s="639"/>
      <c r="E24" s="639">
        <f t="shared" si="0"/>
        <v>0</v>
      </c>
      <c r="F24" s="638" t="s">
        <v>5</v>
      </c>
      <c r="G24" s="639"/>
      <c r="H24" s="639">
        <f t="shared" si="1"/>
        <v>0</v>
      </c>
      <c r="I24" s="639">
        <f t="shared" si="2"/>
        <v>0</v>
      </c>
      <c r="J24" s="639">
        <f t="shared" si="2"/>
        <v>0</v>
      </c>
      <c r="K24" s="635"/>
    </row>
    <row r="25" spans="1:11" ht="13.5">
      <c r="A25" s="638" t="s">
        <v>2910</v>
      </c>
      <c r="B25" s="638" t="s">
        <v>316</v>
      </c>
      <c r="C25" s="639">
        <v>1</v>
      </c>
      <c r="D25" s="639"/>
      <c r="E25" s="639">
        <f t="shared" si="0"/>
        <v>0</v>
      </c>
      <c r="F25" s="638" t="s">
        <v>5</v>
      </c>
      <c r="G25" s="639"/>
      <c r="H25" s="639">
        <f t="shared" si="1"/>
        <v>0</v>
      </c>
      <c r="I25" s="639">
        <f t="shared" si="2"/>
        <v>0</v>
      </c>
      <c r="J25" s="639">
        <f t="shared" si="2"/>
        <v>0</v>
      </c>
      <c r="K25" s="635"/>
    </row>
    <row r="26" spans="1:11" ht="13.5">
      <c r="A26" s="638" t="s">
        <v>2911</v>
      </c>
      <c r="B26" s="638" t="s">
        <v>316</v>
      </c>
      <c r="C26" s="639">
        <v>2</v>
      </c>
      <c r="D26" s="639"/>
      <c r="E26" s="639">
        <f t="shared" si="0"/>
        <v>0</v>
      </c>
      <c r="F26" s="638" t="s">
        <v>5</v>
      </c>
      <c r="G26" s="639"/>
      <c r="H26" s="639">
        <f t="shared" si="1"/>
        <v>0</v>
      </c>
      <c r="I26" s="639">
        <f t="shared" si="2"/>
        <v>0</v>
      </c>
      <c r="J26" s="639">
        <f t="shared" si="2"/>
        <v>0</v>
      </c>
      <c r="K26" s="635"/>
    </row>
    <row r="27" spans="1:11" ht="13.5">
      <c r="A27" s="638" t="s">
        <v>2912</v>
      </c>
      <c r="B27" s="638" t="s">
        <v>316</v>
      </c>
      <c r="C27" s="639">
        <v>4</v>
      </c>
      <c r="D27" s="639"/>
      <c r="E27" s="639">
        <f t="shared" si="0"/>
        <v>0</v>
      </c>
      <c r="F27" s="638" t="s">
        <v>5</v>
      </c>
      <c r="G27" s="639"/>
      <c r="H27" s="639">
        <f t="shared" si="1"/>
        <v>0</v>
      </c>
      <c r="I27" s="639">
        <f t="shared" si="2"/>
        <v>0</v>
      </c>
      <c r="J27" s="639">
        <f t="shared" si="2"/>
        <v>0</v>
      </c>
      <c r="K27" s="635"/>
    </row>
    <row r="28" spans="1:11" ht="13.5">
      <c r="A28" s="638" t="s">
        <v>2913</v>
      </c>
      <c r="B28" s="638" t="s">
        <v>316</v>
      </c>
      <c r="C28" s="639">
        <v>4</v>
      </c>
      <c r="D28" s="639"/>
      <c r="E28" s="639">
        <f t="shared" si="0"/>
        <v>0</v>
      </c>
      <c r="F28" s="638" t="s">
        <v>5</v>
      </c>
      <c r="G28" s="639"/>
      <c r="H28" s="639">
        <f t="shared" si="1"/>
        <v>0</v>
      </c>
      <c r="I28" s="639">
        <f t="shared" si="2"/>
        <v>0</v>
      </c>
      <c r="J28" s="639">
        <f t="shared" si="2"/>
        <v>0</v>
      </c>
      <c r="K28" s="635"/>
    </row>
    <row r="29" spans="1:11" ht="13.5">
      <c r="A29" s="638" t="s">
        <v>2914</v>
      </c>
      <c r="B29" s="638" t="s">
        <v>316</v>
      </c>
      <c r="C29" s="639">
        <v>5</v>
      </c>
      <c r="D29" s="639"/>
      <c r="E29" s="639">
        <f t="shared" si="0"/>
        <v>0</v>
      </c>
      <c r="F29" s="638" t="s">
        <v>5</v>
      </c>
      <c r="G29" s="639"/>
      <c r="H29" s="639">
        <f t="shared" si="1"/>
        <v>0</v>
      </c>
      <c r="I29" s="639">
        <f t="shared" si="2"/>
        <v>0</v>
      </c>
      <c r="J29" s="639">
        <f t="shared" si="2"/>
        <v>0</v>
      </c>
      <c r="K29" s="635"/>
    </row>
    <row r="30" spans="1:11" ht="13.5">
      <c r="A30" s="638" t="s">
        <v>2915</v>
      </c>
      <c r="B30" s="638" t="s">
        <v>316</v>
      </c>
      <c r="C30" s="639">
        <v>5</v>
      </c>
      <c r="D30" s="639"/>
      <c r="E30" s="639">
        <f t="shared" si="0"/>
        <v>0</v>
      </c>
      <c r="F30" s="638" t="s">
        <v>5</v>
      </c>
      <c r="G30" s="639"/>
      <c r="H30" s="639">
        <f t="shared" si="1"/>
        <v>0</v>
      </c>
      <c r="I30" s="639">
        <f t="shared" si="2"/>
        <v>0</v>
      </c>
      <c r="J30" s="639">
        <f t="shared" si="2"/>
        <v>0</v>
      </c>
      <c r="K30" s="635"/>
    </row>
    <row r="31" spans="1:11" ht="13.5">
      <c r="A31" s="638" t="s">
        <v>2916</v>
      </c>
      <c r="B31" s="638" t="s">
        <v>316</v>
      </c>
      <c r="C31" s="639">
        <v>1</v>
      </c>
      <c r="D31" s="639"/>
      <c r="E31" s="639">
        <f t="shared" si="0"/>
        <v>0</v>
      </c>
      <c r="F31" s="638" t="s">
        <v>5</v>
      </c>
      <c r="G31" s="639"/>
      <c r="H31" s="639">
        <f t="shared" si="1"/>
        <v>0</v>
      </c>
      <c r="I31" s="639">
        <f t="shared" si="2"/>
        <v>0</v>
      </c>
      <c r="J31" s="639">
        <f t="shared" si="2"/>
        <v>0</v>
      </c>
      <c r="K31" s="635"/>
    </row>
    <row r="32" spans="1:11" ht="13.5">
      <c r="A32" s="638" t="s">
        <v>2880</v>
      </c>
      <c r="B32" s="638" t="s">
        <v>316</v>
      </c>
      <c r="C32" s="639">
        <v>15</v>
      </c>
      <c r="D32" s="639"/>
      <c r="E32" s="639">
        <f t="shared" si="0"/>
        <v>0</v>
      </c>
      <c r="F32" s="638" t="s">
        <v>5</v>
      </c>
      <c r="G32" s="639"/>
      <c r="H32" s="639">
        <f t="shared" si="1"/>
        <v>0</v>
      </c>
      <c r="I32" s="639">
        <f t="shared" si="2"/>
        <v>0</v>
      </c>
      <c r="J32" s="639">
        <f t="shared" si="2"/>
        <v>0</v>
      </c>
      <c r="K32" s="635"/>
    </row>
    <row r="33" spans="1:11" ht="13.5">
      <c r="A33" s="636" t="s">
        <v>2882</v>
      </c>
      <c r="B33" s="636" t="s">
        <v>5</v>
      </c>
      <c r="C33" s="637"/>
      <c r="D33" s="637"/>
      <c r="E33" s="637">
        <f>SUM(E21:E32)</f>
        <v>0</v>
      </c>
      <c r="F33" s="636" t="s">
        <v>5</v>
      </c>
      <c r="G33" s="637"/>
      <c r="H33" s="637">
        <f>SUM(H21:H32)</f>
        <v>0</v>
      </c>
      <c r="I33" s="637"/>
      <c r="J33" s="637">
        <f>SUM(J21:J32)</f>
        <v>0</v>
      </c>
      <c r="K33" s="635"/>
    </row>
    <row r="34" spans="1:11" ht="13.5">
      <c r="A34" s="638" t="s">
        <v>5</v>
      </c>
      <c r="B34" s="638" t="s">
        <v>5</v>
      </c>
      <c r="C34" s="639"/>
      <c r="D34" s="639"/>
      <c r="E34" s="639"/>
      <c r="F34" s="638" t="s">
        <v>5</v>
      </c>
      <c r="G34" s="639"/>
      <c r="H34" s="639"/>
      <c r="I34" s="639">
        <f>D34+G34</f>
        <v>0</v>
      </c>
      <c r="J34" s="639">
        <f>E34+H34</f>
        <v>0</v>
      </c>
      <c r="K34" s="635"/>
    </row>
    <row r="35" spans="1:11" ht="13.5">
      <c r="A35" s="636" t="s">
        <v>2917</v>
      </c>
      <c r="B35" s="636" t="s">
        <v>5</v>
      </c>
      <c r="C35" s="637"/>
      <c r="D35" s="637"/>
      <c r="E35" s="637"/>
      <c r="F35" s="636" t="s">
        <v>5</v>
      </c>
      <c r="G35" s="637"/>
      <c r="H35" s="637"/>
      <c r="I35" s="637"/>
      <c r="J35" s="637"/>
      <c r="K35" s="635"/>
    </row>
    <row r="36" spans="1:11" ht="13.5">
      <c r="A36" s="638" t="s">
        <v>2918</v>
      </c>
      <c r="B36" s="638" t="s">
        <v>316</v>
      </c>
      <c r="C36" s="639">
        <v>1</v>
      </c>
      <c r="D36" s="639"/>
      <c r="E36" s="639">
        <f aca="true" t="shared" si="3" ref="E36:E41">C36*D36</f>
        <v>0</v>
      </c>
      <c r="F36" s="638" t="s">
        <v>5</v>
      </c>
      <c r="G36" s="639"/>
      <c r="H36" s="639">
        <f aca="true" t="shared" si="4" ref="H36:H41">C36*G36</f>
        <v>0</v>
      </c>
      <c r="I36" s="639">
        <f aca="true" t="shared" si="5" ref="I36:J41">D36+G36</f>
        <v>0</v>
      </c>
      <c r="J36" s="639">
        <f t="shared" si="5"/>
        <v>0</v>
      </c>
      <c r="K36" s="635"/>
    </row>
    <row r="37" spans="1:11" ht="13.5">
      <c r="A37" s="638" t="s">
        <v>2919</v>
      </c>
      <c r="B37" s="638" t="s">
        <v>316</v>
      </c>
      <c r="C37" s="639">
        <v>1</v>
      </c>
      <c r="D37" s="639"/>
      <c r="E37" s="639">
        <f t="shared" si="3"/>
        <v>0</v>
      </c>
      <c r="F37" s="638" t="s">
        <v>5</v>
      </c>
      <c r="G37" s="639"/>
      <c r="H37" s="639">
        <f t="shared" si="4"/>
        <v>0</v>
      </c>
      <c r="I37" s="639">
        <f t="shared" si="5"/>
        <v>0</v>
      </c>
      <c r="J37" s="639">
        <f t="shared" si="5"/>
        <v>0</v>
      </c>
      <c r="K37" s="635"/>
    </row>
    <row r="38" spans="1:12" s="658" customFormat="1" ht="36">
      <c r="A38" s="649" t="s">
        <v>2920</v>
      </c>
      <c r="B38" s="649" t="s">
        <v>316</v>
      </c>
      <c r="C38" s="656">
        <v>2</v>
      </c>
      <c r="D38" s="656"/>
      <c r="E38" s="656">
        <f t="shared" si="3"/>
        <v>0</v>
      </c>
      <c r="F38" s="649" t="s">
        <v>5</v>
      </c>
      <c r="G38" s="656"/>
      <c r="H38" s="656">
        <f t="shared" si="4"/>
        <v>0</v>
      </c>
      <c r="I38" s="656">
        <f t="shared" si="5"/>
        <v>0</v>
      </c>
      <c r="J38" s="656">
        <f t="shared" si="5"/>
        <v>0</v>
      </c>
      <c r="K38" s="660"/>
      <c r="L38" s="657"/>
    </row>
    <row r="39" spans="1:12" s="658" customFormat="1" ht="24">
      <c r="A39" s="649" t="s">
        <v>2921</v>
      </c>
      <c r="B39" s="649" t="s">
        <v>2922</v>
      </c>
      <c r="C39" s="656">
        <v>1</v>
      </c>
      <c r="D39" s="656"/>
      <c r="E39" s="656">
        <f t="shared" si="3"/>
        <v>0</v>
      </c>
      <c r="F39" s="649" t="s">
        <v>5</v>
      </c>
      <c r="G39" s="656"/>
      <c r="H39" s="656">
        <f t="shared" si="4"/>
        <v>0</v>
      </c>
      <c r="I39" s="656">
        <f t="shared" si="5"/>
        <v>0</v>
      </c>
      <c r="J39" s="656">
        <f t="shared" si="5"/>
        <v>0</v>
      </c>
      <c r="K39" s="660"/>
      <c r="L39" s="657"/>
    </row>
    <row r="40" spans="1:11" ht="13.5">
      <c r="A40" s="638" t="s">
        <v>2923</v>
      </c>
      <c r="B40" s="638" t="s">
        <v>316</v>
      </c>
      <c r="C40" s="639">
        <v>4</v>
      </c>
      <c r="D40" s="639"/>
      <c r="E40" s="639">
        <f t="shared" si="3"/>
        <v>0</v>
      </c>
      <c r="F40" s="638" t="s">
        <v>5</v>
      </c>
      <c r="G40" s="639"/>
      <c r="H40" s="639">
        <f t="shared" si="4"/>
        <v>0</v>
      </c>
      <c r="I40" s="639">
        <f t="shared" si="5"/>
        <v>0</v>
      </c>
      <c r="J40" s="639">
        <f t="shared" si="5"/>
        <v>0</v>
      </c>
      <c r="K40" s="635"/>
    </row>
    <row r="41" spans="1:11" ht="13.5">
      <c r="A41" s="638" t="s">
        <v>2924</v>
      </c>
      <c r="B41" s="638" t="s">
        <v>316</v>
      </c>
      <c r="C41" s="639">
        <v>1</v>
      </c>
      <c r="D41" s="639"/>
      <c r="E41" s="639">
        <f t="shared" si="3"/>
        <v>0</v>
      </c>
      <c r="F41" s="638" t="s">
        <v>5</v>
      </c>
      <c r="G41" s="639"/>
      <c r="H41" s="639">
        <f t="shared" si="4"/>
        <v>0</v>
      </c>
      <c r="I41" s="639">
        <f t="shared" si="5"/>
        <v>0</v>
      </c>
      <c r="J41" s="639">
        <f t="shared" si="5"/>
        <v>0</v>
      </c>
      <c r="K41" s="635"/>
    </row>
    <row r="42" spans="1:11" ht="13.5">
      <c r="A42" s="636" t="s">
        <v>2925</v>
      </c>
      <c r="B42" s="636" t="s">
        <v>5</v>
      </c>
      <c r="C42" s="637"/>
      <c r="D42" s="637"/>
      <c r="E42" s="637">
        <f>SUM(E36:E41)</f>
        <v>0</v>
      </c>
      <c r="F42" s="636" t="s">
        <v>5</v>
      </c>
      <c r="G42" s="637"/>
      <c r="H42" s="637">
        <f>SUM(H36:H41)</f>
        <v>0</v>
      </c>
      <c r="I42" s="637"/>
      <c r="J42" s="637">
        <f>SUM(J36:J41)</f>
        <v>0</v>
      </c>
      <c r="K42" s="635"/>
    </row>
    <row r="43" spans="1:11" ht="13.5">
      <c r="A43" s="638" t="s">
        <v>5</v>
      </c>
      <c r="B43" s="638" t="s">
        <v>5</v>
      </c>
      <c r="C43" s="639"/>
      <c r="D43" s="639"/>
      <c r="E43" s="639"/>
      <c r="F43" s="638" t="s">
        <v>5</v>
      </c>
      <c r="G43" s="639"/>
      <c r="H43" s="639"/>
      <c r="I43" s="639">
        <f>D43+G43</f>
        <v>0</v>
      </c>
      <c r="J43" s="639">
        <f>E43+H43</f>
        <v>0</v>
      </c>
      <c r="K43" s="635"/>
    </row>
    <row r="44" spans="1:11" ht="13.5">
      <c r="A44" s="636" t="s">
        <v>2890</v>
      </c>
      <c r="B44" s="636" t="s">
        <v>5</v>
      </c>
      <c r="C44" s="637"/>
      <c r="D44" s="637"/>
      <c r="E44" s="637"/>
      <c r="F44" s="636" t="s">
        <v>5</v>
      </c>
      <c r="G44" s="637"/>
      <c r="H44" s="637"/>
      <c r="I44" s="637"/>
      <c r="J44" s="637"/>
      <c r="K44" s="635"/>
    </row>
    <row r="45" spans="1:11" ht="13.5">
      <c r="A45" s="638" t="s">
        <v>2926</v>
      </c>
      <c r="B45" s="638" t="s">
        <v>347</v>
      </c>
      <c r="C45" s="639">
        <v>40</v>
      </c>
      <c r="D45" s="639"/>
      <c r="E45" s="639">
        <f aca="true" t="shared" si="6" ref="E45:E52">C45*D45</f>
        <v>0</v>
      </c>
      <c r="F45" s="638" t="s">
        <v>5</v>
      </c>
      <c r="G45" s="639"/>
      <c r="H45" s="639">
        <f aca="true" t="shared" si="7" ref="H45:H52">C45*G45</f>
        <v>0</v>
      </c>
      <c r="I45" s="639">
        <f aca="true" t="shared" si="8" ref="I45:J52">D45+G45</f>
        <v>0</v>
      </c>
      <c r="J45" s="639">
        <f t="shared" si="8"/>
        <v>0</v>
      </c>
      <c r="K45" s="635"/>
    </row>
    <row r="46" spans="1:11" ht="13.5">
      <c r="A46" s="638" t="s">
        <v>2927</v>
      </c>
      <c r="B46" s="638" t="s">
        <v>2383</v>
      </c>
      <c r="C46" s="639">
        <v>1</v>
      </c>
      <c r="D46" s="639"/>
      <c r="E46" s="639">
        <f t="shared" si="6"/>
        <v>0</v>
      </c>
      <c r="F46" s="638" t="s">
        <v>5</v>
      </c>
      <c r="G46" s="639"/>
      <c r="H46" s="639">
        <f t="shared" si="7"/>
        <v>0</v>
      </c>
      <c r="I46" s="639">
        <f t="shared" si="8"/>
        <v>0</v>
      </c>
      <c r="J46" s="639">
        <f t="shared" si="8"/>
        <v>0</v>
      </c>
      <c r="K46" s="635"/>
    </row>
    <row r="47" spans="1:11" ht="13.5">
      <c r="A47" s="638" t="s">
        <v>2928</v>
      </c>
      <c r="B47" s="638" t="s">
        <v>347</v>
      </c>
      <c r="C47" s="639">
        <v>12</v>
      </c>
      <c r="D47" s="639"/>
      <c r="E47" s="639">
        <f t="shared" si="6"/>
        <v>0</v>
      </c>
      <c r="F47" s="638" t="s">
        <v>5</v>
      </c>
      <c r="G47" s="639"/>
      <c r="H47" s="639">
        <f t="shared" si="7"/>
        <v>0</v>
      </c>
      <c r="I47" s="639">
        <f t="shared" si="8"/>
        <v>0</v>
      </c>
      <c r="J47" s="639">
        <f t="shared" si="8"/>
        <v>0</v>
      </c>
      <c r="K47" s="635"/>
    </row>
    <row r="48" spans="1:11" ht="13.5">
      <c r="A48" s="638" t="s">
        <v>2929</v>
      </c>
      <c r="B48" s="638" t="s">
        <v>2383</v>
      </c>
      <c r="C48" s="639">
        <v>1</v>
      </c>
      <c r="D48" s="639"/>
      <c r="E48" s="639">
        <f t="shared" si="6"/>
        <v>0</v>
      </c>
      <c r="F48" s="638" t="s">
        <v>5</v>
      </c>
      <c r="G48" s="639"/>
      <c r="H48" s="639">
        <f t="shared" si="7"/>
        <v>0</v>
      </c>
      <c r="I48" s="639">
        <f t="shared" si="8"/>
        <v>0</v>
      </c>
      <c r="J48" s="639">
        <f t="shared" si="8"/>
        <v>0</v>
      </c>
      <c r="K48" s="635"/>
    </row>
    <row r="49" spans="1:11" ht="13.5">
      <c r="A49" s="638" t="s">
        <v>2930</v>
      </c>
      <c r="B49" s="638" t="s">
        <v>347</v>
      </c>
      <c r="C49" s="639">
        <v>12</v>
      </c>
      <c r="D49" s="639"/>
      <c r="E49" s="639">
        <f t="shared" si="6"/>
        <v>0</v>
      </c>
      <c r="F49" s="638" t="s">
        <v>5</v>
      </c>
      <c r="G49" s="639"/>
      <c r="H49" s="639">
        <f t="shared" si="7"/>
        <v>0</v>
      </c>
      <c r="I49" s="639">
        <f t="shared" si="8"/>
        <v>0</v>
      </c>
      <c r="J49" s="639">
        <f t="shared" si="8"/>
        <v>0</v>
      </c>
      <c r="K49" s="635"/>
    </row>
    <row r="50" spans="1:11" ht="13.5">
      <c r="A50" s="638" t="s">
        <v>2892</v>
      </c>
      <c r="B50" s="638" t="s">
        <v>347</v>
      </c>
      <c r="C50" s="639">
        <v>27</v>
      </c>
      <c r="D50" s="639"/>
      <c r="E50" s="639">
        <f t="shared" si="6"/>
        <v>0</v>
      </c>
      <c r="F50" s="638" t="s">
        <v>5</v>
      </c>
      <c r="G50" s="639"/>
      <c r="H50" s="639">
        <f t="shared" si="7"/>
        <v>0</v>
      </c>
      <c r="I50" s="639">
        <f t="shared" si="8"/>
        <v>0</v>
      </c>
      <c r="J50" s="639">
        <f t="shared" si="8"/>
        <v>0</v>
      </c>
      <c r="K50" s="635"/>
    </row>
    <row r="51" spans="1:11" ht="13.5">
      <c r="A51" s="638" t="s">
        <v>2891</v>
      </c>
      <c r="B51" s="638" t="s">
        <v>347</v>
      </c>
      <c r="C51" s="639">
        <v>12</v>
      </c>
      <c r="D51" s="639"/>
      <c r="E51" s="639">
        <f t="shared" si="6"/>
        <v>0</v>
      </c>
      <c r="F51" s="638" t="s">
        <v>5</v>
      </c>
      <c r="G51" s="639"/>
      <c r="H51" s="639">
        <f t="shared" si="7"/>
        <v>0</v>
      </c>
      <c r="I51" s="639">
        <f t="shared" si="8"/>
        <v>0</v>
      </c>
      <c r="J51" s="639">
        <f t="shared" si="8"/>
        <v>0</v>
      </c>
      <c r="K51" s="635"/>
    </row>
    <row r="52" spans="1:11" ht="13.5">
      <c r="A52" s="638" t="s">
        <v>2931</v>
      </c>
      <c r="B52" s="638" t="s">
        <v>347</v>
      </c>
      <c r="C52" s="639">
        <v>30</v>
      </c>
      <c r="D52" s="639"/>
      <c r="E52" s="639">
        <f t="shared" si="6"/>
        <v>0</v>
      </c>
      <c r="F52" s="638" t="s">
        <v>5</v>
      </c>
      <c r="G52" s="639"/>
      <c r="H52" s="639">
        <f t="shared" si="7"/>
        <v>0</v>
      </c>
      <c r="I52" s="639">
        <f t="shared" si="8"/>
        <v>0</v>
      </c>
      <c r="J52" s="639">
        <f t="shared" si="8"/>
        <v>0</v>
      </c>
      <c r="K52" s="635"/>
    </row>
    <row r="53" spans="1:11" ht="13.5">
      <c r="A53" s="636" t="s">
        <v>2893</v>
      </c>
      <c r="B53" s="636" t="s">
        <v>5</v>
      </c>
      <c r="C53" s="637"/>
      <c r="D53" s="637"/>
      <c r="E53" s="637">
        <f>SUM(E45:E52)</f>
        <v>0</v>
      </c>
      <c r="F53" s="636" t="s">
        <v>5</v>
      </c>
      <c r="G53" s="637"/>
      <c r="H53" s="637">
        <f>SUM(H45:H52)</f>
        <v>0</v>
      </c>
      <c r="I53" s="637"/>
      <c r="J53" s="637">
        <f>SUM(J45:J52)</f>
        <v>0</v>
      </c>
      <c r="K53" s="635"/>
    </row>
    <row r="54" spans="1:11" ht="13.5">
      <c r="A54" s="638" t="s">
        <v>2894</v>
      </c>
      <c r="B54" s="638" t="s">
        <v>5</v>
      </c>
      <c r="C54" s="639"/>
      <c r="D54" s="639"/>
      <c r="E54" s="639">
        <v>0</v>
      </c>
      <c r="F54" s="638" t="s">
        <v>5</v>
      </c>
      <c r="G54" s="639"/>
      <c r="H54" s="639"/>
      <c r="I54" s="639">
        <f>D54+G54</f>
        <v>0</v>
      </c>
      <c r="J54" s="639">
        <f>E54+H54</f>
        <v>0</v>
      </c>
      <c r="K54" s="635"/>
    </row>
    <row r="55" spans="1:11" ht="13.5">
      <c r="A55" s="642" t="s">
        <v>2864</v>
      </c>
      <c r="B55" s="642" t="s">
        <v>5</v>
      </c>
      <c r="C55" s="643"/>
      <c r="D55" s="643"/>
      <c r="E55" s="643">
        <f>SUM(E19,E21:E32,E34,E36:E41,E43,E45:E52,E54:E54)</f>
        <v>0</v>
      </c>
      <c r="F55" s="642" t="s">
        <v>5</v>
      </c>
      <c r="G55" s="643"/>
      <c r="H55" s="643">
        <f>SUM(H19,H21:H32,H34,H36:H41,H43,H45:H52,H54:H54)</f>
        <v>0</v>
      </c>
      <c r="I55" s="643"/>
      <c r="J55" s="643">
        <f>SUM(J19,J21:J32,J34,J36:J41,J43,J45:J52,J54:J54)</f>
        <v>0</v>
      </c>
      <c r="K55" s="635"/>
    </row>
  </sheetData>
  <printOptions/>
  <pageMargins left="0.4724409448818898" right="0.35433070866141736" top="0.7874015748031497" bottom="0.7874015748031497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05"/>
  <sheetViews>
    <sheetView showGridLines="0" workbookViewId="0" topLeftCell="A1">
      <pane ySplit="1" topLeftCell="A325" activePane="bottomLeft" state="frozen"/>
      <selection pane="bottomLeft" activeCell="G333" sqref="G33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137</v>
      </c>
      <c r="G1" s="712" t="s">
        <v>138</v>
      </c>
      <c r="H1" s="712"/>
      <c r="I1" s="111"/>
      <c r="J1" s="110" t="s">
        <v>139</v>
      </c>
      <c r="K1" s="109" t="s">
        <v>140</v>
      </c>
      <c r="L1" s="110" t="s">
        <v>141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710" t="s">
        <v>8</v>
      </c>
      <c r="M2" s="711"/>
      <c r="N2" s="711"/>
      <c r="O2" s="711"/>
      <c r="P2" s="711"/>
      <c r="Q2" s="711"/>
      <c r="R2" s="711"/>
      <c r="S2" s="711"/>
      <c r="T2" s="711"/>
      <c r="U2" s="711"/>
      <c r="V2" s="711"/>
      <c r="AT2" s="25" t="s">
        <v>132</v>
      </c>
    </row>
    <row r="3" spans="2:46" ht="6.95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80</v>
      </c>
    </row>
    <row r="4" spans="2:46" ht="36.95" customHeight="1">
      <c r="B4" s="29"/>
      <c r="C4" s="30"/>
      <c r="D4" s="31" t="s">
        <v>142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2:11" ht="16.5" customHeight="1">
      <c r="B7" s="29"/>
      <c r="C7" s="30"/>
      <c r="D7" s="30"/>
      <c r="E7" s="713" t="str">
        <f>'Rekapitulace stavby'!K6</f>
        <v>Odkanalizování oblasti povodí Olešná, kanalizace Chlebovice Frýdek - Místek</v>
      </c>
      <c r="F7" s="714"/>
      <c r="G7" s="714"/>
      <c r="H7" s="714"/>
      <c r="I7" s="113"/>
      <c r="J7" s="30"/>
      <c r="K7" s="32"/>
    </row>
    <row r="8" spans="2:11" ht="15">
      <c r="B8" s="29"/>
      <c r="C8" s="30"/>
      <c r="D8" s="38" t="s">
        <v>143</v>
      </c>
      <c r="E8" s="30"/>
      <c r="F8" s="30"/>
      <c r="G8" s="30"/>
      <c r="H8" s="30"/>
      <c r="I8" s="113"/>
      <c r="J8" s="30"/>
      <c r="K8" s="32"/>
    </row>
    <row r="9" spans="2:11" s="1" customFormat="1" ht="28.5" customHeight="1">
      <c r="B9" s="42"/>
      <c r="C9" s="43"/>
      <c r="D9" s="43"/>
      <c r="E9" s="713" t="s">
        <v>2401</v>
      </c>
      <c r="F9" s="715"/>
      <c r="G9" s="715"/>
      <c r="H9" s="715"/>
      <c r="I9" s="114"/>
      <c r="J9" s="43"/>
      <c r="K9" s="46"/>
    </row>
    <row r="10" spans="2:11" s="1" customFormat="1" ht="15">
      <c r="B10" s="42"/>
      <c r="C10" s="43"/>
      <c r="D10" s="38" t="s">
        <v>145</v>
      </c>
      <c r="E10" s="43"/>
      <c r="F10" s="43"/>
      <c r="G10" s="43"/>
      <c r="H10" s="43"/>
      <c r="I10" s="114"/>
      <c r="J10" s="43"/>
      <c r="K10" s="46"/>
    </row>
    <row r="11" spans="2:11" s="1" customFormat="1" ht="36.95" customHeight="1">
      <c r="B11" s="42"/>
      <c r="C11" s="43"/>
      <c r="D11" s="43"/>
      <c r="E11" s="716" t="s">
        <v>2402</v>
      </c>
      <c r="F11" s="715"/>
      <c r="G11" s="715"/>
      <c r="H11" s="715"/>
      <c r="I11" s="114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2:11" s="1" customFormat="1" ht="14.45" customHeight="1">
      <c r="B13" s="42"/>
      <c r="C13" s="43"/>
      <c r="D13" s="38" t="s">
        <v>21</v>
      </c>
      <c r="E13" s="43"/>
      <c r="F13" s="36" t="s">
        <v>5</v>
      </c>
      <c r="G13" s="43"/>
      <c r="H13" s="43"/>
      <c r="I13" s="115" t="s">
        <v>22</v>
      </c>
      <c r="J13" s="36" t="s">
        <v>5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15" t="s">
        <v>25</v>
      </c>
      <c r="J14" s="116" t="str">
        <f>'Rekapitulace stavby'!AN8</f>
        <v>16. 11. 2017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15" t="s">
        <v>28</v>
      </c>
      <c r="J16" s="36" t="s">
        <v>5</v>
      </c>
      <c r="K16" s="46"/>
    </row>
    <row r="17" spans="2:11" s="1" customFormat="1" ht="18" customHeight="1">
      <c r="B17" s="42"/>
      <c r="C17" s="43"/>
      <c r="D17" s="43"/>
      <c r="E17" s="36" t="s">
        <v>29</v>
      </c>
      <c r="F17" s="43"/>
      <c r="G17" s="43"/>
      <c r="H17" s="43"/>
      <c r="I17" s="115" t="s">
        <v>30</v>
      </c>
      <c r="J17" s="36" t="s">
        <v>5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5" customHeight="1">
      <c r="B19" s="42"/>
      <c r="C19" s="43"/>
      <c r="D19" s="38" t="s">
        <v>31</v>
      </c>
      <c r="E19" s="43"/>
      <c r="F19" s="43"/>
      <c r="G19" s="43"/>
      <c r="H19" s="43"/>
      <c r="I19" s="115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30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5" customHeight="1">
      <c r="B22" s="42"/>
      <c r="C22" s="43"/>
      <c r="D22" s="38" t="s">
        <v>33</v>
      </c>
      <c r="E22" s="43"/>
      <c r="F22" s="43"/>
      <c r="G22" s="43"/>
      <c r="H22" s="43"/>
      <c r="I22" s="115" t="s">
        <v>28</v>
      </c>
      <c r="J22" s="36" t="s">
        <v>5</v>
      </c>
      <c r="K22" s="46"/>
    </row>
    <row r="23" spans="2:11" s="1" customFormat="1" ht="18" customHeight="1">
      <c r="B23" s="42"/>
      <c r="C23" s="43"/>
      <c r="D23" s="43"/>
      <c r="E23" s="36" t="s">
        <v>34</v>
      </c>
      <c r="F23" s="43"/>
      <c r="G23" s="43"/>
      <c r="H23" s="43"/>
      <c r="I23" s="115" t="s">
        <v>30</v>
      </c>
      <c r="J23" s="36" t="s">
        <v>5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5" customHeight="1">
      <c r="B25" s="42"/>
      <c r="C25" s="43"/>
      <c r="D25" s="38" t="s">
        <v>36</v>
      </c>
      <c r="E25" s="43"/>
      <c r="F25" s="43"/>
      <c r="G25" s="43"/>
      <c r="H25" s="43"/>
      <c r="I25" s="114"/>
      <c r="J25" s="43"/>
      <c r="K25" s="46"/>
    </row>
    <row r="26" spans="2:11" s="7" customFormat="1" ht="16.5" customHeight="1">
      <c r="B26" s="117"/>
      <c r="C26" s="118"/>
      <c r="D26" s="118"/>
      <c r="E26" s="677" t="s">
        <v>5</v>
      </c>
      <c r="F26" s="677"/>
      <c r="G26" s="677"/>
      <c r="H26" s="677"/>
      <c r="I26" s="119"/>
      <c r="J26" s="118"/>
      <c r="K26" s="120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37</v>
      </c>
      <c r="E29" s="43"/>
      <c r="F29" s="43"/>
      <c r="G29" s="43"/>
      <c r="H29" s="43"/>
      <c r="I29" s="114"/>
      <c r="J29" s="124">
        <f>ROUND(J91,2)</f>
        <v>0</v>
      </c>
      <c r="K29" s="46"/>
    </row>
    <row r="30" spans="2:11" s="1" customFormat="1" ht="6.95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5" customHeight="1">
      <c r="B31" s="42"/>
      <c r="C31" s="43"/>
      <c r="D31" s="43"/>
      <c r="E31" s="43"/>
      <c r="F31" s="47" t="s">
        <v>39</v>
      </c>
      <c r="G31" s="43"/>
      <c r="H31" s="43"/>
      <c r="I31" s="125" t="s">
        <v>38</v>
      </c>
      <c r="J31" s="47" t="s">
        <v>40</v>
      </c>
      <c r="K31" s="46"/>
    </row>
    <row r="32" spans="2:11" s="1" customFormat="1" ht="14.45" customHeight="1">
      <c r="B32" s="42"/>
      <c r="C32" s="43"/>
      <c r="D32" s="50" t="s">
        <v>41</v>
      </c>
      <c r="E32" s="50" t="s">
        <v>42</v>
      </c>
      <c r="F32" s="126">
        <f>ROUND(SUM(BE91:BE404),2)</f>
        <v>0</v>
      </c>
      <c r="G32" s="43"/>
      <c r="H32" s="43"/>
      <c r="I32" s="127">
        <v>0.21</v>
      </c>
      <c r="J32" s="126">
        <f>ROUND(ROUND((SUM(BE91:BE404)),2)*I32,2)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43</v>
      </c>
      <c r="F33" s="126">
        <f>ROUND(SUM(BF91:BF404),2)</f>
        <v>0</v>
      </c>
      <c r="G33" s="43"/>
      <c r="H33" s="43"/>
      <c r="I33" s="127">
        <v>0.15</v>
      </c>
      <c r="J33" s="126">
        <f>ROUND(ROUND((SUM(BF91:BF404)),2)*I33,2)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44</v>
      </c>
      <c r="F34" s="126">
        <f>ROUND(SUM(BG91:BG404),2)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45</v>
      </c>
      <c r="F35" s="126">
        <f>ROUND(SUM(BH91:BH404),2)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46</v>
      </c>
      <c r="F36" s="126">
        <f>ROUND(SUM(BI91:BI404),2)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47</v>
      </c>
      <c r="E38" s="72"/>
      <c r="F38" s="72"/>
      <c r="G38" s="130" t="s">
        <v>48</v>
      </c>
      <c r="H38" s="131" t="s">
        <v>49</v>
      </c>
      <c r="I38" s="132"/>
      <c r="J38" s="133">
        <f>SUM(J29:J36)</f>
        <v>0</v>
      </c>
      <c r="K38" s="134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5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5" customHeight="1">
      <c r="B44" s="42"/>
      <c r="C44" s="31" t="s">
        <v>149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5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16.5" customHeight="1">
      <c r="B47" s="42"/>
      <c r="C47" s="43"/>
      <c r="D47" s="43"/>
      <c r="E47" s="713" t="str">
        <f>E7</f>
        <v>Odkanalizování oblasti povodí Olešná, kanalizace Chlebovice Frýdek - Místek</v>
      </c>
      <c r="F47" s="714"/>
      <c r="G47" s="714"/>
      <c r="H47" s="714"/>
      <c r="I47" s="114"/>
      <c r="J47" s="43"/>
      <c r="K47" s="46"/>
    </row>
    <row r="48" spans="2:11" ht="15">
      <c r="B48" s="29"/>
      <c r="C48" s="38" t="s">
        <v>143</v>
      </c>
      <c r="D48" s="30"/>
      <c r="E48" s="30"/>
      <c r="F48" s="30"/>
      <c r="G48" s="30"/>
      <c r="H48" s="30"/>
      <c r="I48" s="113"/>
      <c r="J48" s="30"/>
      <c r="K48" s="32"/>
    </row>
    <row r="49" spans="2:11" s="1" customFormat="1" ht="28.5" customHeight="1">
      <c r="B49" s="42"/>
      <c r="C49" s="43"/>
      <c r="D49" s="43"/>
      <c r="E49" s="713" t="s">
        <v>2401</v>
      </c>
      <c r="F49" s="715"/>
      <c r="G49" s="715"/>
      <c r="H49" s="715"/>
      <c r="I49" s="114"/>
      <c r="J49" s="43"/>
      <c r="K49" s="46"/>
    </row>
    <row r="50" spans="2:11" s="1" customFormat="1" ht="14.45" customHeight="1">
      <c r="B50" s="42"/>
      <c r="C50" s="38" t="s">
        <v>145</v>
      </c>
      <c r="D50" s="43"/>
      <c r="E50" s="43"/>
      <c r="F50" s="43"/>
      <c r="G50" s="43"/>
      <c r="H50" s="43"/>
      <c r="I50" s="114"/>
      <c r="J50" s="43"/>
      <c r="K50" s="46"/>
    </row>
    <row r="51" spans="2:11" s="1" customFormat="1" ht="17.25" customHeight="1">
      <c r="B51" s="42"/>
      <c r="C51" s="43"/>
      <c r="D51" s="43"/>
      <c r="E51" s="716" t="str">
        <f>E11</f>
        <v>001 - SO 10 Kanalizační přípojky - neuznatelné náklady</v>
      </c>
      <c r="F51" s="715"/>
      <c r="G51" s="715"/>
      <c r="H51" s="715"/>
      <c r="I51" s="114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 xml:space="preserve"> </v>
      </c>
      <c r="G53" s="43"/>
      <c r="H53" s="43"/>
      <c r="I53" s="115" t="s">
        <v>25</v>
      </c>
      <c r="J53" s="116" t="str">
        <f>IF(J14="","",J14)</f>
        <v>16. 11. 2017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11" s="1" customFormat="1" ht="15">
      <c r="B55" s="42"/>
      <c r="C55" s="38" t="s">
        <v>27</v>
      </c>
      <c r="D55" s="43"/>
      <c r="E55" s="43"/>
      <c r="F55" s="36" t="str">
        <f>E17</f>
        <v>Město Frýdek-Místek</v>
      </c>
      <c r="G55" s="43"/>
      <c r="H55" s="43"/>
      <c r="I55" s="115" t="s">
        <v>33</v>
      </c>
      <c r="J55" s="677" t="str">
        <f>E23</f>
        <v>Sweco Hydroprojekt a.s., divize Morava</v>
      </c>
      <c r="K55" s="46"/>
    </row>
    <row r="56" spans="2:11" s="1" customFormat="1" ht="14.45" customHeight="1">
      <c r="B56" s="42"/>
      <c r="C56" s="38" t="s">
        <v>31</v>
      </c>
      <c r="D56" s="43"/>
      <c r="E56" s="43"/>
      <c r="F56" s="36" t="str">
        <f>IF(E20="","",E20)</f>
        <v/>
      </c>
      <c r="G56" s="43"/>
      <c r="H56" s="43"/>
      <c r="I56" s="114"/>
      <c r="J56" s="721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11" s="1" customFormat="1" ht="29.25" customHeight="1">
      <c r="B58" s="42"/>
      <c r="C58" s="138" t="s">
        <v>150</v>
      </c>
      <c r="D58" s="128"/>
      <c r="E58" s="128"/>
      <c r="F58" s="128"/>
      <c r="G58" s="128"/>
      <c r="H58" s="128"/>
      <c r="I58" s="139"/>
      <c r="J58" s="140" t="s">
        <v>151</v>
      </c>
      <c r="K58" s="141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152</v>
      </c>
      <c r="D60" s="43"/>
      <c r="E60" s="43"/>
      <c r="F60" s="43"/>
      <c r="G60" s="43"/>
      <c r="H60" s="43"/>
      <c r="I60" s="114"/>
      <c r="J60" s="124">
        <f>J91</f>
        <v>0</v>
      </c>
      <c r="K60" s="46"/>
      <c r="AU60" s="25" t="s">
        <v>153</v>
      </c>
    </row>
    <row r="61" spans="2:11" s="8" customFormat="1" ht="24.95" customHeight="1">
      <c r="B61" s="143"/>
      <c r="C61" s="144"/>
      <c r="D61" s="145" t="s">
        <v>154</v>
      </c>
      <c r="E61" s="146"/>
      <c r="F61" s="146"/>
      <c r="G61" s="146"/>
      <c r="H61" s="146"/>
      <c r="I61" s="147"/>
      <c r="J61" s="148">
        <f>J92</f>
        <v>0</v>
      </c>
      <c r="K61" s="149"/>
    </row>
    <row r="62" spans="2:11" s="9" customFormat="1" ht="19.9" customHeight="1">
      <c r="B62" s="150"/>
      <c r="C62" s="151"/>
      <c r="D62" s="152" t="s">
        <v>155</v>
      </c>
      <c r="E62" s="153"/>
      <c r="F62" s="153"/>
      <c r="G62" s="153"/>
      <c r="H62" s="153"/>
      <c r="I62" s="154"/>
      <c r="J62" s="155">
        <f>J93</f>
        <v>0</v>
      </c>
      <c r="K62" s="156"/>
    </row>
    <row r="63" spans="2:11" s="9" customFormat="1" ht="19.9" customHeight="1">
      <c r="B63" s="150"/>
      <c r="C63" s="151"/>
      <c r="D63" s="152" t="s">
        <v>156</v>
      </c>
      <c r="E63" s="153"/>
      <c r="F63" s="153"/>
      <c r="G63" s="153"/>
      <c r="H63" s="153"/>
      <c r="I63" s="154"/>
      <c r="J63" s="155">
        <f>J255</f>
        <v>0</v>
      </c>
      <c r="K63" s="156"/>
    </row>
    <row r="64" spans="2:11" s="9" customFormat="1" ht="19.9" customHeight="1">
      <c r="B64" s="150"/>
      <c r="C64" s="151"/>
      <c r="D64" s="152" t="s">
        <v>157</v>
      </c>
      <c r="E64" s="153"/>
      <c r="F64" s="153"/>
      <c r="G64" s="153"/>
      <c r="H64" s="153"/>
      <c r="I64" s="154"/>
      <c r="J64" s="155">
        <f>J265</f>
        <v>0</v>
      </c>
      <c r="K64" s="156"/>
    </row>
    <row r="65" spans="2:11" s="9" customFormat="1" ht="19.9" customHeight="1">
      <c r="B65" s="150"/>
      <c r="C65" s="151"/>
      <c r="D65" s="152" t="s">
        <v>158</v>
      </c>
      <c r="E65" s="153"/>
      <c r="F65" s="153"/>
      <c r="G65" s="153"/>
      <c r="H65" s="153"/>
      <c r="I65" s="154"/>
      <c r="J65" s="155">
        <f>J275</f>
        <v>0</v>
      </c>
      <c r="K65" s="156"/>
    </row>
    <row r="66" spans="2:11" s="9" customFormat="1" ht="19.9" customHeight="1">
      <c r="B66" s="150"/>
      <c r="C66" s="151"/>
      <c r="D66" s="152" t="s">
        <v>159</v>
      </c>
      <c r="E66" s="153"/>
      <c r="F66" s="153"/>
      <c r="G66" s="153"/>
      <c r="H66" s="153"/>
      <c r="I66" s="154"/>
      <c r="J66" s="155">
        <f>J326</f>
        <v>0</v>
      </c>
      <c r="K66" s="156"/>
    </row>
    <row r="67" spans="2:11" s="9" customFormat="1" ht="19.9" customHeight="1">
      <c r="B67" s="150"/>
      <c r="C67" s="151"/>
      <c r="D67" s="152" t="s">
        <v>160</v>
      </c>
      <c r="E67" s="153"/>
      <c r="F67" s="153"/>
      <c r="G67" s="153"/>
      <c r="H67" s="153"/>
      <c r="I67" s="154"/>
      <c r="J67" s="155">
        <f>J370</f>
        <v>0</v>
      </c>
      <c r="K67" s="156"/>
    </row>
    <row r="68" spans="2:11" s="9" customFormat="1" ht="19.9" customHeight="1">
      <c r="B68" s="150"/>
      <c r="C68" s="151"/>
      <c r="D68" s="152" t="s">
        <v>161</v>
      </c>
      <c r="E68" s="153"/>
      <c r="F68" s="153"/>
      <c r="G68" s="153"/>
      <c r="H68" s="153"/>
      <c r="I68" s="154"/>
      <c r="J68" s="155">
        <f>J388</f>
        <v>0</v>
      </c>
      <c r="K68" s="156"/>
    </row>
    <row r="69" spans="2:11" s="9" customFormat="1" ht="19.9" customHeight="1">
      <c r="B69" s="150"/>
      <c r="C69" s="151"/>
      <c r="D69" s="152" t="s">
        <v>162</v>
      </c>
      <c r="E69" s="153"/>
      <c r="F69" s="153"/>
      <c r="G69" s="153"/>
      <c r="H69" s="153"/>
      <c r="I69" s="154"/>
      <c r="J69" s="155">
        <f>J402</f>
        <v>0</v>
      </c>
      <c r="K69" s="156"/>
    </row>
    <row r="70" spans="2:11" s="1" customFormat="1" ht="21.75" customHeight="1">
      <c r="B70" s="42"/>
      <c r="C70" s="43"/>
      <c r="D70" s="43"/>
      <c r="E70" s="43"/>
      <c r="F70" s="43"/>
      <c r="G70" s="43"/>
      <c r="H70" s="43"/>
      <c r="I70" s="114"/>
      <c r="J70" s="43"/>
      <c r="K70" s="46"/>
    </row>
    <row r="71" spans="2:11" s="1" customFormat="1" ht="6.95" customHeight="1">
      <c r="B71" s="57"/>
      <c r="C71" s="58"/>
      <c r="D71" s="58"/>
      <c r="E71" s="58"/>
      <c r="F71" s="58"/>
      <c r="G71" s="58"/>
      <c r="H71" s="58"/>
      <c r="I71" s="135"/>
      <c r="J71" s="58"/>
      <c r="K71" s="59"/>
    </row>
    <row r="75" spans="2:12" s="1" customFormat="1" ht="6.95" customHeight="1">
      <c r="B75" s="60"/>
      <c r="C75" s="61"/>
      <c r="D75" s="61"/>
      <c r="E75" s="61"/>
      <c r="F75" s="61"/>
      <c r="G75" s="61"/>
      <c r="H75" s="61"/>
      <c r="I75" s="136"/>
      <c r="J75" s="61"/>
      <c r="K75" s="61"/>
      <c r="L75" s="42"/>
    </row>
    <row r="76" spans="2:12" s="1" customFormat="1" ht="36.95" customHeight="1">
      <c r="B76" s="42"/>
      <c r="C76" s="62" t="s">
        <v>163</v>
      </c>
      <c r="L76" s="42"/>
    </row>
    <row r="77" spans="2:12" s="1" customFormat="1" ht="6.95" customHeight="1">
      <c r="B77" s="42"/>
      <c r="L77" s="42"/>
    </row>
    <row r="78" spans="2:12" s="1" customFormat="1" ht="14.45" customHeight="1">
      <c r="B78" s="42"/>
      <c r="C78" s="64" t="s">
        <v>19</v>
      </c>
      <c r="L78" s="42"/>
    </row>
    <row r="79" spans="2:12" s="1" customFormat="1" ht="16.5" customHeight="1">
      <c r="B79" s="42"/>
      <c r="E79" s="717" t="str">
        <f>E7</f>
        <v>Odkanalizování oblasti povodí Olešná, kanalizace Chlebovice Frýdek - Místek</v>
      </c>
      <c r="F79" s="718"/>
      <c r="G79" s="718"/>
      <c r="H79" s="718"/>
      <c r="L79" s="42"/>
    </row>
    <row r="80" spans="2:12" ht="15">
      <c r="B80" s="29"/>
      <c r="C80" s="64" t="s">
        <v>143</v>
      </c>
      <c r="L80" s="29"/>
    </row>
    <row r="81" spans="2:12" s="1" customFormat="1" ht="28.5" customHeight="1">
      <c r="B81" s="42"/>
      <c r="E81" s="717" t="s">
        <v>2401</v>
      </c>
      <c r="F81" s="720"/>
      <c r="G81" s="720"/>
      <c r="H81" s="720"/>
      <c r="L81" s="42"/>
    </row>
    <row r="82" spans="2:12" s="1" customFormat="1" ht="14.45" customHeight="1">
      <c r="B82" s="42"/>
      <c r="C82" s="64" t="s">
        <v>145</v>
      </c>
      <c r="L82" s="42"/>
    </row>
    <row r="83" spans="2:12" s="1" customFormat="1" ht="17.25" customHeight="1">
      <c r="B83" s="42"/>
      <c r="E83" s="688" t="str">
        <f>E11</f>
        <v>001 - SO 10 Kanalizační přípojky - neuznatelné náklady</v>
      </c>
      <c r="F83" s="720"/>
      <c r="G83" s="720"/>
      <c r="H83" s="720"/>
      <c r="L83" s="42"/>
    </row>
    <row r="84" spans="2:12" s="1" customFormat="1" ht="6.95" customHeight="1">
      <c r="B84" s="42"/>
      <c r="L84" s="42"/>
    </row>
    <row r="85" spans="2:12" s="1" customFormat="1" ht="18" customHeight="1">
      <c r="B85" s="42"/>
      <c r="C85" s="64" t="s">
        <v>23</v>
      </c>
      <c r="F85" s="157" t="str">
        <f>F14</f>
        <v xml:space="preserve"> </v>
      </c>
      <c r="I85" s="158" t="s">
        <v>25</v>
      </c>
      <c r="J85" s="68" t="str">
        <f>IF(J14="","",J14)</f>
        <v>16. 11. 2017</v>
      </c>
      <c r="L85" s="42"/>
    </row>
    <row r="86" spans="2:12" s="1" customFormat="1" ht="6.95" customHeight="1">
      <c r="B86" s="42"/>
      <c r="L86" s="42"/>
    </row>
    <row r="87" spans="2:12" s="1" customFormat="1" ht="15">
      <c r="B87" s="42"/>
      <c r="C87" s="64" t="s">
        <v>27</v>
      </c>
      <c r="F87" s="157" t="str">
        <f>E17</f>
        <v>Město Frýdek-Místek</v>
      </c>
      <c r="I87" s="158" t="s">
        <v>33</v>
      </c>
      <c r="J87" s="157" t="str">
        <f>E23</f>
        <v>Sweco Hydroprojekt a.s., divize Morava</v>
      </c>
      <c r="L87" s="42"/>
    </row>
    <row r="88" spans="2:12" s="1" customFormat="1" ht="14.45" customHeight="1">
      <c r="B88" s="42"/>
      <c r="C88" s="64" t="s">
        <v>31</v>
      </c>
      <c r="F88" s="157" t="str">
        <f>IF(E20="","",E20)</f>
        <v/>
      </c>
      <c r="L88" s="42"/>
    </row>
    <row r="89" spans="2:12" s="1" customFormat="1" ht="10.35" customHeight="1">
      <c r="B89" s="42"/>
      <c r="L89" s="42"/>
    </row>
    <row r="90" spans="2:20" s="10" customFormat="1" ht="29.25" customHeight="1">
      <c r="B90" s="159"/>
      <c r="C90" s="160" t="s">
        <v>164</v>
      </c>
      <c r="D90" s="161" t="s">
        <v>56</v>
      </c>
      <c r="E90" s="161" t="s">
        <v>52</v>
      </c>
      <c r="F90" s="161" t="s">
        <v>165</v>
      </c>
      <c r="G90" s="161" t="s">
        <v>166</v>
      </c>
      <c r="H90" s="161" t="s">
        <v>167</v>
      </c>
      <c r="I90" s="162" t="s">
        <v>168</v>
      </c>
      <c r="J90" s="161" t="s">
        <v>151</v>
      </c>
      <c r="K90" s="163" t="s">
        <v>169</v>
      </c>
      <c r="L90" s="159"/>
      <c r="M90" s="74" t="s">
        <v>170</v>
      </c>
      <c r="N90" s="75" t="s">
        <v>41</v>
      </c>
      <c r="O90" s="75" t="s">
        <v>171</v>
      </c>
      <c r="P90" s="75" t="s">
        <v>172</v>
      </c>
      <c r="Q90" s="75" t="s">
        <v>173</v>
      </c>
      <c r="R90" s="75" t="s">
        <v>174</v>
      </c>
      <c r="S90" s="75" t="s">
        <v>175</v>
      </c>
      <c r="T90" s="76" t="s">
        <v>176</v>
      </c>
    </row>
    <row r="91" spans="2:63" s="1" customFormat="1" ht="29.25" customHeight="1">
      <c r="B91" s="42"/>
      <c r="C91" s="78" t="s">
        <v>152</v>
      </c>
      <c r="J91" s="164">
        <f>BK91</f>
        <v>0</v>
      </c>
      <c r="L91" s="42"/>
      <c r="M91" s="77"/>
      <c r="N91" s="69"/>
      <c r="O91" s="69"/>
      <c r="P91" s="165">
        <f>P92</f>
        <v>0</v>
      </c>
      <c r="Q91" s="69"/>
      <c r="R91" s="165">
        <f>R92</f>
        <v>200.77962159999998</v>
      </c>
      <c r="S91" s="69"/>
      <c r="T91" s="166">
        <f>T92</f>
        <v>155.38723</v>
      </c>
      <c r="AT91" s="25" t="s">
        <v>70</v>
      </c>
      <c r="AU91" s="25" t="s">
        <v>153</v>
      </c>
      <c r="BK91" s="167">
        <f>BK92</f>
        <v>0</v>
      </c>
    </row>
    <row r="92" spans="2:63" s="11" customFormat="1" ht="37.35" customHeight="1">
      <c r="B92" s="168"/>
      <c r="D92" s="169" t="s">
        <v>70</v>
      </c>
      <c r="E92" s="170" t="s">
        <v>177</v>
      </c>
      <c r="F92" s="170" t="s">
        <v>178</v>
      </c>
      <c r="I92" s="171"/>
      <c r="J92" s="172">
        <f>BK92</f>
        <v>0</v>
      </c>
      <c r="L92" s="168"/>
      <c r="M92" s="173"/>
      <c r="N92" s="174"/>
      <c r="O92" s="174"/>
      <c r="P92" s="175">
        <f>P93+P255+P265+P275+P326+P370+P388+P402</f>
        <v>0</v>
      </c>
      <c r="Q92" s="174"/>
      <c r="R92" s="175">
        <f>R93+R255+R265+R275+R326+R370+R388+R402</f>
        <v>200.77962159999998</v>
      </c>
      <c r="S92" s="174"/>
      <c r="T92" s="176">
        <f>T93+T255+T265+T275+T326+T370+T388+T402</f>
        <v>155.38723</v>
      </c>
      <c r="AR92" s="169" t="s">
        <v>78</v>
      </c>
      <c r="AT92" s="177" t="s">
        <v>70</v>
      </c>
      <c r="AU92" s="177" t="s">
        <v>71</v>
      </c>
      <c r="AY92" s="169" t="s">
        <v>179</v>
      </c>
      <c r="BK92" s="178">
        <f>BK93+BK255+BK265+BK275+BK326+BK370+BK388+BK402</f>
        <v>0</v>
      </c>
    </row>
    <row r="93" spans="2:63" s="11" customFormat="1" ht="19.9" customHeight="1">
      <c r="B93" s="168"/>
      <c r="D93" s="169" t="s">
        <v>70</v>
      </c>
      <c r="E93" s="179" t="s">
        <v>78</v>
      </c>
      <c r="F93" s="179" t="s">
        <v>180</v>
      </c>
      <c r="I93" s="171"/>
      <c r="J93" s="180">
        <f>BK93</f>
        <v>0</v>
      </c>
      <c r="L93" s="168"/>
      <c r="M93" s="173"/>
      <c r="N93" s="174"/>
      <c r="O93" s="174"/>
      <c r="P93" s="175">
        <f>SUM(P94:P254)</f>
        <v>0</v>
      </c>
      <c r="Q93" s="174"/>
      <c r="R93" s="175">
        <f>SUM(R94:R254)</f>
        <v>148.6813746</v>
      </c>
      <c r="S93" s="174"/>
      <c r="T93" s="176">
        <f>SUM(T94:T254)</f>
        <v>155.38723</v>
      </c>
      <c r="AR93" s="169" t="s">
        <v>78</v>
      </c>
      <c r="AT93" s="177" t="s">
        <v>70</v>
      </c>
      <c r="AU93" s="177" t="s">
        <v>78</v>
      </c>
      <c r="AY93" s="169" t="s">
        <v>179</v>
      </c>
      <c r="BK93" s="178">
        <f>SUM(BK94:BK254)</f>
        <v>0</v>
      </c>
    </row>
    <row r="94" spans="2:65" s="1" customFormat="1" ht="25.5" customHeight="1">
      <c r="B94" s="181"/>
      <c r="C94" s="182" t="s">
        <v>78</v>
      </c>
      <c r="D94" s="182" t="s">
        <v>181</v>
      </c>
      <c r="E94" s="183" t="s">
        <v>198</v>
      </c>
      <c r="F94" s="184" t="s">
        <v>199</v>
      </c>
      <c r="G94" s="185" t="s">
        <v>184</v>
      </c>
      <c r="H94" s="186">
        <v>135.38</v>
      </c>
      <c r="I94" s="187"/>
      <c r="J94" s="188">
        <f>ROUND(I94*H94,2)</f>
        <v>0</v>
      </c>
      <c r="K94" s="184" t="s">
        <v>185</v>
      </c>
      <c r="L94" s="42"/>
      <c r="M94" s="189" t="s">
        <v>5</v>
      </c>
      <c r="N94" s="190" t="s">
        <v>42</v>
      </c>
      <c r="O94" s="43"/>
      <c r="P94" s="191">
        <f>O94*H94</f>
        <v>0</v>
      </c>
      <c r="Q94" s="191">
        <v>0</v>
      </c>
      <c r="R94" s="191">
        <f>Q94*H94</f>
        <v>0</v>
      </c>
      <c r="S94" s="191">
        <v>0.44</v>
      </c>
      <c r="T94" s="192">
        <f>S94*H94</f>
        <v>59.5672</v>
      </c>
      <c r="AR94" s="25" t="s">
        <v>186</v>
      </c>
      <c r="AT94" s="25" t="s">
        <v>181</v>
      </c>
      <c r="AU94" s="25" t="s">
        <v>80</v>
      </c>
      <c r="AY94" s="25" t="s">
        <v>179</v>
      </c>
      <c r="BE94" s="193">
        <f>IF(N94="základní",J94,0)</f>
        <v>0</v>
      </c>
      <c r="BF94" s="193">
        <f>IF(N94="snížená",J94,0)</f>
        <v>0</v>
      </c>
      <c r="BG94" s="193">
        <f>IF(N94="zákl. přenesená",J94,0)</f>
        <v>0</v>
      </c>
      <c r="BH94" s="193">
        <f>IF(N94="sníž. přenesená",J94,0)</f>
        <v>0</v>
      </c>
      <c r="BI94" s="193">
        <f>IF(N94="nulová",J94,0)</f>
        <v>0</v>
      </c>
      <c r="BJ94" s="25" t="s">
        <v>78</v>
      </c>
      <c r="BK94" s="193">
        <f>ROUND(I94*H94,2)</f>
        <v>0</v>
      </c>
      <c r="BL94" s="25" t="s">
        <v>186</v>
      </c>
      <c r="BM94" s="25" t="s">
        <v>1429</v>
      </c>
    </row>
    <row r="95" spans="2:47" s="1" customFormat="1" ht="40.5">
      <c r="B95" s="42"/>
      <c r="D95" s="194" t="s">
        <v>188</v>
      </c>
      <c r="F95" s="195" t="s">
        <v>201</v>
      </c>
      <c r="I95" s="196"/>
      <c r="L95" s="42"/>
      <c r="M95" s="197"/>
      <c r="N95" s="43"/>
      <c r="O95" s="43"/>
      <c r="P95" s="43"/>
      <c r="Q95" s="43"/>
      <c r="R95" s="43"/>
      <c r="S95" s="43"/>
      <c r="T95" s="71"/>
      <c r="AT95" s="25" t="s">
        <v>188</v>
      </c>
      <c r="AU95" s="25" t="s">
        <v>80</v>
      </c>
    </row>
    <row r="96" spans="2:47" s="1" customFormat="1" ht="27">
      <c r="B96" s="42"/>
      <c r="D96" s="194" t="s">
        <v>190</v>
      </c>
      <c r="F96" s="198" t="s">
        <v>2403</v>
      </c>
      <c r="I96" s="196"/>
      <c r="L96" s="42"/>
      <c r="M96" s="197"/>
      <c r="N96" s="43"/>
      <c r="O96" s="43"/>
      <c r="P96" s="43"/>
      <c r="Q96" s="43"/>
      <c r="R96" s="43"/>
      <c r="S96" s="43"/>
      <c r="T96" s="71"/>
      <c r="AT96" s="25" t="s">
        <v>190</v>
      </c>
      <c r="AU96" s="25" t="s">
        <v>80</v>
      </c>
    </row>
    <row r="97" spans="2:51" s="13" customFormat="1" ht="13.5">
      <c r="B97" s="207"/>
      <c r="D97" s="194" t="s">
        <v>192</v>
      </c>
      <c r="E97" s="208" t="s">
        <v>5</v>
      </c>
      <c r="F97" s="209" t="s">
        <v>1431</v>
      </c>
      <c r="H97" s="208" t="s">
        <v>5</v>
      </c>
      <c r="I97" s="210"/>
      <c r="L97" s="207"/>
      <c r="M97" s="211"/>
      <c r="N97" s="212"/>
      <c r="O97" s="212"/>
      <c r="P97" s="212"/>
      <c r="Q97" s="212"/>
      <c r="R97" s="212"/>
      <c r="S97" s="212"/>
      <c r="T97" s="213"/>
      <c r="AT97" s="208" t="s">
        <v>192</v>
      </c>
      <c r="AU97" s="208" t="s">
        <v>80</v>
      </c>
      <c r="AV97" s="13" t="s">
        <v>78</v>
      </c>
      <c r="AW97" s="13" t="s">
        <v>35</v>
      </c>
      <c r="AX97" s="13" t="s">
        <v>71</v>
      </c>
      <c r="AY97" s="208" t="s">
        <v>179</v>
      </c>
    </row>
    <row r="98" spans="2:51" s="13" customFormat="1" ht="13.5">
      <c r="B98" s="207"/>
      <c r="D98" s="194" t="s">
        <v>192</v>
      </c>
      <c r="E98" s="208" t="s">
        <v>5</v>
      </c>
      <c r="F98" s="209" t="s">
        <v>1432</v>
      </c>
      <c r="H98" s="208" t="s">
        <v>5</v>
      </c>
      <c r="I98" s="210"/>
      <c r="L98" s="207"/>
      <c r="M98" s="211"/>
      <c r="N98" s="212"/>
      <c r="O98" s="212"/>
      <c r="P98" s="212"/>
      <c r="Q98" s="212"/>
      <c r="R98" s="212"/>
      <c r="S98" s="212"/>
      <c r="T98" s="213"/>
      <c r="AT98" s="208" t="s">
        <v>192</v>
      </c>
      <c r="AU98" s="208" t="s">
        <v>80</v>
      </c>
      <c r="AV98" s="13" t="s">
        <v>78</v>
      </c>
      <c r="AW98" s="13" t="s">
        <v>35</v>
      </c>
      <c r="AX98" s="13" t="s">
        <v>71</v>
      </c>
      <c r="AY98" s="208" t="s">
        <v>179</v>
      </c>
    </row>
    <row r="99" spans="2:51" s="12" customFormat="1" ht="13.5">
      <c r="B99" s="199"/>
      <c r="D99" s="194" t="s">
        <v>192</v>
      </c>
      <c r="E99" s="200" t="s">
        <v>5</v>
      </c>
      <c r="F99" s="201" t="s">
        <v>2404</v>
      </c>
      <c r="H99" s="202">
        <v>135.38</v>
      </c>
      <c r="I99" s="203"/>
      <c r="L99" s="199"/>
      <c r="M99" s="204"/>
      <c r="N99" s="205"/>
      <c r="O99" s="205"/>
      <c r="P99" s="205"/>
      <c r="Q99" s="205"/>
      <c r="R99" s="205"/>
      <c r="S99" s="205"/>
      <c r="T99" s="206"/>
      <c r="AT99" s="200" t="s">
        <v>192</v>
      </c>
      <c r="AU99" s="200" t="s">
        <v>80</v>
      </c>
      <c r="AV99" s="12" t="s">
        <v>80</v>
      </c>
      <c r="AW99" s="12" t="s">
        <v>35</v>
      </c>
      <c r="AX99" s="12" t="s">
        <v>78</v>
      </c>
      <c r="AY99" s="200" t="s">
        <v>179</v>
      </c>
    </row>
    <row r="100" spans="2:65" s="1" customFormat="1" ht="25.5" customHeight="1">
      <c r="B100" s="181"/>
      <c r="C100" s="182" t="s">
        <v>80</v>
      </c>
      <c r="D100" s="182" t="s">
        <v>181</v>
      </c>
      <c r="E100" s="183" t="s">
        <v>237</v>
      </c>
      <c r="F100" s="184" t="s">
        <v>238</v>
      </c>
      <c r="G100" s="185" t="s">
        <v>184</v>
      </c>
      <c r="H100" s="186">
        <v>19.34</v>
      </c>
      <c r="I100" s="187"/>
      <c r="J100" s="188">
        <f>ROUND(I100*H100,2)</f>
        <v>0</v>
      </c>
      <c r="K100" s="184" t="s">
        <v>185</v>
      </c>
      <c r="L100" s="42"/>
      <c r="M100" s="189" t="s">
        <v>5</v>
      </c>
      <c r="N100" s="190" t="s">
        <v>42</v>
      </c>
      <c r="O100" s="43"/>
      <c r="P100" s="191">
        <f>O100*H100</f>
        <v>0</v>
      </c>
      <c r="Q100" s="191">
        <v>0</v>
      </c>
      <c r="R100" s="191">
        <f>Q100*H100</f>
        <v>0</v>
      </c>
      <c r="S100" s="191">
        <v>0.58</v>
      </c>
      <c r="T100" s="192">
        <f>S100*H100</f>
        <v>11.217199999999998</v>
      </c>
      <c r="AR100" s="25" t="s">
        <v>186</v>
      </c>
      <c r="AT100" s="25" t="s">
        <v>181</v>
      </c>
      <c r="AU100" s="25" t="s">
        <v>80</v>
      </c>
      <c r="AY100" s="25" t="s">
        <v>179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25" t="s">
        <v>78</v>
      </c>
      <c r="BK100" s="193">
        <f>ROUND(I100*H100,2)</f>
        <v>0</v>
      </c>
      <c r="BL100" s="25" t="s">
        <v>186</v>
      </c>
      <c r="BM100" s="25" t="s">
        <v>1434</v>
      </c>
    </row>
    <row r="101" spans="2:47" s="1" customFormat="1" ht="40.5">
      <c r="B101" s="42"/>
      <c r="D101" s="194" t="s">
        <v>188</v>
      </c>
      <c r="F101" s="195" t="s">
        <v>240</v>
      </c>
      <c r="I101" s="196"/>
      <c r="L101" s="42"/>
      <c r="M101" s="197"/>
      <c r="N101" s="43"/>
      <c r="O101" s="43"/>
      <c r="P101" s="43"/>
      <c r="Q101" s="43"/>
      <c r="R101" s="43"/>
      <c r="S101" s="43"/>
      <c r="T101" s="71"/>
      <c r="AT101" s="25" t="s">
        <v>188</v>
      </c>
      <c r="AU101" s="25" t="s">
        <v>80</v>
      </c>
    </row>
    <row r="102" spans="2:47" s="1" customFormat="1" ht="27">
      <c r="B102" s="42"/>
      <c r="D102" s="194" t="s">
        <v>190</v>
      </c>
      <c r="F102" s="198" t="s">
        <v>2403</v>
      </c>
      <c r="I102" s="196"/>
      <c r="L102" s="42"/>
      <c r="M102" s="197"/>
      <c r="N102" s="43"/>
      <c r="O102" s="43"/>
      <c r="P102" s="43"/>
      <c r="Q102" s="43"/>
      <c r="R102" s="43"/>
      <c r="S102" s="43"/>
      <c r="T102" s="71"/>
      <c r="AT102" s="25" t="s">
        <v>190</v>
      </c>
      <c r="AU102" s="25" t="s">
        <v>80</v>
      </c>
    </row>
    <row r="103" spans="2:51" s="13" customFormat="1" ht="13.5">
      <c r="B103" s="207"/>
      <c r="D103" s="194" t="s">
        <v>192</v>
      </c>
      <c r="E103" s="208" t="s">
        <v>5</v>
      </c>
      <c r="F103" s="209" t="s">
        <v>1435</v>
      </c>
      <c r="H103" s="208" t="s">
        <v>5</v>
      </c>
      <c r="I103" s="210"/>
      <c r="L103" s="207"/>
      <c r="M103" s="211"/>
      <c r="N103" s="212"/>
      <c r="O103" s="212"/>
      <c r="P103" s="212"/>
      <c r="Q103" s="212"/>
      <c r="R103" s="212"/>
      <c r="S103" s="212"/>
      <c r="T103" s="213"/>
      <c r="AT103" s="208" t="s">
        <v>192</v>
      </c>
      <c r="AU103" s="208" t="s">
        <v>80</v>
      </c>
      <c r="AV103" s="13" t="s">
        <v>78</v>
      </c>
      <c r="AW103" s="13" t="s">
        <v>35</v>
      </c>
      <c r="AX103" s="13" t="s">
        <v>71</v>
      </c>
      <c r="AY103" s="208" t="s">
        <v>179</v>
      </c>
    </row>
    <row r="104" spans="2:51" s="13" customFormat="1" ht="13.5">
      <c r="B104" s="207"/>
      <c r="D104" s="194" t="s">
        <v>192</v>
      </c>
      <c r="E104" s="208" t="s">
        <v>5</v>
      </c>
      <c r="F104" s="209" t="s">
        <v>1432</v>
      </c>
      <c r="H104" s="208" t="s">
        <v>5</v>
      </c>
      <c r="I104" s="210"/>
      <c r="L104" s="207"/>
      <c r="M104" s="211"/>
      <c r="N104" s="212"/>
      <c r="O104" s="212"/>
      <c r="P104" s="212"/>
      <c r="Q104" s="212"/>
      <c r="R104" s="212"/>
      <c r="S104" s="212"/>
      <c r="T104" s="213"/>
      <c r="AT104" s="208" t="s">
        <v>192</v>
      </c>
      <c r="AU104" s="208" t="s">
        <v>80</v>
      </c>
      <c r="AV104" s="13" t="s">
        <v>78</v>
      </c>
      <c r="AW104" s="13" t="s">
        <v>35</v>
      </c>
      <c r="AX104" s="13" t="s">
        <v>71</v>
      </c>
      <c r="AY104" s="208" t="s">
        <v>179</v>
      </c>
    </row>
    <row r="105" spans="2:51" s="12" customFormat="1" ht="13.5">
      <c r="B105" s="199"/>
      <c r="D105" s="194" t="s">
        <v>192</v>
      </c>
      <c r="E105" s="200" t="s">
        <v>5</v>
      </c>
      <c r="F105" s="201" t="s">
        <v>2405</v>
      </c>
      <c r="H105" s="202">
        <v>19.34</v>
      </c>
      <c r="I105" s="203"/>
      <c r="L105" s="199"/>
      <c r="M105" s="204"/>
      <c r="N105" s="205"/>
      <c r="O105" s="205"/>
      <c r="P105" s="205"/>
      <c r="Q105" s="205"/>
      <c r="R105" s="205"/>
      <c r="S105" s="205"/>
      <c r="T105" s="206"/>
      <c r="AT105" s="200" t="s">
        <v>192</v>
      </c>
      <c r="AU105" s="200" t="s">
        <v>80</v>
      </c>
      <c r="AV105" s="12" t="s">
        <v>80</v>
      </c>
      <c r="AW105" s="12" t="s">
        <v>35</v>
      </c>
      <c r="AX105" s="12" t="s">
        <v>78</v>
      </c>
      <c r="AY105" s="200" t="s">
        <v>179</v>
      </c>
    </row>
    <row r="106" spans="2:65" s="1" customFormat="1" ht="25.5" customHeight="1">
      <c r="B106" s="181"/>
      <c r="C106" s="182" t="s">
        <v>88</v>
      </c>
      <c r="D106" s="182" t="s">
        <v>181</v>
      </c>
      <c r="E106" s="183" t="s">
        <v>249</v>
      </c>
      <c r="F106" s="184" t="s">
        <v>250</v>
      </c>
      <c r="G106" s="185" t="s">
        <v>184</v>
      </c>
      <c r="H106" s="186">
        <v>154.72</v>
      </c>
      <c r="I106" s="187"/>
      <c r="J106" s="188">
        <f>ROUND(I106*H106,2)</f>
        <v>0</v>
      </c>
      <c r="K106" s="184" t="s">
        <v>185</v>
      </c>
      <c r="L106" s="42"/>
      <c r="M106" s="189" t="s">
        <v>5</v>
      </c>
      <c r="N106" s="190" t="s">
        <v>42</v>
      </c>
      <c r="O106" s="43"/>
      <c r="P106" s="191">
        <f>O106*H106</f>
        <v>0</v>
      </c>
      <c r="Q106" s="191">
        <v>0</v>
      </c>
      <c r="R106" s="191">
        <f>Q106*H106</f>
        <v>0</v>
      </c>
      <c r="S106" s="191">
        <v>0.22</v>
      </c>
      <c r="T106" s="192">
        <f>S106*H106</f>
        <v>34.0384</v>
      </c>
      <c r="AR106" s="25" t="s">
        <v>186</v>
      </c>
      <c r="AT106" s="25" t="s">
        <v>181</v>
      </c>
      <c r="AU106" s="25" t="s">
        <v>80</v>
      </c>
      <c r="AY106" s="25" t="s">
        <v>179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25" t="s">
        <v>78</v>
      </c>
      <c r="BK106" s="193">
        <f>ROUND(I106*H106,2)</f>
        <v>0</v>
      </c>
      <c r="BL106" s="25" t="s">
        <v>186</v>
      </c>
      <c r="BM106" s="25" t="s">
        <v>1437</v>
      </c>
    </row>
    <row r="107" spans="2:47" s="1" customFormat="1" ht="40.5">
      <c r="B107" s="42"/>
      <c r="D107" s="194" t="s">
        <v>188</v>
      </c>
      <c r="F107" s="195" t="s">
        <v>252</v>
      </c>
      <c r="I107" s="196"/>
      <c r="L107" s="42"/>
      <c r="M107" s="197"/>
      <c r="N107" s="43"/>
      <c r="O107" s="43"/>
      <c r="P107" s="43"/>
      <c r="Q107" s="43"/>
      <c r="R107" s="43"/>
      <c r="S107" s="43"/>
      <c r="T107" s="71"/>
      <c r="AT107" s="25" t="s">
        <v>188</v>
      </c>
      <c r="AU107" s="25" t="s">
        <v>80</v>
      </c>
    </row>
    <row r="108" spans="2:51" s="13" customFormat="1" ht="13.5">
      <c r="B108" s="207"/>
      <c r="D108" s="194" t="s">
        <v>192</v>
      </c>
      <c r="E108" s="208" t="s">
        <v>5</v>
      </c>
      <c r="F108" s="209" t="s">
        <v>253</v>
      </c>
      <c r="H108" s="208" t="s">
        <v>5</v>
      </c>
      <c r="I108" s="210"/>
      <c r="L108" s="207"/>
      <c r="M108" s="211"/>
      <c r="N108" s="212"/>
      <c r="O108" s="212"/>
      <c r="P108" s="212"/>
      <c r="Q108" s="212"/>
      <c r="R108" s="212"/>
      <c r="S108" s="212"/>
      <c r="T108" s="213"/>
      <c r="AT108" s="208" t="s">
        <v>192</v>
      </c>
      <c r="AU108" s="208" t="s">
        <v>80</v>
      </c>
      <c r="AV108" s="13" t="s">
        <v>78</v>
      </c>
      <c r="AW108" s="13" t="s">
        <v>35</v>
      </c>
      <c r="AX108" s="13" t="s">
        <v>71</v>
      </c>
      <c r="AY108" s="208" t="s">
        <v>179</v>
      </c>
    </row>
    <row r="109" spans="2:51" s="12" customFormat="1" ht="13.5">
      <c r="B109" s="199"/>
      <c r="D109" s="194" t="s">
        <v>192</v>
      </c>
      <c r="E109" s="200" t="s">
        <v>5</v>
      </c>
      <c r="F109" s="201" t="s">
        <v>2406</v>
      </c>
      <c r="H109" s="202">
        <v>135.38</v>
      </c>
      <c r="I109" s="203"/>
      <c r="L109" s="199"/>
      <c r="M109" s="204"/>
      <c r="N109" s="205"/>
      <c r="O109" s="205"/>
      <c r="P109" s="205"/>
      <c r="Q109" s="205"/>
      <c r="R109" s="205"/>
      <c r="S109" s="205"/>
      <c r="T109" s="206"/>
      <c r="AT109" s="200" t="s">
        <v>192</v>
      </c>
      <c r="AU109" s="200" t="s">
        <v>80</v>
      </c>
      <c r="AV109" s="12" t="s">
        <v>80</v>
      </c>
      <c r="AW109" s="12" t="s">
        <v>35</v>
      </c>
      <c r="AX109" s="12" t="s">
        <v>71</v>
      </c>
      <c r="AY109" s="200" t="s">
        <v>179</v>
      </c>
    </row>
    <row r="110" spans="2:51" s="13" customFormat="1" ht="13.5">
      <c r="B110" s="207"/>
      <c r="D110" s="194" t="s">
        <v>192</v>
      </c>
      <c r="E110" s="208" t="s">
        <v>5</v>
      </c>
      <c r="F110" s="209" t="s">
        <v>255</v>
      </c>
      <c r="H110" s="208" t="s">
        <v>5</v>
      </c>
      <c r="I110" s="210"/>
      <c r="L110" s="207"/>
      <c r="M110" s="211"/>
      <c r="N110" s="212"/>
      <c r="O110" s="212"/>
      <c r="P110" s="212"/>
      <c r="Q110" s="212"/>
      <c r="R110" s="212"/>
      <c r="S110" s="212"/>
      <c r="T110" s="213"/>
      <c r="AT110" s="208" t="s">
        <v>192</v>
      </c>
      <c r="AU110" s="208" t="s">
        <v>80</v>
      </c>
      <c r="AV110" s="13" t="s">
        <v>78</v>
      </c>
      <c r="AW110" s="13" t="s">
        <v>35</v>
      </c>
      <c r="AX110" s="13" t="s">
        <v>71</v>
      </c>
      <c r="AY110" s="208" t="s">
        <v>179</v>
      </c>
    </row>
    <row r="111" spans="2:51" s="12" customFormat="1" ht="13.5">
      <c r="B111" s="199"/>
      <c r="D111" s="194" t="s">
        <v>192</v>
      </c>
      <c r="E111" s="200" t="s">
        <v>5</v>
      </c>
      <c r="F111" s="201" t="s">
        <v>2407</v>
      </c>
      <c r="H111" s="202">
        <v>19.34</v>
      </c>
      <c r="I111" s="203"/>
      <c r="L111" s="199"/>
      <c r="M111" s="204"/>
      <c r="N111" s="205"/>
      <c r="O111" s="205"/>
      <c r="P111" s="205"/>
      <c r="Q111" s="205"/>
      <c r="R111" s="205"/>
      <c r="S111" s="205"/>
      <c r="T111" s="206"/>
      <c r="AT111" s="200" t="s">
        <v>192</v>
      </c>
      <c r="AU111" s="200" t="s">
        <v>80</v>
      </c>
      <c r="AV111" s="12" t="s">
        <v>80</v>
      </c>
      <c r="AW111" s="12" t="s">
        <v>35</v>
      </c>
      <c r="AX111" s="12" t="s">
        <v>71</v>
      </c>
      <c r="AY111" s="200" t="s">
        <v>179</v>
      </c>
    </row>
    <row r="112" spans="2:51" s="14" customFormat="1" ht="13.5">
      <c r="B112" s="214"/>
      <c r="D112" s="194" t="s">
        <v>192</v>
      </c>
      <c r="E112" s="215" t="s">
        <v>5</v>
      </c>
      <c r="F112" s="216" t="s">
        <v>228</v>
      </c>
      <c r="H112" s="217">
        <v>154.72</v>
      </c>
      <c r="I112" s="218"/>
      <c r="L112" s="214"/>
      <c r="M112" s="219"/>
      <c r="N112" s="220"/>
      <c r="O112" s="220"/>
      <c r="P112" s="220"/>
      <c r="Q112" s="220"/>
      <c r="R112" s="220"/>
      <c r="S112" s="220"/>
      <c r="T112" s="221"/>
      <c r="AT112" s="215" t="s">
        <v>192</v>
      </c>
      <c r="AU112" s="215" t="s">
        <v>80</v>
      </c>
      <c r="AV112" s="14" t="s">
        <v>186</v>
      </c>
      <c r="AW112" s="14" t="s">
        <v>35</v>
      </c>
      <c r="AX112" s="14" t="s">
        <v>78</v>
      </c>
      <c r="AY112" s="215" t="s">
        <v>179</v>
      </c>
    </row>
    <row r="113" spans="2:65" s="1" customFormat="1" ht="25.5" customHeight="1">
      <c r="B113" s="181"/>
      <c r="C113" s="182" t="s">
        <v>186</v>
      </c>
      <c r="D113" s="182" t="s">
        <v>181</v>
      </c>
      <c r="E113" s="183" t="s">
        <v>258</v>
      </c>
      <c r="F113" s="184" t="s">
        <v>259</v>
      </c>
      <c r="G113" s="185" t="s">
        <v>184</v>
      </c>
      <c r="H113" s="186">
        <v>270.76</v>
      </c>
      <c r="I113" s="187"/>
      <c r="J113" s="188">
        <f>ROUND(I113*H113,2)</f>
        <v>0</v>
      </c>
      <c r="K113" s="184" t="s">
        <v>185</v>
      </c>
      <c r="L113" s="42"/>
      <c r="M113" s="189" t="s">
        <v>5</v>
      </c>
      <c r="N113" s="190" t="s">
        <v>42</v>
      </c>
      <c r="O113" s="43"/>
      <c r="P113" s="191">
        <f>O113*H113</f>
        <v>0</v>
      </c>
      <c r="Q113" s="191">
        <v>7E-05</v>
      </c>
      <c r="R113" s="191">
        <f>Q113*H113</f>
        <v>0.018953199999999996</v>
      </c>
      <c r="S113" s="191">
        <v>0.128</v>
      </c>
      <c r="T113" s="192">
        <f>S113*H113</f>
        <v>34.65728</v>
      </c>
      <c r="AR113" s="25" t="s">
        <v>186</v>
      </c>
      <c r="AT113" s="25" t="s">
        <v>181</v>
      </c>
      <c r="AU113" s="25" t="s">
        <v>80</v>
      </c>
      <c r="AY113" s="25" t="s">
        <v>179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25" t="s">
        <v>78</v>
      </c>
      <c r="BK113" s="193">
        <f>ROUND(I113*H113,2)</f>
        <v>0</v>
      </c>
      <c r="BL113" s="25" t="s">
        <v>186</v>
      </c>
      <c r="BM113" s="25" t="s">
        <v>1440</v>
      </c>
    </row>
    <row r="114" spans="2:47" s="1" customFormat="1" ht="27">
      <c r="B114" s="42"/>
      <c r="D114" s="194" t="s">
        <v>188</v>
      </c>
      <c r="F114" s="195" t="s">
        <v>261</v>
      </c>
      <c r="I114" s="196"/>
      <c r="L114" s="42"/>
      <c r="M114" s="197"/>
      <c r="N114" s="43"/>
      <c r="O114" s="43"/>
      <c r="P114" s="43"/>
      <c r="Q114" s="43"/>
      <c r="R114" s="43"/>
      <c r="S114" s="43"/>
      <c r="T114" s="71"/>
      <c r="AT114" s="25" t="s">
        <v>188</v>
      </c>
      <c r="AU114" s="25" t="s">
        <v>80</v>
      </c>
    </row>
    <row r="115" spans="2:47" s="1" customFormat="1" ht="27">
      <c r="B115" s="42"/>
      <c r="D115" s="194" t="s">
        <v>190</v>
      </c>
      <c r="F115" s="198" t="s">
        <v>2403</v>
      </c>
      <c r="I115" s="196"/>
      <c r="L115" s="42"/>
      <c r="M115" s="197"/>
      <c r="N115" s="43"/>
      <c r="O115" s="43"/>
      <c r="P115" s="43"/>
      <c r="Q115" s="43"/>
      <c r="R115" s="43"/>
      <c r="S115" s="43"/>
      <c r="T115" s="71"/>
      <c r="AT115" s="25" t="s">
        <v>190</v>
      </c>
      <c r="AU115" s="25" t="s">
        <v>80</v>
      </c>
    </row>
    <row r="116" spans="2:51" s="13" customFormat="1" ht="13.5">
      <c r="B116" s="207"/>
      <c r="D116" s="194" t="s">
        <v>192</v>
      </c>
      <c r="E116" s="208" t="s">
        <v>5</v>
      </c>
      <c r="F116" s="209" t="s">
        <v>1431</v>
      </c>
      <c r="H116" s="208" t="s">
        <v>5</v>
      </c>
      <c r="I116" s="210"/>
      <c r="L116" s="207"/>
      <c r="M116" s="211"/>
      <c r="N116" s="212"/>
      <c r="O116" s="212"/>
      <c r="P116" s="212"/>
      <c r="Q116" s="212"/>
      <c r="R116" s="212"/>
      <c r="S116" s="212"/>
      <c r="T116" s="213"/>
      <c r="AT116" s="208" t="s">
        <v>192</v>
      </c>
      <c r="AU116" s="208" t="s">
        <v>80</v>
      </c>
      <c r="AV116" s="13" t="s">
        <v>78</v>
      </c>
      <c r="AW116" s="13" t="s">
        <v>35</v>
      </c>
      <c r="AX116" s="13" t="s">
        <v>71</v>
      </c>
      <c r="AY116" s="208" t="s">
        <v>179</v>
      </c>
    </row>
    <row r="117" spans="2:51" s="13" customFormat="1" ht="13.5">
      <c r="B117" s="207"/>
      <c r="D117" s="194" t="s">
        <v>192</v>
      </c>
      <c r="E117" s="208" t="s">
        <v>5</v>
      </c>
      <c r="F117" s="209" t="s">
        <v>1441</v>
      </c>
      <c r="H117" s="208" t="s">
        <v>5</v>
      </c>
      <c r="I117" s="210"/>
      <c r="L117" s="207"/>
      <c r="M117" s="211"/>
      <c r="N117" s="212"/>
      <c r="O117" s="212"/>
      <c r="P117" s="212"/>
      <c r="Q117" s="212"/>
      <c r="R117" s="212"/>
      <c r="S117" s="212"/>
      <c r="T117" s="213"/>
      <c r="AT117" s="208" t="s">
        <v>192</v>
      </c>
      <c r="AU117" s="208" t="s">
        <v>80</v>
      </c>
      <c r="AV117" s="13" t="s">
        <v>78</v>
      </c>
      <c r="AW117" s="13" t="s">
        <v>35</v>
      </c>
      <c r="AX117" s="13" t="s">
        <v>71</v>
      </c>
      <c r="AY117" s="208" t="s">
        <v>179</v>
      </c>
    </row>
    <row r="118" spans="2:51" s="12" customFormat="1" ht="13.5">
      <c r="B118" s="199"/>
      <c r="D118" s="194" t="s">
        <v>192</v>
      </c>
      <c r="E118" s="200" t="s">
        <v>5</v>
      </c>
      <c r="F118" s="201" t="s">
        <v>2408</v>
      </c>
      <c r="H118" s="202">
        <v>270.76</v>
      </c>
      <c r="I118" s="203"/>
      <c r="L118" s="199"/>
      <c r="M118" s="204"/>
      <c r="N118" s="205"/>
      <c r="O118" s="205"/>
      <c r="P118" s="205"/>
      <c r="Q118" s="205"/>
      <c r="R118" s="205"/>
      <c r="S118" s="205"/>
      <c r="T118" s="206"/>
      <c r="AT118" s="200" t="s">
        <v>192</v>
      </c>
      <c r="AU118" s="200" t="s">
        <v>80</v>
      </c>
      <c r="AV118" s="12" t="s">
        <v>80</v>
      </c>
      <c r="AW118" s="12" t="s">
        <v>35</v>
      </c>
      <c r="AX118" s="12" t="s">
        <v>78</v>
      </c>
      <c r="AY118" s="200" t="s">
        <v>179</v>
      </c>
    </row>
    <row r="119" spans="2:65" s="1" customFormat="1" ht="25.5" customHeight="1">
      <c r="B119" s="181"/>
      <c r="C119" s="182" t="s">
        <v>236</v>
      </c>
      <c r="D119" s="182" t="s">
        <v>181</v>
      </c>
      <c r="E119" s="183" t="s">
        <v>285</v>
      </c>
      <c r="F119" s="184" t="s">
        <v>286</v>
      </c>
      <c r="G119" s="185" t="s">
        <v>184</v>
      </c>
      <c r="H119" s="186">
        <v>19.34</v>
      </c>
      <c r="I119" s="187"/>
      <c r="J119" s="188">
        <f>ROUND(I119*H119,2)</f>
        <v>0</v>
      </c>
      <c r="K119" s="184" t="s">
        <v>185</v>
      </c>
      <c r="L119" s="42"/>
      <c r="M119" s="189" t="s">
        <v>5</v>
      </c>
      <c r="N119" s="190" t="s">
        <v>42</v>
      </c>
      <c r="O119" s="43"/>
      <c r="P119" s="191">
        <f>O119*H119</f>
        <v>0</v>
      </c>
      <c r="Q119" s="191">
        <v>0.00013</v>
      </c>
      <c r="R119" s="191">
        <f>Q119*H119</f>
        <v>0.0025142</v>
      </c>
      <c r="S119" s="191">
        <v>0.256</v>
      </c>
      <c r="T119" s="192">
        <f>S119*H119</f>
        <v>4.95104</v>
      </c>
      <c r="AR119" s="25" t="s">
        <v>186</v>
      </c>
      <c r="AT119" s="25" t="s">
        <v>181</v>
      </c>
      <c r="AU119" s="25" t="s">
        <v>80</v>
      </c>
      <c r="AY119" s="25" t="s">
        <v>179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25" t="s">
        <v>78</v>
      </c>
      <c r="BK119" s="193">
        <f>ROUND(I119*H119,2)</f>
        <v>0</v>
      </c>
      <c r="BL119" s="25" t="s">
        <v>186</v>
      </c>
      <c r="BM119" s="25" t="s">
        <v>1443</v>
      </c>
    </row>
    <row r="120" spans="2:47" s="1" customFormat="1" ht="27">
      <c r="B120" s="42"/>
      <c r="D120" s="194" t="s">
        <v>188</v>
      </c>
      <c r="F120" s="195" t="s">
        <v>288</v>
      </c>
      <c r="I120" s="196"/>
      <c r="L120" s="42"/>
      <c r="M120" s="197"/>
      <c r="N120" s="43"/>
      <c r="O120" s="43"/>
      <c r="P120" s="43"/>
      <c r="Q120" s="43"/>
      <c r="R120" s="43"/>
      <c r="S120" s="43"/>
      <c r="T120" s="71"/>
      <c r="AT120" s="25" t="s">
        <v>188</v>
      </c>
      <c r="AU120" s="25" t="s">
        <v>80</v>
      </c>
    </row>
    <row r="121" spans="2:47" s="1" customFormat="1" ht="27">
      <c r="B121" s="42"/>
      <c r="D121" s="194" t="s">
        <v>190</v>
      </c>
      <c r="F121" s="198" t="s">
        <v>191</v>
      </c>
      <c r="I121" s="196"/>
      <c r="L121" s="42"/>
      <c r="M121" s="197"/>
      <c r="N121" s="43"/>
      <c r="O121" s="43"/>
      <c r="P121" s="43"/>
      <c r="Q121" s="43"/>
      <c r="R121" s="43"/>
      <c r="S121" s="43"/>
      <c r="T121" s="71"/>
      <c r="AT121" s="25" t="s">
        <v>190</v>
      </c>
      <c r="AU121" s="25" t="s">
        <v>80</v>
      </c>
    </row>
    <row r="122" spans="2:65" s="1" customFormat="1" ht="25.5" customHeight="1">
      <c r="B122" s="181"/>
      <c r="C122" s="182" t="s">
        <v>248</v>
      </c>
      <c r="D122" s="182" t="s">
        <v>181</v>
      </c>
      <c r="E122" s="183" t="s">
        <v>290</v>
      </c>
      <c r="F122" s="184" t="s">
        <v>291</v>
      </c>
      <c r="G122" s="185" t="s">
        <v>184</v>
      </c>
      <c r="H122" s="186">
        <v>106.37</v>
      </c>
      <c r="I122" s="187"/>
      <c r="J122" s="188">
        <f>ROUND(I122*H122,2)</f>
        <v>0</v>
      </c>
      <c r="K122" s="184" t="s">
        <v>185</v>
      </c>
      <c r="L122" s="42"/>
      <c r="M122" s="189" t="s">
        <v>5</v>
      </c>
      <c r="N122" s="190" t="s">
        <v>42</v>
      </c>
      <c r="O122" s="43"/>
      <c r="P122" s="191">
        <f>O122*H122</f>
        <v>0</v>
      </c>
      <c r="Q122" s="191">
        <v>6E-05</v>
      </c>
      <c r="R122" s="191">
        <f>Q122*H122</f>
        <v>0.0063822</v>
      </c>
      <c r="S122" s="191">
        <v>0.103</v>
      </c>
      <c r="T122" s="192">
        <f>S122*H122</f>
        <v>10.95611</v>
      </c>
      <c r="AR122" s="25" t="s">
        <v>186</v>
      </c>
      <c r="AT122" s="25" t="s">
        <v>181</v>
      </c>
      <c r="AU122" s="25" t="s">
        <v>80</v>
      </c>
      <c r="AY122" s="25" t="s">
        <v>179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25" t="s">
        <v>78</v>
      </c>
      <c r="BK122" s="193">
        <f>ROUND(I122*H122,2)</f>
        <v>0</v>
      </c>
      <c r="BL122" s="25" t="s">
        <v>186</v>
      </c>
      <c r="BM122" s="25" t="s">
        <v>1444</v>
      </c>
    </row>
    <row r="123" spans="2:47" s="1" customFormat="1" ht="27">
      <c r="B123" s="42"/>
      <c r="D123" s="194" t="s">
        <v>188</v>
      </c>
      <c r="F123" s="195" t="s">
        <v>293</v>
      </c>
      <c r="I123" s="196"/>
      <c r="L123" s="42"/>
      <c r="M123" s="197"/>
      <c r="N123" s="43"/>
      <c r="O123" s="43"/>
      <c r="P123" s="43"/>
      <c r="Q123" s="43"/>
      <c r="R123" s="43"/>
      <c r="S123" s="43"/>
      <c r="T123" s="71"/>
      <c r="AT123" s="25" t="s">
        <v>188</v>
      </c>
      <c r="AU123" s="25" t="s">
        <v>80</v>
      </c>
    </row>
    <row r="124" spans="2:47" s="1" customFormat="1" ht="27">
      <c r="B124" s="42"/>
      <c r="D124" s="194" t="s">
        <v>190</v>
      </c>
      <c r="F124" s="198" t="s">
        <v>2403</v>
      </c>
      <c r="I124" s="196"/>
      <c r="L124" s="42"/>
      <c r="M124" s="197"/>
      <c r="N124" s="43"/>
      <c r="O124" s="43"/>
      <c r="P124" s="43"/>
      <c r="Q124" s="43"/>
      <c r="R124" s="43"/>
      <c r="S124" s="43"/>
      <c r="T124" s="71"/>
      <c r="AT124" s="25" t="s">
        <v>190</v>
      </c>
      <c r="AU124" s="25" t="s">
        <v>80</v>
      </c>
    </row>
    <row r="125" spans="2:51" s="13" customFormat="1" ht="13.5">
      <c r="B125" s="207"/>
      <c r="D125" s="194" t="s">
        <v>192</v>
      </c>
      <c r="E125" s="208" t="s">
        <v>5</v>
      </c>
      <c r="F125" s="209" t="s">
        <v>1445</v>
      </c>
      <c r="H125" s="208" t="s">
        <v>5</v>
      </c>
      <c r="I125" s="210"/>
      <c r="L125" s="207"/>
      <c r="M125" s="211"/>
      <c r="N125" s="212"/>
      <c r="O125" s="212"/>
      <c r="P125" s="212"/>
      <c r="Q125" s="212"/>
      <c r="R125" s="212"/>
      <c r="S125" s="212"/>
      <c r="T125" s="213"/>
      <c r="AT125" s="208" t="s">
        <v>192</v>
      </c>
      <c r="AU125" s="208" t="s">
        <v>80</v>
      </c>
      <c r="AV125" s="13" t="s">
        <v>78</v>
      </c>
      <c r="AW125" s="13" t="s">
        <v>35</v>
      </c>
      <c r="AX125" s="13" t="s">
        <v>71</v>
      </c>
      <c r="AY125" s="208" t="s">
        <v>179</v>
      </c>
    </row>
    <row r="126" spans="2:51" s="13" customFormat="1" ht="13.5">
      <c r="B126" s="207"/>
      <c r="D126" s="194" t="s">
        <v>192</v>
      </c>
      <c r="E126" s="208" t="s">
        <v>5</v>
      </c>
      <c r="F126" s="209" t="s">
        <v>294</v>
      </c>
      <c r="H126" s="208" t="s">
        <v>5</v>
      </c>
      <c r="I126" s="210"/>
      <c r="L126" s="207"/>
      <c r="M126" s="211"/>
      <c r="N126" s="212"/>
      <c r="O126" s="212"/>
      <c r="P126" s="212"/>
      <c r="Q126" s="212"/>
      <c r="R126" s="212"/>
      <c r="S126" s="212"/>
      <c r="T126" s="213"/>
      <c r="AT126" s="208" t="s">
        <v>192</v>
      </c>
      <c r="AU126" s="208" t="s">
        <v>80</v>
      </c>
      <c r="AV126" s="13" t="s">
        <v>78</v>
      </c>
      <c r="AW126" s="13" t="s">
        <v>35</v>
      </c>
      <c r="AX126" s="13" t="s">
        <v>71</v>
      </c>
      <c r="AY126" s="208" t="s">
        <v>179</v>
      </c>
    </row>
    <row r="127" spans="2:51" s="12" customFormat="1" ht="13.5">
      <c r="B127" s="199"/>
      <c r="D127" s="194" t="s">
        <v>192</v>
      </c>
      <c r="E127" s="200" t="s">
        <v>5</v>
      </c>
      <c r="F127" s="201" t="s">
        <v>2409</v>
      </c>
      <c r="H127" s="202">
        <v>77.36</v>
      </c>
      <c r="I127" s="203"/>
      <c r="L127" s="199"/>
      <c r="M127" s="204"/>
      <c r="N127" s="205"/>
      <c r="O127" s="205"/>
      <c r="P127" s="205"/>
      <c r="Q127" s="205"/>
      <c r="R127" s="205"/>
      <c r="S127" s="205"/>
      <c r="T127" s="206"/>
      <c r="AT127" s="200" t="s">
        <v>192</v>
      </c>
      <c r="AU127" s="200" t="s">
        <v>80</v>
      </c>
      <c r="AV127" s="12" t="s">
        <v>80</v>
      </c>
      <c r="AW127" s="12" t="s">
        <v>35</v>
      </c>
      <c r="AX127" s="12" t="s">
        <v>71</v>
      </c>
      <c r="AY127" s="200" t="s">
        <v>179</v>
      </c>
    </row>
    <row r="128" spans="2:51" s="13" customFormat="1" ht="13.5">
      <c r="B128" s="207"/>
      <c r="D128" s="194" t="s">
        <v>192</v>
      </c>
      <c r="E128" s="208" t="s">
        <v>5</v>
      </c>
      <c r="F128" s="209" t="s">
        <v>300</v>
      </c>
      <c r="H128" s="208" t="s">
        <v>5</v>
      </c>
      <c r="I128" s="210"/>
      <c r="L128" s="207"/>
      <c r="M128" s="211"/>
      <c r="N128" s="212"/>
      <c r="O128" s="212"/>
      <c r="P128" s="212"/>
      <c r="Q128" s="212"/>
      <c r="R128" s="212"/>
      <c r="S128" s="212"/>
      <c r="T128" s="213"/>
      <c r="AT128" s="208" t="s">
        <v>192</v>
      </c>
      <c r="AU128" s="208" t="s">
        <v>80</v>
      </c>
      <c r="AV128" s="13" t="s">
        <v>78</v>
      </c>
      <c r="AW128" s="13" t="s">
        <v>35</v>
      </c>
      <c r="AX128" s="13" t="s">
        <v>71</v>
      </c>
      <c r="AY128" s="208" t="s">
        <v>179</v>
      </c>
    </row>
    <row r="129" spans="2:51" s="12" customFormat="1" ht="13.5">
      <c r="B129" s="199"/>
      <c r="D129" s="194" t="s">
        <v>192</v>
      </c>
      <c r="E129" s="200" t="s">
        <v>5</v>
      </c>
      <c r="F129" s="201" t="s">
        <v>2410</v>
      </c>
      <c r="H129" s="202">
        <v>29.01</v>
      </c>
      <c r="I129" s="203"/>
      <c r="L129" s="199"/>
      <c r="M129" s="204"/>
      <c r="N129" s="205"/>
      <c r="O129" s="205"/>
      <c r="P129" s="205"/>
      <c r="Q129" s="205"/>
      <c r="R129" s="205"/>
      <c r="S129" s="205"/>
      <c r="T129" s="206"/>
      <c r="AT129" s="200" t="s">
        <v>192</v>
      </c>
      <c r="AU129" s="200" t="s">
        <v>80</v>
      </c>
      <c r="AV129" s="12" t="s">
        <v>80</v>
      </c>
      <c r="AW129" s="12" t="s">
        <v>35</v>
      </c>
      <c r="AX129" s="12" t="s">
        <v>71</v>
      </c>
      <c r="AY129" s="200" t="s">
        <v>179</v>
      </c>
    </row>
    <row r="130" spans="2:51" s="14" customFormat="1" ht="13.5">
      <c r="B130" s="214"/>
      <c r="D130" s="194" t="s">
        <v>192</v>
      </c>
      <c r="E130" s="215" t="s">
        <v>5</v>
      </c>
      <c r="F130" s="216" t="s">
        <v>228</v>
      </c>
      <c r="H130" s="217">
        <v>106.37</v>
      </c>
      <c r="I130" s="218"/>
      <c r="L130" s="214"/>
      <c r="M130" s="219"/>
      <c r="N130" s="220"/>
      <c r="O130" s="220"/>
      <c r="P130" s="220"/>
      <c r="Q130" s="220"/>
      <c r="R130" s="220"/>
      <c r="S130" s="220"/>
      <c r="T130" s="221"/>
      <c r="AT130" s="215" t="s">
        <v>192</v>
      </c>
      <c r="AU130" s="215" t="s">
        <v>80</v>
      </c>
      <c r="AV130" s="14" t="s">
        <v>186</v>
      </c>
      <c r="AW130" s="14" t="s">
        <v>35</v>
      </c>
      <c r="AX130" s="14" t="s">
        <v>78</v>
      </c>
      <c r="AY130" s="215" t="s">
        <v>179</v>
      </c>
    </row>
    <row r="131" spans="2:65" s="1" customFormat="1" ht="16.5" customHeight="1">
      <c r="B131" s="181"/>
      <c r="C131" s="182" t="s">
        <v>257</v>
      </c>
      <c r="D131" s="182" t="s">
        <v>181</v>
      </c>
      <c r="E131" s="183" t="s">
        <v>345</v>
      </c>
      <c r="F131" s="184" t="s">
        <v>346</v>
      </c>
      <c r="G131" s="185" t="s">
        <v>347</v>
      </c>
      <c r="H131" s="186">
        <v>360</v>
      </c>
      <c r="I131" s="187"/>
      <c r="J131" s="188">
        <f>ROUND(I131*H131,2)</f>
        <v>0</v>
      </c>
      <c r="K131" s="184" t="s">
        <v>185</v>
      </c>
      <c r="L131" s="42"/>
      <c r="M131" s="189" t="s">
        <v>5</v>
      </c>
      <c r="N131" s="190" t="s">
        <v>42</v>
      </c>
      <c r="O131" s="43"/>
      <c r="P131" s="191">
        <f>O131*H131</f>
        <v>0</v>
      </c>
      <c r="Q131" s="191">
        <v>0</v>
      </c>
      <c r="R131" s="191">
        <f>Q131*H131</f>
        <v>0</v>
      </c>
      <c r="S131" s="191">
        <v>0</v>
      </c>
      <c r="T131" s="192">
        <f>S131*H131</f>
        <v>0</v>
      </c>
      <c r="AR131" s="25" t="s">
        <v>186</v>
      </c>
      <c r="AT131" s="25" t="s">
        <v>181</v>
      </c>
      <c r="AU131" s="25" t="s">
        <v>80</v>
      </c>
      <c r="AY131" s="25" t="s">
        <v>179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25" t="s">
        <v>78</v>
      </c>
      <c r="BK131" s="193">
        <f>ROUND(I131*H131,2)</f>
        <v>0</v>
      </c>
      <c r="BL131" s="25" t="s">
        <v>186</v>
      </c>
      <c r="BM131" s="25" t="s">
        <v>1448</v>
      </c>
    </row>
    <row r="132" spans="2:47" s="1" customFormat="1" ht="13.5">
      <c r="B132" s="42"/>
      <c r="D132" s="194" t="s">
        <v>188</v>
      </c>
      <c r="F132" s="195" t="s">
        <v>349</v>
      </c>
      <c r="I132" s="196"/>
      <c r="L132" s="42"/>
      <c r="M132" s="197"/>
      <c r="N132" s="43"/>
      <c r="O132" s="43"/>
      <c r="P132" s="43"/>
      <c r="Q132" s="43"/>
      <c r="R132" s="43"/>
      <c r="S132" s="43"/>
      <c r="T132" s="71"/>
      <c r="AT132" s="25" t="s">
        <v>188</v>
      </c>
      <c r="AU132" s="25" t="s">
        <v>80</v>
      </c>
    </row>
    <row r="133" spans="2:47" s="1" customFormat="1" ht="27">
      <c r="B133" s="42"/>
      <c r="D133" s="194" t="s">
        <v>190</v>
      </c>
      <c r="F133" s="198" t="s">
        <v>2403</v>
      </c>
      <c r="I133" s="196"/>
      <c r="L133" s="42"/>
      <c r="M133" s="197"/>
      <c r="N133" s="43"/>
      <c r="O133" s="43"/>
      <c r="P133" s="43"/>
      <c r="Q133" s="43"/>
      <c r="R133" s="43"/>
      <c r="S133" s="43"/>
      <c r="T133" s="71"/>
      <c r="AT133" s="25" t="s">
        <v>190</v>
      </c>
      <c r="AU133" s="25" t="s">
        <v>80</v>
      </c>
    </row>
    <row r="134" spans="2:51" s="12" customFormat="1" ht="13.5">
      <c r="B134" s="199"/>
      <c r="D134" s="194" t="s">
        <v>192</v>
      </c>
      <c r="E134" s="200" t="s">
        <v>5</v>
      </c>
      <c r="F134" s="201" t="s">
        <v>2263</v>
      </c>
      <c r="H134" s="202">
        <v>360</v>
      </c>
      <c r="I134" s="203"/>
      <c r="L134" s="199"/>
      <c r="M134" s="204"/>
      <c r="N134" s="205"/>
      <c r="O134" s="205"/>
      <c r="P134" s="205"/>
      <c r="Q134" s="205"/>
      <c r="R134" s="205"/>
      <c r="S134" s="205"/>
      <c r="T134" s="206"/>
      <c r="AT134" s="200" t="s">
        <v>192</v>
      </c>
      <c r="AU134" s="200" t="s">
        <v>80</v>
      </c>
      <c r="AV134" s="12" t="s">
        <v>80</v>
      </c>
      <c r="AW134" s="12" t="s">
        <v>35</v>
      </c>
      <c r="AX134" s="12" t="s">
        <v>78</v>
      </c>
      <c r="AY134" s="200" t="s">
        <v>179</v>
      </c>
    </row>
    <row r="135" spans="2:65" s="1" customFormat="1" ht="25.5" customHeight="1">
      <c r="B135" s="181"/>
      <c r="C135" s="182" t="s">
        <v>284</v>
      </c>
      <c r="D135" s="182" t="s">
        <v>181</v>
      </c>
      <c r="E135" s="183" t="s">
        <v>352</v>
      </c>
      <c r="F135" s="184" t="s">
        <v>353</v>
      </c>
      <c r="G135" s="185" t="s">
        <v>354</v>
      </c>
      <c r="H135" s="186">
        <v>30</v>
      </c>
      <c r="I135" s="187"/>
      <c r="J135" s="188">
        <f>ROUND(I135*H135,2)</f>
        <v>0</v>
      </c>
      <c r="K135" s="184" t="s">
        <v>185</v>
      </c>
      <c r="L135" s="42"/>
      <c r="M135" s="189" t="s">
        <v>5</v>
      </c>
      <c r="N135" s="190" t="s">
        <v>42</v>
      </c>
      <c r="O135" s="43"/>
      <c r="P135" s="191">
        <f>O135*H135</f>
        <v>0</v>
      </c>
      <c r="Q135" s="191">
        <v>0</v>
      </c>
      <c r="R135" s="191">
        <f>Q135*H135</f>
        <v>0</v>
      </c>
      <c r="S135" s="191">
        <v>0</v>
      </c>
      <c r="T135" s="192">
        <f>S135*H135</f>
        <v>0</v>
      </c>
      <c r="AR135" s="25" t="s">
        <v>186</v>
      </c>
      <c r="AT135" s="25" t="s">
        <v>181</v>
      </c>
      <c r="AU135" s="25" t="s">
        <v>80</v>
      </c>
      <c r="AY135" s="25" t="s">
        <v>179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25" t="s">
        <v>78</v>
      </c>
      <c r="BK135" s="193">
        <f>ROUND(I135*H135,2)</f>
        <v>0</v>
      </c>
      <c r="BL135" s="25" t="s">
        <v>186</v>
      </c>
      <c r="BM135" s="25" t="s">
        <v>1450</v>
      </c>
    </row>
    <row r="136" spans="2:47" s="1" customFormat="1" ht="27">
      <c r="B136" s="42"/>
      <c r="D136" s="194" t="s">
        <v>188</v>
      </c>
      <c r="F136" s="195" t="s">
        <v>356</v>
      </c>
      <c r="I136" s="196"/>
      <c r="L136" s="42"/>
      <c r="M136" s="197"/>
      <c r="N136" s="43"/>
      <c r="O136" s="43"/>
      <c r="P136" s="43"/>
      <c r="Q136" s="43"/>
      <c r="R136" s="43"/>
      <c r="S136" s="43"/>
      <c r="T136" s="71"/>
      <c r="AT136" s="25" t="s">
        <v>188</v>
      </c>
      <c r="AU136" s="25" t="s">
        <v>80</v>
      </c>
    </row>
    <row r="137" spans="2:65" s="1" customFormat="1" ht="16.5" customHeight="1">
      <c r="B137" s="181"/>
      <c r="C137" s="182" t="s">
        <v>289</v>
      </c>
      <c r="D137" s="182" t="s">
        <v>181</v>
      </c>
      <c r="E137" s="183" t="s">
        <v>422</v>
      </c>
      <c r="F137" s="184" t="s">
        <v>423</v>
      </c>
      <c r="G137" s="185" t="s">
        <v>424</v>
      </c>
      <c r="H137" s="186">
        <v>11.604</v>
      </c>
      <c r="I137" s="187"/>
      <c r="J137" s="188">
        <f>ROUND(I137*H137,2)</f>
        <v>0</v>
      </c>
      <c r="K137" s="184" t="s">
        <v>185</v>
      </c>
      <c r="L137" s="42"/>
      <c r="M137" s="189" t="s">
        <v>5</v>
      </c>
      <c r="N137" s="190" t="s">
        <v>42</v>
      </c>
      <c r="O137" s="43"/>
      <c r="P137" s="191">
        <f>O137*H137</f>
        <v>0</v>
      </c>
      <c r="Q137" s="191">
        <v>0</v>
      </c>
      <c r="R137" s="191">
        <f>Q137*H137</f>
        <v>0</v>
      </c>
      <c r="S137" s="191">
        <v>0</v>
      </c>
      <c r="T137" s="192">
        <f>S137*H137</f>
        <v>0</v>
      </c>
      <c r="AR137" s="25" t="s">
        <v>186</v>
      </c>
      <c r="AT137" s="25" t="s">
        <v>181</v>
      </c>
      <c r="AU137" s="25" t="s">
        <v>80</v>
      </c>
      <c r="AY137" s="25" t="s">
        <v>179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25" t="s">
        <v>78</v>
      </c>
      <c r="BK137" s="193">
        <f>ROUND(I137*H137,2)</f>
        <v>0</v>
      </c>
      <c r="BL137" s="25" t="s">
        <v>186</v>
      </c>
      <c r="BM137" s="25" t="s">
        <v>1451</v>
      </c>
    </row>
    <row r="138" spans="2:47" s="1" customFormat="1" ht="27">
      <c r="B138" s="42"/>
      <c r="D138" s="194" t="s">
        <v>188</v>
      </c>
      <c r="F138" s="195" t="s">
        <v>426</v>
      </c>
      <c r="I138" s="196"/>
      <c r="L138" s="42"/>
      <c r="M138" s="197"/>
      <c r="N138" s="43"/>
      <c r="O138" s="43"/>
      <c r="P138" s="43"/>
      <c r="Q138" s="43"/>
      <c r="R138" s="43"/>
      <c r="S138" s="43"/>
      <c r="T138" s="71"/>
      <c r="AT138" s="25" t="s">
        <v>188</v>
      </c>
      <c r="AU138" s="25" t="s">
        <v>80</v>
      </c>
    </row>
    <row r="139" spans="2:47" s="1" customFormat="1" ht="27">
      <c r="B139" s="42"/>
      <c r="D139" s="194" t="s">
        <v>190</v>
      </c>
      <c r="F139" s="198" t="s">
        <v>2403</v>
      </c>
      <c r="I139" s="196"/>
      <c r="L139" s="42"/>
      <c r="M139" s="197"/>
      <c r="N139" s="43"/>
      <c r="O139" s="43"/>
      <c r="P139" s="43"/>
      <c r="Q139" s="43"/>
      <c r="R139" s="43"/>
      <c r="S139" s="43"/>
      <c r="T139" s="71"/>
      <c r="AT139" s="25" t="s">
        <v>190</v>
      </c>
      <c r="AU139" s="25" t="s">
        <v>80</v>
      </c>
    </row>
    <row r="140" spans="2:51" s="13" customFormat="1" ht="13.5">
      <c r="B140" s="207"/>
      <c r="D140" s="194" t="s">
        <v>192</v>
      </c>
      <c r="E140" s="208" t="s">
        <v>5</v>
      </c>
      <c r="F140" s="209" t="s">
        <v>1452</v>
      </c>
      <c r="H140" s="208" t="s">
        <v>5</v>
      </c>
      <c r="I140" s="210"/>
      <c r="L140" s="207"/>
      <c r="M140" s="211"/>
      <c r="N140" s="212"/>
      <c r="O140" s="212"/>
      <c r="P140" s="212"/>
      <c r="Q140" s="212"/>
      <c r="R140" s="212"/>
      <c r="S140" s="212"/>
      <c r="T140" s="213"/>
      <c r="AT140" s="208" t="s">
        <v>192</v>
      </c>
      <c r="AU140" s="208" t="s">
        <v>80</v>
      </c>
      <c r="AV140" s="13" t="s">
        <v>78</v>
      </c>
      <c r="AW140" s="13" t="s">
        <v>35</v>
      </c>
      <c r="AX140" s="13" t="s">
        <v>71</v>
      </c>
      <c r="AY140" s="208" t="s">
        <v>179</v>
      </c>
    </row>
    <row r="141" spans="2:51" s="12" customFormat="1" ht="13.5">
      <c r="B141" s="199"/>
      <c r="D141" s="194" t="s">
        <v>192</v>
      </c>
      <c r="E141" s="200" t="s">
        <v>5</v>
      </c>
      <c r="F141" s="201" t="s">
        <v>2411</v>
      </c>
      <c r="H141" s="202">
        <v>11.604</v>
      </c>
      <c r="I141" s="203"/>
      <c r="L141" s="199"/>
      <c r="M141" s="204"/>
      <c r="N141" s="205"/>
      <c r="O141" s="205"/>
      <c r="P141" s="205"/>
      <c r="Q141" s="205"/>
      <c r="R141" s="205"/>
      <c r="S141" s="205"/>
      <c r="T141" s="206"/>
      <c r="AT141" s="200" t="s">
        <v>192</v>
      </c>
      <c r="AU141" s="200" t="s">
        <v>80</v>
      </c>
      <c r="AV141" s="12" t="s">
        <v>80</v>
      </c>
      <c r="AW141" s="12" t="s">
        <v>35</v>
      </c>
      <c r="AX141" s="12" t="s">
        <v>78</v>
      </c>
      <c r="AY141" s="200" t="s">
        <v>179</v>
      </c>
    </row>
    <row r="142" spans="2:65" s="1" customFormat="1" ht="16.5" customHeight="1">
      <c r="B142" s="181"/>
      <c r="C142" s="182" t="s">
        <v>306</v>
      </c>
      <c r="D142" s="182" t="s">
        <v>181</v>
      </c>
      <c r="E142" s="183" t="s">
        <v>442</v>
      </c>
      <c r="F142" s="184" t="s">
        <v>443</v>
      </c>
      <c r="G142" s="185" t="s">
        <v>424</v>
      </c>
      <c r="H142" s="186">
        <v>31.718</v>
      </c>
      <c r="I142" s="187"/>
      <c r="J142" s="188">
        <f>ROUND(I142*H142,2)</f>
        <v>0</v>
      </c>
      <c r="K142" s="184" t="s">
        <v>185</v>
      </c>
      <c r="L142" s="42"/>
      <c r="M142" s="189" t="s">
        <v>5</v>
      </c>
      <c r="N142" s="190" t="s">
        <v>42</v>
      </c>
      <c r="O142" s="43"/>
      <c r="P142" s="191">
        <f>O142*H142</f>
        <v>0</v>
      </c>
      <c r="Q142" s="191">
        <v>0</v>
      </c>
      <c r="R142" s="191">
        <f>Q142*H142</f>
        <v>0</v>
      </c>
      <c r="S142" s="191">
        <v>0</v>
      </c>
      <c r="T142" s="192">
        <f>S142*H142</f>
        <v>0</v>
      </c>
      <c r="AR142" s="25" t="s">
        <v>186</v>
      </c>
      <c r="AT142" s="25" t="s">
        <v>181</v>
      </c>
      <c r="AU142" s="25" t="s">
        <v>80</v>
      </c>
      <c r="AY142" s="25" t="s">
        <v>179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25" t="s">
        <v>78</v>
      </c>
      <c r="BK142" s="193">
        <f>ROUND(I142*H142,2)</f>
        <v>0</v>
      </c>
      <c r="BL142" s="25" t="s">
        <v>186</v>
      </c>
      <c r="BM142" s="25" t="s">
        <v>1454</v>
      </c>
    </row>
    <row r="143" spans="2:47" s="1" customFormat="1" ht="27">
      <c r="B143" s="42"/>
      <c r="D143" s="194" t="s">
        <v>188</v>
      </c>
      <c r="F143" s="195" t="s">
        <v>445</v>
      </c>
      <c r="I143" s="196"/>
      <c r="L143" s="42"/>
      <c r="M143" s="197"/>
      <c r="N143" s="43"/>
      <c r="O143" s="43"/>
      <c r="P143" s="43"/>
      <c r="Q143" s="43"/>
      <c r="R143" s="43"/>
      <c r="S143" s="43"/>
      <c r="T143" s="71"/>
      <c r="AT143" s="25" t="s">
        <v>188</v>
      </c>
      <c r="AU143" s="25" t="s">
        <v>80</v>
      </c>
    </row>
    <row r="144" spans="2:51" s="13" customFormat="1" ht="13.5">
      <c r="B144" s="207"/>
      <c r="D144" s="194" t="s">
        <v>192</v>
      </c>
      <c r="E144" s="208" t="s">
        <v>5</v>
      </c>
      <c r="F144" s="209" t="s">
        <v>1455</v>
      </c>
      <c r="H144" s="208" t="s">
        <v>5</v>
      </c>
      <c r="I144" s="210"/>
      <c r="L144" s="207"/>
      <c r="M144" s="211"/>
      <c r="N144" s="212"/>
      <c r="O144" s="212"/>
      <c r="P144" s="212"/>
      <c r="Q144" s="212"/>
      <c r="R144" s="212"/>
      <c r="S144" s="212"/>
      <c r="T144" s="213"/>
      <c r="AT144" s="208" t="s">
        <v>192</v>
      </c>
      <c r="AU144" s="208" t="s">
        <v>80</v>
      </c>
      <c r="AV144" s="13" t="s">
        <v>78</v>
      </c>
      <c r="AW144" s="13" t="s">
        <v>35</v>
      </c>
      <c r="AX144" s="13" t="s">
        <v>71</v>
      </c>
      <c r="AY144" s="208" t="s">
        <v>179</v>
      </c>
    </row>
    <row r="145" spans="2:51" s="12" customFormat="1" ht="13.5">
      <c r="B145" s="199"/>
      <c r="D145" s="194" t="s">
        <v>192</v>
      </c>
      <c r="E145" s="200" t="s">
        <v>5</v>
      </c>
      <c r="F145" s="201" t="s">
        <v>2412</v>
      </c>
      <c r="H145" s="202">
        <v>31.718</v>
      </c>
      <c r="I145" s="203"/>
      <c r="L145" s="199"/>
      <c r="M145" s="204"/>
      <c r="N145" s="205"/>
      <c r="O145" s="205"/>
      <c r="P145" s="205"/>
      <c r="Q145" s="205"/>
      <c r="R145" s="205"/>
      <c r="S145" s="205"/>
      <c r="T145" s="206"/>
      <c r="AT145" s="200" t="s">
        <v>192</v>
      </c>
      <c r="AU145" s="200" t="s">
        <v>80</v>
      </c>
      <c r="AV145" s="12" t="s">
        <v>80</v>
      </c>
      <c r="AW145" s="12" t="s">
        <v>35</v>
      </c>
      <c r="AX145" s="12" t="s">
        <v>78</v>
      </c>
      <c r="AY145" s="200" t="s">
        <v>179</v>
      </c>
    </row>
    <row r="146" spans="2:65" s="1" customFormat="1" ht="16.5" customHeight="1">
      <c r="B146" s="181"/>
      <c r="C146" s="182" t="s">
        <v>313</v>
      </c>
      <c r="D146" s="182" t="s">
        <v>181</v>
      </c>
      <c r="E146" s="183" t="s">
        <v>1457</v>
      </c>
      <c r="F146" s="184" t="s">
        <v>1458</v>
      </c>
      <c r="G146" s="185" t="s">
        <v>424</v>
      </c>
      <c r="H146" s="186">
        <v>158.588</v>
      </c>
      <c r="I146" s="187"/>
      <c r="J146" s="188">
        <f>ROUND(I146*H146,2)</f>
        <v>0</v>
      </c>
      <c r="K146" s="184" t="s">
        <v>185</v>
      </c>
      <c r="L146" s="42"/>
      <c r="M146" s="189" t="s">
        <v>5</v>
      </c>
      <c r="N146" s="190" t="s">
        <v>42</v>
      </c>
      <c r="O146" s="43"/>
      <c r="P146" s="191">
        <f>O146*H146</f>
        <v>0</v>
      </c>
      <c r="Q146" s="191">
        <v>0</v>
      </c>
      <c r="R146" s="191">
        <f>Q146*H146</f>
        <v>0</v>
      </c>
      <c r="S146" s="191">
        <v>0</v>
      </c>
      <c r="T146" s="192">
        <f>S146*H146</f>
        <v>0</v>
      </c>
      <c r="AR146" s="25" t="s">
        <v>186</v>
      </c>
      <c r="AT146" s="25" t="s">
        <v>181</v>
      </c>
      <c r="AU146" s="25" t="s">
        <v>80</v>
      </c>
      <c r="AY146" s="25" t="s">
        <v>179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25" t="s">
        <v>78</v>
      </c>
      <c r="BK146" s="193">
        <f>ROUND(I146*H146,2)</f>
        <v>0</v>
      </c>
      <c r="BL146" s="25" t="s">
        <v>186</v>
      </c>
      <c r="BM146" s="25" t="s">
        <v>1459</v>
      </c>
    </row>
    <row r="147" spans="2:47" s="1" customFormat="1" ht="27">
      <c r="B147" s="42"/>
      <c r="D147" s="194" t="s">
        <v>188</v>
      </c>
      <c r="F147" s="195" t="s">
        <v>1460</v>
      </c>
      <c r="I147" s="196"/>
      <c r="L147" s="42"/>
      <c r="M147" s="197"/>
      <c r="N147" s="43"/>
      <c r="O147" s="43"/>
      <c r="P147" s="43"/>
      <c r="Q147" s="43"/>
      <c r="R147" s="43"/>
      <c r="S147" s="43"/>
      <c r="T147" s="71"/>
      <c r="AT147" s="25" t="s">
        <v>188</v>
      </c>
      <c r="AU147" s="25" t="s">
        <v>80</v>
      </c>
    </row>
    <row r="148" spans="2:47" s="1" customFormat="1" ht="40.5">
      <c r="B148" s="42"/>
      <c r="D148" s="194" t="s">
        <v>190</v>
      </c>
      <c r="F148" s="198" t="s">
        <v>2413</v>
      </c>
      <c r="I148" s="196"/>
      <c r="L148" s="42"/>
      <c r="M148" s="197"/>
      <c r="N148" s="43"/>
      <c r="O148" s="43"/>
      <c r="P148" s="43"/>
      <c r="Q148" s="43"/>
      <c r="R148" s="43"/>
      <c r="S148" s="43"/>
      <c r="T148" s="71"/>
      <c r="AT148" s="25" t="s">
        <v>190</v>
      </c>
      <c r="AU148" s="25" t="s">
        <v>80</v>
      </c>
    </row>
    <row r="149" spans="2:51" s="13" customFormat="1" ht="13.5">
      <c r="B149" s="207"/>
      <c r="D149" s="194" t="s">
        <v>192</v>
      </c>
      <c r="E149" s="208" t="s">
        <v>5</v>
      </c>
      <c r="F149" s="209" t="s">
        <v>1462</v>
      </c>
      <c r="H149" s="208" t="s">
        <v>5</v>
      </c>
      <c r="I149" s="210"/>
      <c r="L149" s="207"/>
      <c r="M149" s="211"/>
      <c r="N149" s="212"/>
      <c r="O149" s="212"/>
      <c r="P149" s="212"/>
      <c r="Q149" s="212"/>
      <c r="R149" s="212"/>
      <c r="S149" s="212"/>
      <c r="T149" s="213"/>
      <c r="AT149" s="208" t="s">
        <v>192</v>
      </c>
      <c r="AU149" s="208" t="s">
        <v>80</v>
      </c>
      <c r="AV149" s="13" t="s">
        <v>78</v>
      </c>
      <c r="AW149" s="13" t="s">
        <v>35</v>
      </c>
      <c r="AX149" s="13" t="s">
        <v>71</v>
      </c>
      <c r="AY149" s="208" t="s">
        <v>179</v>
      </c>
    </row>
    <row r="150" spans="2:51" s="13" customFormat="1" ht="13.5">
      <c r="B150" s="207"/>
      <c r="D150" s="194" t="s">
        <v>192</v>
      </c>
      <c r="E150" s="208" t="s">
        <v>5</v>
      </c>
      <c r="F150" s="209" t="s">
        <v>1463</v>
      </c>
      <c r="H150" s="208" t="s">
        <v>5</v>
      </c>
      <c r="I150" s="210"/>
      <c r="L150" s="207"/>
      <c r="M150" s="211"/>
      <c r="N150" s="212"/>
      <c r="O150" s="212"/>
      <c r="P150" s="212"/>
      <c r="Q150" s="212"/>
      <c r="R150" s="212"/>
      <c r="S150" s="212"/>
      <c r="T150" s="213"/>
      <c r="AT150" s="208" t="s">
        <v>192</v>
      </c>
      <c r="AU150" s="208" t="s">
        <v>80</v>
      </c>
      <c r="AV150" s="13" t="s">
        <v>78</v>
      </c>
      <c r="AW150" s="13" t="s">
        <v>35</v>
      </c>
      <c r="AX150" s="13" t="s">
        <v>71</v>
      </c>
      <c r="AY150" s="208" t="s">
        <v>179</v>
      </c>
    </row>
    <row r="151" spans="2:51" s="12" customFormat="1" ht="13.5">
      <c r="B151" s="199"/>
      <c r="D151" s="194" t="s">
        <v>192</v>
      </c>
      <c r="E151" s="200" t="s">
        <v>5</v>
      </c>
      <c r="F151" s="201" t="s">
        <v>2414</v>
      </c>
      <c r="H151" s="202">
        <v>73.492</v>
      </c>
      <c r="I151" s="203"/>
      <c r="L151" s="199"/>
      <c r="M151" s="204"/>
      <c r="N151" s="205"/>
      <c r="O151" s="205"/>
      <c r="P151" s="205"/>
      <c r="Q151" s="205"/>
      <c r="R151" s="205"/>
      <c r="S151" s="205"/>
      <c r="T151" s="206"/>
      <c r="AT151" s="200" t="s">
        <v>192</v>
      </c>
      <c r="AU151" s="200" t="s">
        <v>80</v>
      </c>
      <c r="AV151" s="12" t="s">
        <v>80</v>
      </c>
      <c r="AW151" s="12" t="s">
        <v>35</v>
      </c>
      <c r="AX151" s="12" t="s">
        <v>71</v>
      </c>
      <c r="AY151" s="200" t="s">
        <v>179</v>
      </c>
    </row>
    <row r="152" spans="2:51" s="13" customFormat="1" ht="13.5">
      <c r="B152" s="207"/>
      <c r="D152" s="194" t="s">
        <v>192</v>
      </c>
      <c r="E152" s="208" t="s">
        <v>5</v>
      </c>
      <c r="F152" s="209" t="s">
        <v>1465</v>
      </c>
      <c r="H152" s="208" t="s">
        <v>5</v>
      </c>
      <c r="I152" s="210"/>
      <c r="L152" s="207"/>
      <c r="M152" s="211"/>
      <c r="N152" s="212"/>
      <c r="O152" s="212"/>
      <c r="P152" s="212"/>
      <c r="Q152" s="212"/>
      <c r="R152" s="212"/>
      <c r="S152" s="212"/>
      <c r="T152" s="213"/>
      <c r="AT152" s="208" t="s">
        <v>192</v>
      </c>
      <c r="AU152" s="208" t="s">
        <v>80</v>
      </c>
      <c r="AV152" s="13" t="s">
        <v>78</v>
      </c>
      <c r="AW152" s="13" t="s">
        <v>35</v>
      </c>
      <c r="AX152" s="13" t="s">
        <v>71</v>
      </c>
      <c r="AY152" s="208" t="s">
        <v>179</v>
      </c>
    </row>
    <row r="153" spans="2:51" s="12" customFormat="1" ht="13.5">
      <c r="B153" s="199"/>
      <c r="D153" s="194" t="s">
        <v>192</v>
      </c>
      <c r="E153" s="200" t="s">
        <v>5</v>
      </c>
      <c r="F153" s="201" t="s">
        <v>2415</v>
      </c>
      <c r="H153" s="202">
        <v>216.608</v>
      </c>
      <c r="I153" s="203"/>
      <c r="L153" s="199"/>
      <c r="M153" s="204"/>
      <c r="N153" s="205"/>
      <c r="O153" s="205"/>
      <c r="P153" s="205"/>
      <c r="Q153" s="205"/>
      <c r="R153" s="205"/>
      <c r="S153" s="205"/>
      <c r="T153" s="206"/>
      <c r="AT153" s="200" t="s">
        <v>192</v>
      </c>
      <c r="AU153" s="200" t="s">
        <v>80</v>
      </c>
      <c r="AV153" s="12" t="s">
        <v>80</v>
      </c>
      <c r="AW153" s="12" t="s">
        <v>35</v>
      </c>
      <c r="AX153" s="12" t="s">
        <v>71</v>
      </c>
      <c r="AY153" s="200" t="s">
        <v>179</v>
      </c>
    </row>
    <row r="154" spans="2:51" s="13" customFormat="1" ht="13.5">
      <c r="B154" s="207"/>
      <c r="D154" s="194" t="s">
        <v>192</v>
      </c>
      <c r="E154" s="208" t="s">
        <v>5</v>
      </c>
      <c r="F154" s="209" t="s">
        <v>1467</v>
      </c>
      <c r="H154" s="208" t="s">
        <v>5</v>
      </c>
      <c r="I154" s="210"/>
      <c r="L154" s="207"/>
      <c r="M154" s="211"/>
      <c r="N154" s="212"/>
      <c r="O154" s="212"/>
      <c r="P154" s="212"/>
      <c r="Q154" s="212"/>
      <c r="R154" s="212"/>
      <c r="S154" s="212"/>
      <c r="T154" s="213"/>
      <c r="AT154" s="208" t="s">
        <v>192</v>
      </c>
      <c r="AU154" s="208" t="s">
        <v>80</v>
      </c>
      <c r="AV154" s="13" t="s">
        <v>78</v>
      </c>
      <c r="AW154" s="13" t="s">
        <v>35</v>
      </c>
      <c r="AX154" s="13" t="s">
        <v>71</v>
      </c>
      <c r="AY154" s="208" t="s">
        <v>179</v>
      </c>
    </row>
    <row r="155" spans="2:51" s="12" customFormat="1" ht="13.5">
      <c r="B155" s="199"/>
      <c r="D155" s="194" t="s">
        <v>192</v>
      </c>
      <c r="E155" s="200" t="s">
        <v>5</v>
      </c>
      <c r="F155" s="201" t="s">
        <v>2416</v>
      </c>
      <c r="H155" s="202">
        <v>27.076</v>
      </c>
      <c r="I155" s="203"/>
      <c r="L155" s="199"/>
      <c r="M155" s="204"/>
      <c r="N155" s="205"/>
      <c r="O155" s="205"/>
      <c r="P155" s="205"/>
      <c r="Q155" s="205"/>
      <c r="R155" s="205"/>
      <c r="S155" s="205"/>
      <c r="T155" s="206"/>
      <c r="AT155" s="200" t="s">
        <v>192</v>
      </c>
      <c r="AU155" s="200" t="s">
        <v>80</v>
      </c>
      <c r="AV155" s="12" t="s">
        <v>80</v>
      </c>
      <c r="AW155" s="12" t="s">
        <v>35</v>
      </c>
      <c r="AX155" s="12" t="s">
        <v>71</v>
      </c>
      <c r="AY155" s="200" t="s">
        <v>179</v>
      </c>
    </row>
    <row r="156" spans="2:51" s="15" customFormat="1" ht="13.5">
      <c r="B156" s="222"/>
      <c r="D156" s="194" t="s">
        <v>192</v>
      </c>
      <c r="E156" s="223" t="s">
        <v>5</v>
      </c>
      <c r="F156" s="224" t="s">
        <v>456</v>
      </c>
      <c r="H156" s="225">
        <v>317.176</v>
      </c>
      <c r="I156" s="226"/>
      <c r="L156" s="222"/>
      <c r="M156" s="227"/>
      <c r="N156" s="228"/>
      <c r="O156" s="228"/>
      <c r="P156" s="228"/>
      <c r="Q156" s="228"/>
      <c r="R156" s="228"/>
      <c r="S156" s="228"/>
      <c r="T156" s="229"/>
      <c r="AT156" s="223" t="s">
        <v>192</v>
      </c>
      <c r="AU156" s="223" t="s">
        <v>80</v>
      </c>
      <c r="AV156" s="15" t="s">
        <v>88</v>
      </c>
      <c r="AW156" s="15" t="s">
        <v>35</v>
      </c>
      <c r="AX156" s="15" t="s">
        <v>71</v>
      </c>
      <c r="AY156" s="223" t="s">
        <v>179</v>
      </c>
    </row>
    <row r="157" spans="2:51" s="12" customFormat="1" ht="13.5">
      <c r="B157" s="199"/>
      <c r="D157" s="194" t="s">
        <v>192</v>
      </c>
      <c r="E157" s="200" t="s">
        <v>5</v>
      </c>
      <c r="F157" s="201" t="s">
        <v>2417</v>
      </c>
      <c r="H157" s="202">
        <v>158.588</v>
      </c>
      <c r="I157" s="203"/>
      <c r="L157" s="199"/>
      <c r="M157" s="204"/>
      <c r="N157" s="205"/>
      <c r="O157" s="205"/>
      <c r="P157" s="205"/>
      <c r="Q157" s="205"/>
      <c r="R157" s="205"/>
      <c r="S157" s="205"/>
      <c r="T157" s="206"/>
      <c r="AT157" s="200" t="s">
        <v>192</v>
      </c>
      <c r="AU157" s="200" t="s">
        <v>80</v>
      </c>
      <c r="AV157" s="12" t="s">
        <v>80</v>
      </c>
      <c r="AW157" s="12" t="s">
        <v>35</v>
      </c>
      <c r="AX157" s="12" t="s">
        <v>78</v>
      </c>
      <c r="AY157" s="200" t="s">
        <v>179</v>
      </c>
    </row>
    <row r="158" spans="2:65" s="1" customFormat="1" ht="16.5" customHeight="1">
      <c r="B158" s="181"/>
      <c r="C158" s="182" t="s">
        <v>320</v>
      </c>
      <c r="D158" s="182" t="s">
        <v>181</v>
      </c>
      <c r="E158" s="183" t="s">
        <v>1470</v>
      </c>
      <c r="F158" s="184" t="s">
        <v>1471</v>
      </c>
      <c r="G158" s="185" t="s">
        <v>424</v>
      </c>
      <c r="H158" s="186">
        <v>158.588</v>
      </c>
      <c r="I158" s="187"/>
      <c r="J158" s="188">
        <f>ROUND(I158*H158,2)</f>
        <v>0</v>
      </c>
      <c r="K158" s="184" t="s">
        <v>185</v>
      </c>
      <c r="L158" s="42"/>
      <c r="M158" s="189" t="s">
        <v>5</v>
      </c>
      <c r="N158" s="190" t="s">
        <v>42</v>
      </c>
      <c r="O158" s="43"/>
      <c r="P158" s="191">
        <f>O158*H158</f>
        <v>0</v>
      </c>
      <c r="Q158" s="191">
        <v>0</v>
      </c>
      <c r="R158" s="191">
        <f>Q158*H158</f>
        <v>0</v>
      </c>
      <c r="S158" s="191">
        <v>0</v>
      </c>
      <c r="T158" s="192">
        <f>S158*H158</f>
        <v>0</v>
      </c>
      <c r="AR158" s="25" t="s">
        <v>186</v>
      </c>
      <c r="AT158" s="25" t="s">
        <v>181</v>
      </c>
      <c r="AU158" s="25" t="s">
        <v>80</v>
      </c>
      <c r="AY158" s="25" t="s">
        <v>179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25" t="s">
        <v>78</v>
      </c>
      <c r="BK158" s="193">
        <f>ROUND(I158*H158,2)</f>
        <v>0</v>
      </c>
      <c r="BL158" s="25" t="s">
        <v>186</v>
      </c>
      <c r="BM158" s="25" t="s">
        <v>1472</v>
      </c>
    </row>
    <row r="159" spans="2:47" s="1" customFormat="1" ht="27">
      <c r="B159" s="42"/>
      <c r="D159" s="194" t="s">
        <v>188</v>
      </c>
      <c r="F159" s="195" t="s">
        <v>1473</v>
      </c>
      <c r="I159" s="196"/>
      <c r="L159" s="42"/>
      <c r="M159" s="197"/>
      <c r="N159" s="43"/>
      <c r="O159" s="43"/>
      <c r="P159" s="43"/>
      <c r="Q159" s="43"/>
      <c r="R159" s="43"/>
      <c r="S159" s="43"/>
      <c r="T159" s="71"/>
      <c r="AT159" s="25" t="s">
        <v>188</v>
      </c>
      <c r="AU159" s="25" t="s">
        <v>80</v>
      </c>
    </row>
    <row r="160" spans="2:47" s="1" customFormat="1" ht="40.5">
      <c r="B160" s="42"/>
      <c r="D160" s="194" t="s">
        <v>190</v>
      </c>
      <c r="F160" s="198" t="s">
        <v>2413</v>
      </c>
      <c r="I160" s="196"/>
      <c r="L160" s="42"/>
      <c r="M160" s="197"/>
      <c r="N160" s="43"/>
      <c r="O160" s="43"/>
      <c r="P160" s="43"/>
      <c r="Q160" s="43"/>
      <c r="R160" s="43"/>
      <c r="S160" s="43"/>
      <c r="T160" s="71"/>
      <c r="AT160" s="25" t="s">
        <v>190</v>
      </c>
      <c r="AU160" s="25" t="s">
        <v>80</v>
      </c>
    </row>
    <row r="161" spans="2:51" s="13" customFormat="1" ht="13.5">
      <c r="B161" s="207"/>
      <c r="D161" s="194" t="s">
        <v>192</v>
      </c>
      <c r="E161" s="208" t="s">
        <v>5</v>
      </c>
      <c r="F161" s="209" t="s">
        <v>527</v>
      </c>
      <c r="H161" s="208" t="s">
        <v>5</v>
      </c>
      <c r="I161" s="210"/>
      <c r="L161" s="207"/>
      <c r="M161" s="211"/>
      <c r="N161" s="212"/>
      <c r="O161" s="212"/>
      <c r="P161" s="212"/>
      <c r="Q161" s="212"/>
      <c r="R161" s="212"/>
      <c r="S161" s="212"/>
      <c r="T161" s="213"/>
      <c r="AT161" s="208" t="s">
        <v>192</v>
      </c>
      <c r="AU161" s="208" t="s">
        <v>80</v>
      </c>
      <c r="AV161" s="13" t="s">
        <v>78</v>
      </c>
      <c r="AW161" s="13" t="s">
        <v>35</v>
      </c>
      <c r="AX161" s="13" t="s">
        <v>71</v>
      </c>
      <c r="AY161" s="208" t="s">
        <v>179</v>
      </c>
    </row>
    <row r="162" spans="2:51" s="12" customFormat="1" ht="13.5">
      <c r="B162" s="199"/>
      <c r="D162" s="194" t="s">
        <v>192</v>
      </c>
      <c r="E162" s="200" t="s">
        <v>5</v>
      </c>
      <c r="F162" s="201" t="s">
        <v>2417</v>
      </c>
      <c r="H162" s="202">
        <v>158.588</v>
      </c>
      <c r="I162" s="203"/>
      <c r="L162" s="199"/>
      <c r="M162" s="204"/>
      <c r="N162" s="205"/>
      <c r="O162" s="205"/>
      <c r="P162" s="205"/>
      <c r="Q162" s="205"/>
      <c r="R162" s="205"/>
      <c r="S162" s="205"/>
      <c r="T162" s="206"/>
      <c r="AT162" s="200" t="s">
        <v>192</v>
      </c>
      <c r="AU162" s="200" t="s">
        <v>80</v>
      </c>
      <c r="AV162" s="12" t="s">
        <v>80</v>
      </c>
      <c r="AW162" s="12" t="s">
        <v>35</v>
      </c>
      <c r="AX162" s="12" t="s">
        <v>78</v>
      </c>
      <c r="AY162" s="200" t="s">
        <v>179</v>
      </c>
    </row>
    <row r="163" spans="2:65" s="1" customFormat="1" ht="16.5" customHeight="1">
      <c r="B163" s="181"/>
      <c r="C163" s="182" t="s">
        <v>325</v>
      </c>
      <c r="D163" s="182" t="s">
        <v>181</v>
      </c>
      <c r="E163" s="183" t="s">
        <v>529</v>
      </c>
      <c r="F163" s="184" t="s">
        <v>530</v>
      </c>
      <c r="G163" s="185" t="s">
        <v>424</v>
      </c>
      <c r="H163" s="186">
        <v>79.294</v>
      </c>
      <c r="I163" s="187"/>
      <c r="J163" s="188">
        <f>ROUND(I163*H163,2)</f>
        <v>0</v>
      </c>
      <c r="K163" s="184" t="s">
        <v>185</v>
      </c>
      <c r="L163" s="42"/>
      <c r="M163" s="189" t="s">
        <v>5</v>
      </c>
      <c r="N163" s="190" t="s">
        <v>42</v>
      </c>
      <c r="O163" s="43"/>
      <c r="P163" s="191">
        <f>O163*H163</f>
        <v>0</v>
      </c>
      <c r="Q163" s="191">
        <v>0</v>
      </c>
      <c r="R163" s="191">
        <f>Q163*H163</f>
        <v>0</v>
      </c>
      <c r="S163" s="191">
        <v>0</v>
      </c>
      <c r="T163" s="192">
        <f>S163*H163</f>
        <v>0</v>
      </c>
      <c r="AR163" s="25" t="s">
        <v>186</v>
      </c>
      <c r="AT163" s="25" t="s">
        <v>181</v>
      </c>
      <c r="AU163" s="25" t="s">
        <v>80</v>
      </c>
      <c r="AY163" s="25" t="s">
        <v>179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25" t="s">
        <v>78</v>
      </c>
      <c r="BK163" s="193">
        <f>ROUND(I163*H163,2)</f>
        <v>0</v>
      </c>
      <c r="BL163" s="25" t="s">
        <v>186</v>
      </c>
      <c r="BM163" s="25" t="s">
        <v>1474</v>
      </c>
    </row>
    <row r="164" spans="2:47" s="1" customFormat="1" ht="27">
      <c r="B164" s="42"/>
      <c r="D164" s="194" t="s">
        <v>188</v>
      </c>
      <c r="F164" s="195" t="s">
        <v>532</v>
      </c>
      <c r="I164" s="196"/>
      <c r="L164" s="42"/>
      <c r="M164" s="197"/>
      <c r="N164" s="43"/>
      <c r="O164" s="43"/>
      <c r="P164" s="43"/>
      <c r="Q164" s="43"/>
      <c r="R164" s="43"/>
      <c r="S164" s="43"/>
      <c r="T164" s="71"/>
      <c r="AT164" s="25" t="s">
        <v>188</v>
      </c>
      <c r="AU164" s="25" t="s">
        <v>80</v>
      </c>
    </row>
    <row r="165" spans="2:51" s="12" customFormat="1" ht="13.5">
      <c r="B165" s="199"/>
      <c r="D165" s="194" t="s">
        <v>192</v>
      </c>
      <c r="E165" s="200" t="s">
        <v>5</v>
      </c>
      <c r="F165" s="201" t="s">
        <v>2418</v>
      </c>
      <c r="H165" s="202">
        <v>79.294</v>
      </c>
      <c r="I165" s="203"/>
      <c r="L165" s="199"/>
      <c r="M165" s="204"/>
      <c r="N165" s="205"/>
      <c r="O165" s="205"/>
      <c r="P165" s="205"/>
      <c r="Q165" s="205"/>
      <c r="R165" s="205"/>
      <c r="S165" s="205"/>
      <c r="T165" s="206"/>
      <c r="AT165" s="200" t="s">
        <v>192</v>
      </c>
      <c r="AU165" s="200" t="s">
        <v>80</v>
      </c>
      <c r="AV165" s="12" t="s">
        <v>80</v>
      </c>
      <c r="AW165" s="12" t="s">
        <v>35</v>
      </c>
      <c r="AX165" s="12" t="s">
        <v>78</v>
      </c>
      <c r="AY165" s="200" t="s">
        <v>179</v>
      </c>
    </row>
    <row r="166" spans="2:65" s="1" customFormat="1" ht="16.5" customHeight="1">
      <c r="B166" s="181"/>
      <c r="C166" s="182" t="s">
        <v>330</v>
      </c>
      <c r="D166" s="182" t="s">
        <v>181</v>
      </c>
      <c r="E166" s="183" t="s">
        <v>1476</v>
      </c>
      <c r="F166" s="184" t="s">
        <v>1477</v>
      </c>
      <c r="G166" s="185" t="s">
        <v>184</v>
      </c>
      <c r="H166" s="186">
        <v>773.6</v>
      </c>
      <c r="I166" s="187"/>
      <c r="J166" s="188">
        <f>ROUND(I166*H166,2)</f>
        <v>0</v>
      </c>
      <c r="K166" s="184" t="s">
        <v>185</v>
      </c>
      <c r="L166" s="42"/>
      <c r="M166" s="189" t="s">
        <v>5</v>
      </c>
      <c r="N166" s="190" t="s">
        <v>42</v>
      </c>
      <c r="O166" s="43"/>
      <c r="P166" s="191">
        <f>O166*H166</f>
        <v>0</v>
      </c>
      <c r="Q166" s="191">
        <v>0.00084</v>
      </c>
      <c r="R166" s="191">
        <f>Q166*H166</f>
        <v>0.6498240000000001</v>
      </c>
      <c r="S166" s="191">
        <v>0</v>
      </c>
      <c r="T166" s="192">
        <f>S166*H166</f>
        <v>0</v>
      </c>
      <c r="AR166" s="25" t="s">
        <v>186</v>
      </c>
      <c r="AT166" s="25" t="s">
        <v>181</v>
      </c>
      <c r="AU166" s="25" t="s">
        <v>80</v>
      </c>
      <c r="AY166" s="25" t="s">
        <v>179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25" t="s">
        <v>78</v>
      </c>
      <c r="BK166" s="193">
        <f>ROUND(I166*H166,2)</f>
        <v>0</v>
      </c>
      <c r="BL166" s="25" t="s">
        <v>186</v>
      </c>
      <c r="BM166" s="25" t="s">
        <v>1478</v>
      </c>
    </row>
    <row r="167" spans="2:47" s="1" customFormat="1" ht="27">
      <c r="B167" s="42"/>
      <c r="D167" s="194" t="s">
        <v>188</v>
      </c>
      <c r="F167" s="195" t="s">
        <v>1479</v>
      </c>
      <c r="I167" s="196"/>
      <c r="L167" s="42"/>
      <c r="M167" s="197"/>
      <c r="N167" s="43"/>
      <c r="O167" s="43"/>
      <c r="P167" s="43"/>
      <c r="Q167" s="43"/>
      <c r="R167" s="43"/>
      <c r="S167" s="43"/>
      <c r="T167" s="71"/>
      <c r="AT167" s="25" t="s">
        <v>188</v>
      </c>
      <c r="AU167" s="25" t="s">
        <v>80</v>
      </c>
    </row>
    <row r="168" spans="2:47" s="1" customFormat="1" ht="27">
      <c r="B168" s="42"/>
      <c r="D168" s="194" t="s">
        <v>190</v>
      </c>
      <c r="F168" s="198" t="s">
        <v>2403</v>
      </c>
      <c r="I168" s="196"/>
      <c r="L168" s="42"/>
      <c r="M168" s="197"/>
      <c r="N168" s="43"/>
      <c r="O168" s="43"/>
      <c r="P168" s="43"/>
      <c r="Q168" s="43"/>
      <c r="R168" s="43"/>
      <c r="S168" s="43"/>
      <c r="T168" s="71"/>
      <c r="AT168" s="25" t="s">
        <v>190</v>
      </c>
      <c r="AU168" s="25" t="s">
        <v>80</v>
      </c>
    </row>
    <row r="169" spans="2:51" s="13" customFormat="1" ht="13.5">
      <c r="B169" s="207"/>
      <c r="D169" s="194" t="s">
        <v>192</v>
      </c>
      <c r="E169" s="208" t="s">
        <v>5</v>
      </c>
      <c r="F169" s="209" t="s">
        <v>1480</v>
      </c>
      <c r="H169" s="208" t="s">
        <v>5</v>
      </c>
      <c r="I169" s="210"/>
      <c r="L169" s="207"/>
      <c r="M169" s="211"/>
      <c r="N169" s="212"/>
      <c r="O169" s="212"/>
      <c r="P169" s="212"/>
      <c r="Q169" s="212"/>
      <c r="R169" s="212"/>
      <c r="S169" s="212"/>
      <c r="T169" s="213"/>
      <c r="AT169" s="208" t="s">
        <v>192</v>
      </c>
      <c r="AU169" s="208" t="s">
        <v>80</v>
      </c>
      <c r="AV169" s="13" t="s">
        <v>78</v>
      </c>
      <c r="AW169" s="13" t="s">
        <v>35</v>
      </c>
      <c r="AX169" s="13" t="s">
        <v>71</v>
      </c>
      <c r="AY169" s="208" t="s">
        <v>179</v>
      </c>
    </row>
    <row r="170" spans="2:51" s="12" customFormat="1" ht="13.5">
      <c r="B170" s="199"/>
      <c r="D170" s="194" t="s">
        <v>192</v>
      </c>
      <c r="E170" s="200" t="s">
        <v>5</v>
      </c>
      <c r="F170" s="201" t="s">
        <v>2419</v>
      </c>
      <c r="H170" s="202">
        <v>773.6</v>
      </c>
      <c r="I170" s="203"/>
      <c r="L170" s="199"/>
      <c r="M170" s="204"/>
      <c r="N170" s="205"/>
      <c r="O170" s="205"/>
      <c r="P170" s="205"/>
      <c r="Q170" s="205"/>
      <c r="R170" s="205"/>
      <c r="S170" s="205"/>
      <c r="T170" s="206"/>
      <c r="AT170" s="200" t="s">
        <v>192</v>
      </c>
      <c r="AU170" s="200" t="s">
        <v>80</v>
      </c>
      <c r="AV170" s="12" t="s">
        <v>80</v>
      </c>
      <c r="AW170" s="12" t="s">
        <v>35</v>
      </c>
      <c r="AX170" s="12" t="s">
        <v>78</v>
      </c>
      <c r="AY170" s="200" t="s">
        <v>179</v>
      </c>
    </row>
    <row r="171" spans="2:65" s="1" customFormat="1" ht="25.5" customHeight="1">
      <c r="B171" s="181"/>
      <c r="C171" s="182" t="s">
        <v>11</v>
      </c>
      <c r="D171" s="182" t="s">
        <v>181</v>
      </c>
      <c r="E171" s="183" t="s">
        <v>1482</v>
      </c>
      <c r="F171" s="184" t="s">
        <v>1483</v>
      </c>
      <c r="G171" s="185" t="s">
        <v>184</v>
      </c>
      <c r="H171" s="186">
        <v>773.6</v>
      </c>
      <c r="I171" s="187"/>
      <c r="J171" s="188">
        <f>ROUND(I171*H171,2)</f>
        <v>0</v>
      </c>
      <c r="K171" s="184" t="s">
        <v>185</v>
      </c>
      <c r="L171" s="42"/>
      <c r="M171" s="189" t="s">
        <v>5</v>
      </c>
      <c r="N171" s="190" t="s">
        <v>42</v>
      </c>
      <c r="O171" s="43"/>
      <c r="P171" s="191">
        <f>O171*H171</f>
        <v>0</v>
      </c>
      <c r="Q171" s="191">
        <v>0</v>
      </c>
      <c r="R171" s="191">
        <f>Q171*H171</f>
        <v>0</v>
      </c>
      <c r="S171" s="191">
        <v>0</v>
      </c>
      <c r="T171" s="192">
        <f>S171*H171</f>
        <v>0</v>
      </c>
      <c r="AR171" s="25" t="s">
        <v>186</v>
      </c>
      <c r="AT171" s="25" t="s">
        <v>181</v>
      </c>
      <c r="AU171" s="25" t="s">
        <v>80</v>
      </c>
      <c r="AY171" s="25" t="s">
        <v>179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25" t="s">
        <v>78</v>
      </c>
      <c r="BK171" s="193">
        <f>ROUND(I171*H171,2)</f>
        <v>0</v>
      </c>
      <c r="BL171" s="25" t="s">
        <v>186</v>
      </c>
      <c r="BM171" s="25" t="s">
        <v>1484</v>
      </c>
    </row>
    <row r="172" spans="2:47" s="1" customFormat="1" ht="27">
      <c r="B172" s="42"/>
      <c r="D172" s="194" t="s">
        <v>188</v>
      </c>
      <c r="F172" s="195" t="s">
        <v>1485</v>
      </c>
      <c r="I172" s="196"/>
      <c r="L172" s="42"/>
      <c r="M172" s="197"/>
      <c r="N172" s="43"/>
      <c r="O172" s="43"/>
      <c r="P172" s="43"/>
      <c r="Q172" s="43"/>
      <c r="R172" s="43"/>
      <c r="S172" s="43"/>
      <c r="T172" s="71"/>
      <c r="AT172" s="25" t="s">
        <v>188</v>
      </c>
      <c r="AU172" s="25" t="s">
        <v>80</v>
      </c>
    </row>
    <row r="173" spans="2:65" s="1" customFormat="1" ht="16.5" customHeight="1">
      <c r="B173" s="181"/>
      <c r="C173" s="182" t="s">
        <v>340</v>
      </c>
      <c r="D173" s="182" t="s">
        <v>181</v>
      </c>
      <c r="E173" s="183" t="s">
        <v>615</v>
      </c>
      <c r="F173" s="184" t="s">
        <v>616</v>
      </c>
      <c r="G173" s="185" t="s">
        <v>424</v>
      </c>
      <c r="H173" s="186">
        <v>174.447</v>
      </c>
      <c r="I173" s="187"/>
      <c r="J173" s="188">
        <f>ROUND(I173*H173,2)</f>
        <v>0</v>
      </c>
      <c r="K173" s="184" t="s">
        <v>185</v>
      </c>
      <c r="L173" s="42"/>
      <c r="M173" s="189" t="s">
        <v>5</v>
      </c>
      <c r="N173" s="190" t="s">
        <v>42</v>
      </c>
      <c r="O173" s="43"/>
      <c r="P173" s="191">
        <f>O173*H173</f>
        <v>0</v>
      </c>
      <c r="Q173" s="191">
        <v>0</v>
      </c>
      <c r="R173" s="191">
        <f>Q173*H173</f>
        <v>0</v>
      </c>
      <c r="S173" s="191">
        <v>0</v>
      </c>
      <c r="T173" s="192">
        <f>S173*H173</f>
        <v>0</v>
      </c>
      <c r="AR173" s="25" t="s">
        <v>186</v>
      </c>
      <c r="AT173" s="25" t="s">
        <v>181</v>
      </c>
      <c r="AU173" s="25" t="s">
        <v>80</v>
      </c>
      <c r="AY173" s="25" t="s">
        <v>179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25" t="s">
        <v>78</v>
      </c>
      <c r="BK173" s="193">
        <f>ROUND(I173*H173,2)</f>
        <v>0</v>
      </c>
      <c r="BL173" s="25" t="s">
        <v>186</v>
      </c>
      <c r="BM173" s="25" t="s">
        <v>1486</v>
      </c>
    </row>
    <row r="174" spans="2:47" s="1" customFormat="1" ht="40.5">
      <c r="B174" s="42"/>
      <c r="D174" s="194" t="s">
        <v>188</v>
      </c>
      <c r="F174" s="195" t="s">
        <v>618</v>
      </c>
      <c r="I174" s="196"/>
      <c r="L174" s="42"/>
      <c r="M174" s="197"/>
      <c r="N174" s="43"/>
      <c r="O174" s="43"/>
      <c r="P174" s="43"/>
      <c r="Q174" s="43"/>
      <c r="R174" s="43"/>
      <c r="S174" s="43"/>
      <c r="T174" s="71"/>
      <c r="AT174" s="25" t="s">
        <v>188</v>
      </c>
      <c r="AU174" s="25" t="s">
        <v>80</v>
      </c>
    </row>
    <row r="175" spans="2:51" s="13" customFormat="1" ht="13.5">
      <c r="B175" s="207"/>
      <c r="D175" s="194" t="s">
        <v>192</v>
      </c>
      <c r="E175" s="208" t="s">
        <v>5</v>
      </c>
      <c r="F175" s="209" t="s">
        <v>619</v>
      </c>
      <c r="H175" s="208" t="s">
        <v>5</v>
      </c>
      <c r="I175" s="210"/>
      <c r="L175" s="207"/>
      <c r="M175" s="211"/>
      <c r="N175" s="212"/>
      <c r="O175" s="212"/>
      <c r="P175" s="212"/>
      <c r="Q175" s="212"/>
      <c r="R175" s="212"/>
      <c r="S175" s="212"/>
      <c r="T175" s="213"/>
      <c r="AT175" s="208" t="s">
        <v>192</v>
      </c>
      <c r="AU175" s="208" t="s">
        <v>80</v>
      </c>
      <c r="AV175" s="13" t="s">
        <v>78</v>
      </c>
      <c r="AW175" s="13" t="s">
        <v>35</v>
      </c>
      <c r="AX175" s="13" t="s">
        <v>71</v>
      </c>
      <c r="AY175" s="208" t="s">
        <v>179</v>
      </c>
    </row>
    <row r="176" spans="2:51" s="12" customFormat="1" ht="13.5">
      <c r="B176" s="199"/>
      <c r="D176" s="194" t="s">
        <v>192</v>
      </c>
      <c r="E176" s="200" t="s">
        <v>5</v>
      </c>
      <c r="F176" s="201" t="s">
        <v>2420</v>
      </c>
      <c r="H176" s="202">
        <v>174.447</v>
      </c>
      <c r="I176" s="203"/>
      <c r="L176" s="199"/>
      <c r="M176" s="204"/>
      <c r="N176" s="205"/>
      <c r="O176" s="205"/>
      <c r="P176" s="205"/>
      <c r="Q176" s="205"/>
      <c r="R176" s="205"/>
      <c r="S176" s="205"/>
      <c r="T176" s="206"/>
      <c r="AT176" s="200" t="s">
        <v>192</v>
      </c>
      <c r="AU176" s="200" t="s">
        <v>80</v>
      </c>
      <c r="AV176" s="12" t="s">
        <v>80</v>
      </c>
      <c r="AW176" s="12" t="s">
        <v>35</v>
      </c>
      <c r="AX176" s="12" t="s">
        <v>78</v>
      </c>
      <c r="AY176" s="200" t="s">
        <v>179</v>
      </c>
    </row>
    <row r="177" spans="2:65" s="1" customFormat="1" ht="25.5" customHeight="1">
      <c r="B177" s="181"/>
      <c r="C177" s="182" t="s">
        <v>344</v>
      </c>
      <c r="D177" s="182" t="s">
        <v>181</v>
      </c>
      <c r="E177" s="183" t="s">
        <v>622</v>
      </c>
      <c r="F177" s="184" t="s">
        <v>623</v>
      </c>
      <c r="G177" s="185" t="s">
        <v>424</v>
      </c>
      <c r="H177" s="186">
        <v>11.604</v>
      </c>
      <c r="I177" s="187"/>
      <c r="J177" s="188">
        <f>ROUND(I177*H177,2)</f>
        <v>0</v>
      </c>
      <c r="K177" s="184" t="s">
        <v>185</v>
      </c>
      <c r="L177" s="42"/>
      <c r="M177" s="189" t="s">
        <v>5</v>
      </c>
      <c r="N177" s="190" t="s">
        <v>42</v>
      </c>
      <c r="O177" s="43"/>
      <c r="P177" s="191">
        <f>O177*H177</f>
        <v>0</v>
      </c>
      <c r="Q177" s="191">
        <v>0</v>
      </c>
      <c r="R177" s="191">
        <f>Q177*H177</f>
        <v>0</v>
      </c>
      <c r="S177" s="191">
        <v>0</v>
      </c>
      <c r="T177" s="192">
        <f>S177*H177</f>
        <v>0</v>
      </c>
      <c r="AR177" s="25" t="s">
        <v>186</v>
      </c>
      <c r="AT177" s="25" t="s">
        <v>181</v>
      </c>
      <c r="AU177" s="25" t="s">
        <v>80</v>
      </c>
      <c r="AY177" s="25" t="s">
        <v>179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25" t="s">
        <v>78</v>
      </c>
      <c r="BK177" s="193">
        <f>ROUND(I177*H177,2)</f>
        <v>0</v>
      </c>
      <c r="BL177" s="25" t="s">
        <v>186</v>
      </c>
      <c r="BM177" s="25" t="s">
        <v>1488</v>
      </c>
    </row>
    <row r="178" spans="2:47" s="1" customFormat="1" ht="40.5">
      <c r="B178" s="42"/>
      <c r="D178" s="194" t="s">
        <v>188</v>
      </c>
      <c r="F178" s="195" t="s">
        <v>625</v>
      </c>
      <c r="I178" s="196"/>
      <c r="L178" s="42"/>
      <c r="M178" s="197"/>
      <c r="N178" s="43"/>
      <c r="O178" s="43"/>
      <c r="P178" s="43"/>
      <c r="Q178" s="43"/>
      <c r="R178" s="43"/>
      <c r="S178" s="43"/>
      <c r="T178" s="71"/>
      <c r="AT178" s="25" t="s">
        <v>188</v>
      </c>
      <c r="AU178" s="25" t="s">
        <v>80</v>
      </c>
    </row>
    <row r="179" spans="2:51" s="13" customFormat="1" ht="13.5">
      <c r="B179" s="207"/>
      <c r="D179" s="194" t="s">
        <v>192</v>
      </c>
      <c r="E179" s="208" t="s">
        <v>5</v>
      </c>
      <c r="F179" s="209" t="s">
        <v>626</v>
      </c>
      <c r="H179" s="208" t="s">
        <v>5</v>
      </c>
      <c r="I179" s="210"/>
      <c r="L179" s="207"/>
      <c r="M179" s="211"/>
      <c r="N179" s="212"/>
      <c r="O179" s="212"/>
      <c r="P179" s="212"/>
      <c r="Q179" s="212"/>
      <c r="R179" s="212"/>
      <c r="S179" s="212"/>
      <c r="T179" s="213"/>
      <c r="AT179" s="208" t="s">
        <v>192</v>
      </c>
      <c r="AU179" s="208" t="s">
        <v>80</v>
      </c>
      <c r="AV179" s="13" t="s">
        <v>78</v>
      </c>
      <c r="AW179" s="13" t="s">
        <v>35</v>
      </c>
      <c r="AX179" s="13" t="s">
        <v>71</v>
      </c>
      <c r="AY179" s="208" t="s">
        <v>179</v>
      </c>
    </row>
    <row r="180" spans="2:51" s="12" customFormat="1" ht="13.5">
      <c r="B180" s="199"/>
      <c r="D180" s="194" t="s">
        <v>192</v>
      </c>
      <c r="E180" s="200" t="s">
        <v>5</v>
      </c>
      <c r="F180" s="201" t="s">
        <v>2421</v>
      </c>
      <c r="H180" s="202">
        <v>11.604</v>
      </c>
      <c r="I180" s="203"/>
      <c r="L180" s="199"/>
      <c r="M180" s="204"/>
      <c r="N180" s="205"/>
      <c r="O180" s="205"/>
      <c r="P180" s="205"/>
      <c r="Q180" s="205"/>
      <c r="R180" s="205"/>
      <c r="S180" s="205"/>
      <c r="T180" s="206"/>
      <c r="AT180" s="200" t="s">
        <v>192</v>
      </c>
      <c r="AU180" s="200" t="s">
        <v>80</v>
      </c>
      <c r="AV180" s="12" t="s">
        <v>80</v>
      </c>
      <c r="AW180" s="12" t="s">
        <v>35</v>
      </c>
      <c r="AX180" s="12" t="s">
        <v>78</v>
      </c>
      <c r="AY180" s="200" t="s">
        <v>179</v>
      </c>
    </row>
    <row r="181" spans="2:65" s="1" customFormat="1" ht="25.5" customHeight="1">
      <c r="B181" s="181"/>
      <c r="C181" s="182" t="s">
        <v>351</v>
      </c>
      <c r="D181" s="182" t="s">
        <v>181</v>
      </c>
      <c r="E181" s="183" t="s">
        <v>629</v>
      </c>
      <c r="F181" s="184" t="s">
        <v>630</v>
      </c>
      <c r="G181" s="185" t="s">
        <v>424</v>
      </c>
      <c r="H181" s="186">
        <v>11.604</v>
      </c>
      <c r="I181" s="187"/>
      <c r="J181" s="188">
        <f>ROUND(I181*H181,2)</f>
        <v>0</v>
      </c>
      <c r="K181" s="184" t="s">
        <v>5</v>
      </c>
      <c r="L181" s="42"/>
      <c r="M181" s="189" t="s">
        <v>5</v>
      </c>
      <c r="N181" s="190" t="s">
        <v>42</v>
      </c>
      <c r="O181" s="43"/>
      <c r="P181" s="191">
        <f>O181*H181</f>
        <v>0</v>
      </c>
      <c r="Q181" s="191">
        <v>0</v>
      </c>
      <c r="R181" s="191">
        <f>Q181*H181</f>
        <v>0</v>
      </c>
      <c r="S181" s="191">
        <v>0</v>
      </c>
      <c r="T181" s="192">
        <f>S181*H181</f>
        <v>0</v>
      </c>
      <c r="AR181" s="25" t="s">
        <v>186</v>
      </c>
      <c r="AT181" s="25" t="s">
        <v>181</v>
      </c>
      <c r="AU181" s="25" t="s">
        <v>80</v>
      </c>
      <c r="AY181" s="25" t="s">
        <v>179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25" t="s">
        <v>78</v>
      </c>
      <c r="BK181" s="193">
        <f>ROUND(I181*H181,2)</f>
        <v>0</v>
      </c>
      <c r="BL181" s="25" t="s">
        <v>186</v>
      </c>
      <c r="BM181" s="25" t="s">
        <v>1490</v>
      </c>
    </row>
    <row r="182" spans="2:47" s="1" customFormat="1" ht="40.5">
      <c r="B182" s="42"/>
      <c r="D182" s="194" t="s">
        <v>188</v>
      </c>
      <c r="F182" s="195" t="s">
        <v>625</v>
      </c>
      <c r="I182" s="196"/>
      <c r="L182" s="42"/>
      <c r="M182" s="197"/>
      <c r="N182" s="43"/>
      <c r="O182" s="43"/>
      <c r="P182" s="43"/>
      <c r="Q182" s="43"/>
      <c r="R182" s="43"/>
      <c r="S182" s="43"/>
      <c r="T182" s="71"/>
      <c r="AT182" s="25" t="s">
        <v>188</v>
      </c>
      <c r="AU182" s="25" t="s">
        <v>80</v>
      </c>
    </row>
    <row r="183" spans="2:65" s="1" customFormat="1" ht="25.5" customHeight="1">
      <c r="B183" s="181"/>
      <c r="C183" s="182" t="s">
        <v>357</v>
      </c>
      <c r="D183" s="182" t="s">
        <v>181</v>
      </c>
      <c r="E183" s="183" t="s">
        <v>633</v>
      </c>
      <c r="F183" s="184" t="s">
        <v>634</v>
      </c>
      <c r="G183" s="185" t="s">
        <v>424</v>
      </c>
      <c r="H183" s="186">
        <v>317.176</v>
      </c>
      <c r="I183" s="187"/>
      <c r="J183" s="188">
        <f>ROUND(I183*H183,2)</f>
        <v>0</v>
      </c>
      <c r="K183" s="184" t="s">
        <v>185</v>
      </c>
      <c r="L183" s="42"/>
      <c r="M183" s="189" t="s">
        <v>5</v>
      </c>
      <c r="N183" s="190" t="s">
        <v>42</v>
      </c>
      <c r="O183" s="43"/>
      <c r="P183" s="191">
        <f>O183*H183</f>
        <v>0</v>
      </c>
      <c r="Q183" s="191">
        <v>0</v>
      </c>
      <c r="R183" s="191">
        <f>Q183*H183</f>
        <v>0</v>
      </c>
      <c r="S183" s="191">
        <v>0</v>
      </c>
      <c r="T183" s="192">
        <f>S183*H183</f>
        <v>0</v>
      </c>
      <c r="AR183" s="25" t="s">
        <v>186</v>
      </c>
      <c r="AT183" s="25" t="s">
        <v>181</v>
      </c>
      <c r="AU183" s="25" t="s">
        <v>80</v>
      </c>
      <c r="AY183" s="25" t="s">
        <v>179</v>
      </c>
      <c r="BE183" s="193">
        <f>IF(N183="základní",J183,0)</f>
        <v>0</v>
      </c>
      <c r="BF183" s="193">
        <f>IF(N183="snížená",J183,0)</f>
        <v>0</v>
      </c>
      <c r="BG183" s="193">
        <f>IF(N183="zákl. přenesená",J183,0)</f>
        <v>0</v>
      </c>
      <c r="BH183" s="193">
        <f>IF(N183="sníž. přenesená",J183,0)</f>
        <v>0</v>
      </c>
      <c r="BI183" s="193">
        <f>IF(N183="nulová",J183,0)</f>
        <v>0</v>
      </c>
      <c r="BJ183" s="25" t="s">
        <v>78</v>
      </c>
      <c r="BK183" s="193">
        <f>ROUND(I183*H183,2)</f>
        <v>0</v>
      </c>
      <c r="BL183" s="25" t="s">
        <v>186</v>
      </c>
      <c r="BM183" s="25" t="s">
        <v>1491</v>
      </c>
    </row>
    <row r="184" spans="2:47" s="1" customFormat="1" ht="40.5">
      <c r="B184" s="42"/>
      <c r="D184" s="194" t="s">
        <v>188</v>
      </c>
      <c r="F184" s="195" t="s">
        <v>636</v>
      </c>
      <c r="I184" s="196"/>
      <c r="L184" s="42"/>
      <c r="M184" s="197"/>
      <c r="N184" s="43"/>
      <c r="O184" s="43"/>
      <c r="P184" s="43"/>
      <c r="Q184" s="43"/>
      <c r="R184" s="43"/>
      <c r="S184" s="43"/>
      <c r="T184" s="71"/>
      <c r="AT184" s="25" t="s">
        <v>188</v>
      </c>
      <c r="AU184" s="25" t="s">
        <v>80</v>
      </c>
    </row>
    <row r="185" spans="2:51" s="13" customFormat="1" ht="13.5">
      <c r="B185" s="207"/>
      <c r="D185" s="194" t="s">
        <v>192</v>
      </c>
      <c r="E185" s="208" t="s">
        <v>5</v>
      </c>
      <c r="F185" s="209" t="s">
        <v>637</v>
      </c>
      <c r="H185" s="208" t="s">
        <v>5</v>
      </c>
      <c r="I185" s="210"/>
      <c r="L185" s="207"/>
      <c r="M185" s="211"/>
      <c r="N185" s="212"/>
      <c r="O185" s="212"/>
      <c r="P185" s="212"/>
      <c r="Q185" s="212"/>
      <c r="R185" s="212"/>
      <c r="S185" s="212"/>
      <c r="T185" s="213"/>
      <c r="AT185" s="208" t="s">
        <v>192</v>
      </c>
      <c r="AU185" s="208" t="s">
        <v>80</v>
      </c>
      <c r="AV185" s="13" t="s">
        <v>78</v>
      </c>
      <c r="AW185" s="13" t="s">
        <v>35</v>
      </c>
      <c r="AX185" s="13" t="s">
        <v>71</v>
      </c>
      <c r="AY185" s="208" t="s">
        <v>179</v>
      </c>
    </row>
    <row r="186" spans="2:51" s="12" customFormat="1" ht="13.5">
      <c r="B186" s="199"/>
      <c r="D186" s="194" t="s">
        <v>192</v>
      </c>
      <c r="E186" s="200" t="s">
        <v>5</v>
      </c>
      <c r="F186" s="201" t="s">
        <v>2422</v>
      </c>
      <c r="H186" s="202">
        <v>317.176</v>
      </c>
      <c r="I186" s="203"/>
      <c r="L186" s="199"/>
      <c r="M186" s="204"/>
      <c r="N186" s="205"/>
      <c r="O186" s="205"/>
      <c r="P186" s="205"/>
      <c r="Q186" s="205"/>
      <c r="R186" s="205"/>
      <c r="S186" s="205"/>
      <c r="T186" s="206"/>
      <c r="AT186" s="200" t="s">
        <v>192</v>
      </c>
      <c r="AU186" s="200" t="s">
        <v>80</v>
      </c>
      <c r="AV186" s="12" t="s">
        <v>80</v>
      </c>
      <c r="AW186" s="12" t="s">
        <v>35</v>
      </c>
      <c r="AX186" s="12" t="s">
        <v>78</v>
      </c>
      <c r="AY186" s="200" t="s">
        <v>179</v>
      </c>
    </row>
    <row r="187" spans="2:65" s="1" customFormat="1" ht="25.5" customHeight="1">
      <c r="B187" s="181"/>
      <c r="C187" s="182" t="s">
        <v>385</v>
      </c>
      <c r="D187" s="182" t="s">
        <v>181</v>
      </c>
      <c r="E187" s="183" t="s">
        <v>642</v>
      </c>
      <c r="F187" s="184" t="s">
        <v>643</v>
      </c>
      <c r="G187" s="185" t="s">
        <v>424</v>
      </c>
      <c r="H187" s="186">
        <v>47.429</v>
      </c>
      <c r="I187" s="187"/>
      <c r="J187" s="188">
        <f>ROUND(I187*H187,2)</f>
        <v>0</v>
      </c>
      <c r="K187" s="184" t="s">
        <v>5</v>
      </c>
      <c r="L187" s="42"/>
      <c r="M187" s="189" t="s">
        <v>5</v>
      </c>
      <c r="N187" s="190" t="s">
        <v>42</v>
      </c>
      <c r="O187" s="43"/>
      <c r="P187" s="191">
        <f>O187*H187</f>
        <v>0</v>
      </c>
      <c r="Q187" s="191">
        <v>0</v>
      </c>
      <c r="R187" s="191">
        <f>Q187*H187</f>
        <v>0</v>
      </c>
      <c r="S187" s="191">
        <v>0</v>
      </c>
      <c r="T187" s="192">
        <f>S187*H187</f>
        <v>0</v>
      </c>
      <c r="AR187" s="25" t="s">
        <v>186</v>
      </c>
      <c r="AT187" s="25" t="s">
        <v>181</v>
      </c>
      <c r="AU187" s="25" t="s">
        <v>80</v>
      </c>
      <c r="AY187" s="25" t="s">
        <v>179</v>
      </c>
      <c r="BE187" s="193">
        <f>IF(N187="základní",J187,0)</f>
        <v>0</v>
      </c>
      <c r="BF187" s="193">
        <f>IF(N187="snížená",J187,0)</f>
        <v>0</v>
      </c>
      <c r="BG187" s="193">
        <f>IF(N187="zákl. přenesená",J187,0)</f>
        <v>0</v>
      </c>
      <c r="BH187" s="193">
        <f>IF(N187="sníž. přenesená",J187,0)</f>
        <v>0</v>
      </c>
      <c r="BI187" s="193">
        <f>IF(N187="nulová",J187,0)</f>
        <v>0</v>
      </c>
      <c r="BJ187" s="25" t="s">
        <v>78</v>
      </c>
      <c r="BK187" s="193">
        <f>ROUND(I187*H187,2)</f>
        <v>0</v>
      </c>
      <c r="BL187" s="25" t="s">
        <v>186</v>
      </c>
      <c r="BM187" s="25" t="s">
        <v>1493</v>
      </c>
    </row>
    <row r="188" spans="2:47" s="1" customFormat="1" ht="40.5">
      <c r="B188" s="42"/>
      <c r="D188" s="194" t="s">
        <v>188</v>
      </c>
      <c r="F188" s="195" t="s">
        <v>636</v>
      </c>
      <c r="I188" s="196"/>
      <c r="L188" s="42"/>
      <c r="M188" s="197"/>
      <c r="N188" s="43"/>
      <c r="O188" s="43"/>
      <c r="P188" s="43"/>
      <c r="Q188" s="43"/>
      <c r="R188" s="43"/>
      <c r="S188" s="43"/>
      <c r="T188" s="71"/>
      <c r="AT188" s="25" t="s">
        <v>188</v>
      </c>
      <c r="AU188" s="25" t="s">
        <v>80</v>
      </c>
    </row>
    <row r="189" spans="2:65" s="1" customFormat="1" ht="16.5" customHeight="1">
      <c r="B189" s="181"/>
      <c r="C189" s="182" t="s">
        <v>10</v>
      </c>
      <c r="D189" s="182" t="s">
        <v>181</v>
      </c>
      <c r="E189" s="183" t="s">
        <v>646</v>
      </c>
      <c r="F189" s="184" t="s">
        <v>647</v>
      </c>
      <c r="G189" s="185" t="s">
        <v>424</v>
      </c>
      <c r="H189" s="186">
        <v>11.604</v>
      </c>
      <c r="I189" s="187"/>
      <c r="J189" s="188">
        <f>ROUND(I189*H189,2)</f>
        <v>0</v>
      </c>
      <c r="K189" s="184" t="s">
        <v>185</v>
      </c>
      <c r="L189" s="42"/>
      <c r="M189" s="189" t="s">
        <v>5</v>
      </c>
      <c r="N189" s="190" t="s">
        <v>42</v>
      </c>
      <c r="O189" s="43"/>
      <c r="P189" s="191">
        <f>O189*H189</f>
        <v>0</v>
      </c>
      <c r="Q189" s="191">
        <v>0</v>
      </c>
      <c r="R189" s="191">
        <f>Q189*H189</f>
        <v>0</v>
      </c>
      <c r="S189" s="191">
        <v>0</v>
      </c>
      <c r="T189" s="192">
        <f>S189*H189</f>
        <v>0</v>
      </c>
      <c r="AR189" s="25" t="s">
        <v>186</v>
      </c>
      <c r="AT189" s="25" t="s">
        <v>181</v>
      </c>
      <c r="AU189" s="25" t="s">
        <v>80</v>
      </c>
      <c r="AY189" s="25" t="s">
        <v>179</v>
      </c>
      <c r="BE189" s="193">
        <f>IF(N189="základní",J189,0)</f>
        <v>0</v>
      </c>
      <c r="BF189" s="193">
        <f>IF(N189="snížená",J189,0)</f>
        <v>0</v>
      </c>
      <c r="BG189" s="193">
        <f>IF(N189="zákl. přenesená",J189,0)</f>
        <v>0</v>
      </c>
      <c r="BH189" s="193">
        <f>IF(N189="sníž. přenesená",J189,0)</f>
        <v>0</v>
      </c>
      <c r="BI189" s="193">
        <f>IF(N189="nulová",J189,0)</f>
        <v>0</v>
      </c>
      <c r="BJ189" s="25" t="s">
        <v>78</v>
      </c>
      <c r="BK189" s="193">
        <f>ROUND(I189*H189,2)</f>
        <v>0</v>
      </c>
      <c r="BL189" s="25" t="s">
        <v>186</v>
      </c>
      <c r="BM189" s="25" t="s">
        <v>1494</v>
      </c>
    </row>
    <row r="190" spans="2:47" s="1" customFormat="1" ht="27">
      <c r="B190" s="42"/>
      <c r="D190" s="194" t="s">
        <v>188</v>
      </c>
      <c r="F190" s="195" t="s">
        <v>649</v>
      </c>
      <c r="I190" s="196"/>
      <c r="L190" s="42"/>
      <c r="M190" s="197"/>
      <c r="N190" s="43"/>
      <c r="O190" s="43"/>
      <c r="P190" s="43"/>
      <c r="Q190" s="43"/>
      <c r="R190" s="43"/>
      <c r="S190" s="43"/>
      <c r="T190" s="71"/>
      <c r="AT190" s="25" t="s">
        <v>188</v>
      </c>
      <c r="AU190" s="25" t="s">
        <v>80</v>
      </c>
    </row>
    <row r="191" spans="2:65" s="1" customFormat="1" ht="16.5" customHeight="1">
      <c r="B191" s="181"/>
      <c r="C191" s="182" t="s">
        <v>406</v>
      </c>
      <c r="D191" s="182" t="s">
        <v>181</v>
      </c>
      <c r="E191" s="183" t="s">
        <v>651</v>
      </c>
      <c r="F191" s="184" t="s">
        <v>652</v>
      </c>
      <c r="G191" s="185" t="s">
        <v>424</v>
      </c>
      <c r="H191" s="186">
        <v>47.429</v>
      </c>
      <c r="I191" s="187"/>
      <c r="J191" s="188">
        <f>ROUND(I191*H191,2)</f>
        <v>0</v>
      </c>
      <c r="K191" s="184" t="s">
        <v>5</v>
      </c>
      <c r="L191" s="42"/>
      <c r="M191" s="189" t="s">
        <v>5</v>
      </c>
      <c r="N191" s="190" t="s">
        <v>42</v>
      </c>
      <c r="O191" s="43"/>
      <c r="P191" s="191">
        <f>O191*H191</f>
        <v>0</v>
      </c>
      <c r="Q191" s="191">
        <v>0</v>
      </c>
      <c r="R191" s="191">
        <f>Q191*H191</f>
        <v>0</v>
      </c>
      <c r="S191" s="191">
        <v>0</v>
      </c>
      <c r="T191" s="192">
        <f>S191*H191</f>
        <v>0</v>
      </c>
      <c r="AR191" s="25" t="s">
        <v>186</v>
      </c>
      <c r="AT191" s="25" t="s">
        <v>181</v>
      </c>
      <c r="AU191" s="25" t="s">
        <v>80</v>
      </c>
      <c r="AY191" s="25" t="s">
        <v>179</v>
      </c>
      <c r="BE191" s="193">
        <f>IF(N191="základní",J191,0)</f>
        <v>0</v>
      </c>
      <c r="BF191" s="193">
        <f>IF(N191="snížená",J191,0)</f>
        <v>0</v>
      </c>
      <c r="BG191" s="193">
        <f>IF(N191="zákl. přenesená",J191,0)</f>
        <v>0</v>
      </c>
      <c r="BH191" s="193">
        <f>IF(N191="sníž. přenesená",J191,0)</f>
        <v>0</v>
      </c>
      <c r="BI191" s="193">
        <f>IF(N191="nulová",J191,0)</f>
        <v>0</v>
      </c>
      <c r="BJ191" s="25" t="s">
        <v>78</v>
      </c>
      <c r="BK191" s="193">
        <f>ROUND(I191*H191,2)</f>
        <v>0</v>
      </c>
      <c r="BL191" s="25" t="s">
        <v>186</v>
      </c>
      <c r="BM191" s="25" t="s">
        <v>1495</v>
      </c>
    </row>
    <row r="192" spans="2:47" s="1" customFormat="1" ht="27">
      <c r="B192" s="42"/>
      <c r="D192" s="194" t="s">
        <v>188</v>
      </c>
      <c r="F192" s="195" t="s">
        <v>649</v>
      </c>
      <c r="I192" s="196"/>
      <c r="L192" s="42"/>
      <c r="M192" s="197"/>
      <c r="N192" s="43"/>
      <c r="O192" s="43"/>
      <c r="P192" s="43"/>
      <c r="Q192" s="43"/>
      <c r="R192" s="43"/>
      <c r="S192" s="43"/>
      <c r="T192" s="71"/>
      <c r="AT192" s="25" t="s">
        <v>188</v>
      </c>
      <c r="AU192" s="25" t="s">
        <v>80</v>
      </c>
    </row>
    <row r="193" spans="2:51" s="13" customFormat="1" ht="13.5">
      <c r="B193" s="207"/>
      <c r="D193" s="194" t="s">
        <v>192</v>
      </c>
      <c r="E193" s="208" t="s">
        <v>5</v>
      </c>
      <c r="F193" s="209" t="s">
        <v>1496</v>
      </c>
      <c r="H193" s="208" t="s">
        <v>5</v>
      </c>
      <c r="I193" s="210"/>
      <c r="L193" s="207"/>
      <c r="M193" s="211"/>
      <c r="N193" s="212"/>
      <c r="O193" s="212"/>
      <c r="P193" s="212"/>
      <c r="Q193" s="212"/>
      <c r="R193" s="212"/>
      <c r="S193" s="212"/>
      <c r="T193" s="213"/>
      <c r="AT193" s="208" t="s">
        <v>192</v>
      </c>
      <c r="AU193" s="208" t="s">
        <v>80</v>
      </c>
      <c r="AV193" s="13" t="s">
        <v>78</v>
      </c>
      <c r="AW193" s="13" t="s">
        <v>35</v>
      </c>
      <c r="AX193" s="13" t="s">
        <v>71</v>
      </c>
      <c r="AY193" s="208" t="s">
        <v>179</v>
      </c>
    </row>
    <row r="194" spans="2:51" s="12" customFormat="1" ht="13.5">
      <c r="B194" s="199"/>
      <c r="D194" s="194" t="s">
        <v>192</v>
      </c>
      <c r="E194" s="200" t="s">
        <v>5</v>
      </c>
      <c r="F194" s="201" t="s">
        <v>2423</v>
      </c>
      <c r="H194" s="202">
        <v>206.017</v>
      </c>
      <c r="I194" s="203"/>
      <c r="L194" s="199"/>
      <c r="M194" s="204"/>
      <c r="N194" s="205"/>
      <c r="O194" s="205"/>
      <c r="P194" s="205"/>
      <c r="Q194" s="205"/>
      <c r="R194" s="205"/>
      <c r="S194" s="205"/>
      <c r="T194" s="206"/>
      <c r="AT194" s="200" t="s">
        <v>192</v>
      </c>
      <c r="AU194" s="200" t="s">
        <v>80</v>
      </c>
      <c r="AV194" s="12" t="s">
        <v>80</v>
      </c>
      <c r="AW194" s="12" t="s">
        <v>35</v>
      </c>
      <c r="AX194" s="12" t="s">
        <v>71</v>
      </c>
      <c r="AY194" s="200" t="s">
        <v>179</v>
      </c>
    </row>
    <row r="195" spans="2:51" s="13" customFormat="1" ht="13.5">
      <c r="B195" s="207"/>
      <c r="D195" s="194" t="s">
        <v>192</v>
      </c>
      <c r="E195" s="208" t="s">
        <v>5</v>
      </c>
      <c r="F195" s="209" t="s">
        <v>656</v>
      </c>
      <c r="H195" s="208" t="s">
        <v>5</v>
      </c>
      <c r="I195" s="210"/>
      <c r="L195" s="207"/>
      <c r="M195" s="211"/>
      <c r="N195" s="212"/>
      <c r="O195" s="212"/>
      <c r="P195" s="212"/>
      <c r="Q195" s="212"/>
      <c r="R195" s="212"/>
      <c r="S195" s="212"/>
      <c r="T195" s="213"/>
      <c r="AT195" s="208" t="s">
        <v>192</v>
      </c>
      <c r="AU195" s="208" t="s">
        <v>80</v>
      </c>
      <c r="AV195" s="13" t="s">
        <v>78</v>
      </c>
      <c r="AW195" s="13" t="s">
        <v>35</v>
      </c>
      <c r="AX195" s="13" t="s">
        <v>71</v>
      </c>
      <c r="AY195" s="208" t="s">
        <v>179</v>
      </c>
    </row>
    <row r="196" spans="2:51" s="12" customFormat="1" ht="13.5">
      <c r="B196" s="199"/>
      <c r="D196" s="194" t="s">
        <v>192</v>
      </c>
      <c r="E196" s="200" t="s">
        <v>5</v>
      </c>
      <c r="F196" s="201" t="s">
        <v>2424</v>
      </c>
      <c r="H196" s="202">
        <v>-158.588</v>
      </c>
      <c r="I196" s="203"/>
      <c r="L196" s="199"/>
      <c r="M196" s="204"/>
      <c r="N196" s="205"/>
      <c r="O196" s="205"/>
      <c r="P196" s="205"/>
      <c r="Q196" s="205"/>
      <c r="R196" s="205"/>
      <c r="S196" s="205"/>
      <c r="T196" s="206"/>
      <c r="AT196" s="200" t="s">
        <v>192</v>
      </c>
      <c r="AU196" s="200" t="s">
        <v>80</v>
      </c>
      <c r="AV196" s="12" t="s">
        <v>80</v>
      </c>
      <c r="AW196" s="12" t="s">
        <v>35</v>
      </c>
      <c r="AX196" s="12" t="s">
        <v>71</v>
      </c>
      <c r="AY196" s="200" t="s">
        <v>179</v>
      </c>
    </row>
    <row r="197" spans="2:51" s="14" customFormat="1" ht="13.5">
      <c r="B197" s="214"/>
      <c r="D197" s="194" t="s">
        <v>192</v>
      </c>
      <c r="E197" s="215" t="s">
        <v>5</v>
      </c>
      <c r="F197" s="216" t="s">
        <v>228</v>
      </c>
      <c r="H197" s="217">
        <v>47.429</v>
      </c>
      <c r="I197" s="218"/>
      <c r="L197" s="214"/>
      <c r="M197" s="219"/>
      <c r="N197" s="220"/>
      <c r="O197" s="220"/>
      <c r="P197" s="220"/>
      <c r="Q197" s="220"/>
      <c r="R197" s="220"/>
      <c r="S197" s="220"/>
      <c r="T197" s="221"/>
      <c r="AT197" s="215" t="s">
        <v>192</v>
      </c>
      <c r="AU197" s="215" t="s">
        <v>80</v>
      </c>
      <c r="AV197" s="14" t="s">
        <v>186</v>
      </c>
      <c r="AW197" s="14" t="s">
        <v>35</v>
      </c>
      <c r="AX197" s="14" t="s">
        <v>78</v>
      </c>
      <c r="AY197" s="215" t="s">
        <v>179</v>
      </c>
    </row>
    <row r="198" spans="2:65" s="1" customFormat="1" ht="16.5" customHeight="1">
      <c r="B198" s="181"/>
      <c r="C198" s="182" t="s">
        <v>411</v>
      </c>
      <c r="D198" s="182" t="s">
        <v>181</v>
      </c>
      <c r="E198" s="183" t="s">
        <v>659</v>
      </c>
      <c r="F198" s="184" t="s">
        <v>660</v>
      </c>
      <c r="G198" s="185" t="s">
        <v>424</v>
      </c>
      <c r="H198" s="186">
        <v>326.91</v>
      </c>
      <c r="I198" s="187"/>
      <c r="J198" s="188">
        <f>ROUND(I198*H198,2)</f>
        <v>0</v>
      </c>
      <c r="K198" s="184" t="s">
        <v>185</v>
      </c>
      <c r="L198" s="42"/>
      <c r="M198" s="189" t="s">
        <v>5</v>
      </c>
      <c r="N198" s="190" t="s">
        <v>42</v>
      </c>
      <c r="O198" s="43"/>
      <c r="P198" s="191">
        <f>O198*H198</f>
        <v>0</v>
      </c>
      <c r="Q198" s="191">
        <v>0</v>
      </c>
      <c r="R198" s="191">
        <f>Q198*H198</f>
        <v>0</v>
      </c>
      <c r="S198" s="191">
        <v>0</v>
      </c>
      <c r="T198" s="192">
        <f>S198*H198</f>
        <v>0</v>
      </c>
      <c r="AR198" s="25" t="s">
        <v>186</v>
      </c>
      <c r="AT198" s="25" t="s">
        <v>181</v>
      </c>
      <c r="AU198" s="25" t="s">
        <v>80</v>
      </c>
      <c r="AY198" s="25" t="s">
        <v>179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25" t="s">
        <v>78</v>
      </c>
      <c r="BK198" s="193">
        <f>ROUND(I198*H198,2)</f>
        <v>0</v>
      </c>
      <c r="BL198" s="25" t="s">
        <v>186</v>
      </c>
      <c r="BM198" s="25" t="s">
        <v>1499</v>
      </c>
    </row>
    <row r="199" spans="2:47" s="1" customFormat="1" ht="13.5">
      <c r="B199" s="42"/>
      <c r="D199" s="194" t="s">
        <v>188</v>
      </c>
      <c r="F199" s="195" t="s">
        <v>662</v>
      </c>
      <c r="I199" s="196"/>
      <c r="L199" s="42"/>
      <c r="M199" s="197"/>
      <c r="N199" s="43"/>
      <c r="O199" s="43"/>
      <c r="P199" s="43"/>
      <c r="Q199" s="43"/>
      <c r="R199" s="43"/>
      <c r="S199" s="43"/>
      <c r="T199" s="71"/>
      <c r="AT199" s="25" t="s">
        <v>188</v>
      </c>
      <c r="AU199" s="25" t="s">
        <v>80</v>
      </c>
    </row>
    <row r="200" spans="2:51" s="13" customFormat="1" ht="13.5">
      <c r="B200" s="207"/>
      <c r="D200" s="194" t="s">
        <v>192</v>
      </c>
      <c r="E200" s="208" t="s">
        <v>5</v>
      </c>
      <c r="F200" s="209" t="s">
        <v>665</v>
      </c>
      <c r="H200" s="208" t="s">
        <v>5</v>
      </c>
      <c r="I200" s="210"/>
      <c r="L200" s="207"/>
      <c r="M200" s="211"/>
      <c r="N200" s="212"/>
      <c r="O200" s="212"/>
      <c r="P200" s="212"/>
      <c r="Q200" s="212"/>
      <c r="R200" s="212"/>
      <c r="S200" s="212"/>
      <c r="T200" s="213"/>
      <c r="AT200" s="208" t="s">
        <v>192</v>
      </c>
      <c r="AU200" s="208" t="s">
        <v>80</v>
      </c>
      <c r="AV200" s="13" t="s">
        <v>78</v>
      </c>
      <c r="AW200" s="13" t="s">
        <v>35</v>
      </c>
      <c r="AX200" s="13" t="s">
        <v>71</v>
      </c>
      <c r="AY200" s="208" t="s">
        <v>179</v>
      </c>
    </row>
    <row r="201" spans="2:51" s="12" customFormat="1" ht="13.5">
      <c r="B201" s="199"/>
      <c r="D201" s="194" t="s">
        <v>192</v>
      </c>
      <c r="E201" s="200" t="s">
        <v>5</v>
      </c>
      <c r="F201" s="201" t="s">
        <v>2425</v>
      </c>
      <c r="H201" s="202">
        <v>11.538</v>
      </c>
      <c r="I201" s="203"/>
      <c r="L201" s="199"/>
      <c r="M201" s="204"/>
      <c r="N201" s="205"/>
      <c r="O201" s="205"/>
      <c r="P201" s="205"/>
      <c r="Q201" s="205"/>
      <c r="R201" s="205"/>
      <c r="S201" s="205"/>
      <c r="T201" s="206"/>
      <c r="AT201" s="200" t="s">
        <v>192</v>
      </c>
      <c r="AU201" s="200" t="s">
        <v>80</v>
      </c>
      <c r="AV201" s="12" t="s">
        <v>80</v>
      </c>
      <c r="AW201" s="12" t="s">
        <v>35</v>
      </c>
      <c r="AX201" s="12" t="s">
        <v>71</v>
      </c>
      <c r="AY201" s="200" t="s">
        <v>179</v>
      </c>
    </row>
    <row r="202" spans="2:51" s="13" customFormat="1" ht="13.5">
      <c r="B202" s="207"/>
      <c r="D202" s="194" t="s">
        <v>192</v>
      </c>
      <c r="E202" s="208" t="s">
        <v>5</v>
      </c>
      <c r="F202" s="209" t="s">
        <v>663</v>
      </c>
      <c r="H202" s="208" t="s">
        <v>5</v>
      </c>
      <c r="I202" s="210"/>
      <c r="L202" s="207"/>
      <c r="M202" s="211"/>
      <c r="N202" s="212"/>
      <c r="O202" s="212"/>
      <c r="P202" s="212"/>
      <c r="Q202" s="212"/>
      <c r="R202" s="212"/>
      <c r="S202" s="212"/>
      <c r="T202" s="213"/>
      <c r="AT202" s="208" t="s">
        <v>192</v>
      </c>
      <c r="AU202" s="208" t="s">
        <v>80</v>
      </c>
      <c r="AV202" s="13" t="s">
        <v>78</v>
      </c>
      <c r="AW202" s="13" t="s">
        <v>35</v>
      </c>
      <c r="AX202" s="13" t="s">
        <v>71</v>
      </c>
      <c r="AY202" s="208" t="s">
        <v>179</v>
      </c>
    </row>
    <row r="203" spans="2:51" s="12" customFormat="1" ht="13.5">
      <c r="B203" s="199"/>
      <c r="D203" s="194" t="s">
        <v>192</v>
      </c>
      <c r="E203" s="200" t="s">
        <v>5</v>
      </c>
      <c r="F203" s="201" t="s">
        <v>2426</v>
      </c>
      <c r="H203" s="202">
        <v>315.372</v>
      </c>
      <c r="I203" s="203"/>
      <c r="L203" s="199"/>
      <c r="M203" s="204"/>
      <c r="N203" s="205"/>
      <c r="O203" s="205"/>
      <c r="P203" s="205"/>
      <c r="Q203" s="205"/>
      <c r="R203" s="205"/>
      <c r="S203" s="205"/>
      <c r="T203" s="206"/>
      <c r="AT203" s="200" t="s">
        <v>192</v>
      </c>
      <c r="AU203" s="200" t="s">
        <v>80</v>
      </c>
      <c r="AV203" s="12" t="s">
        <v>80</v>
      </c>
      <c r="AW203" s="12" t="s">
        <v>35</v>
      </c>
      <c r="AX203" s="12" t="s">
        <v>71</v>
      </c>
      <c r="AY203" s="200" t="s">
        <v>179</v>
      </c>
    </row>
    <row r="204" spans="2:51" s="14" customFormat="1" ht="13.5">
      <c r="B204" s="214"/>
      <c r="D204" s="194" t="s">
        <v>192</v>
      </c>
      <c r="E204" s="215" t="s">
        <v>5</v>
      </c>
      <c r="F204" s="216" t="s">
        <v>228</v>
      </c>
      <c r="H204" s="217">
        <v>326.91</v>
      </c>
      <c r="I204" s="218"/>
      <c r="L204" s="214"/>
      <c r="M204" s="219"/>
      <c r="N204" s="220"/>
      <c r="O204" s="220"/>
      <c r="P204" s="220"/>
      <c r="Q204" s="220"/>
      <c r="R204" s="220"/>
      <c r="S204" s="220"/>
      <c r="T204" s="221"/>
      <c r="AT204" s="215" t="s">
        <v>192</v>
      </c>
      <c r="AU204" s="215" t="s">
        <v>80</v>
      </c>
      <c r="AV204" s="14" t="s">
        <v>186</v>
      </c>
      <c r="AW204" s="14" t="s">
        <v>35</v>
      </c>
      <c r="AX204" s="14" t="s">
        <v>78</v>
      </c>
      <c r="AY204" s="215" t="s">
        <v>179</v>
      </c>
    </row>
    <row r="205" spans="2:65" s="1" customFormat="1" ht="16.5" customHeight="1">
      <c r="B205" s="181"/>
      <c r="C205" s="182" t="s">
        <v>417</v>
      </c>
      <c r="D205" s="182" t="s">
        <v>181</v>
      </c>
      <c r="E205" s="183" t="s">
        <v>667</v>
      </c>
      <c r="F205" s="184" t="s">
        <v>668</v>
      </c>
      <c r="G205" s="185" t="s">
        <v>669</v>
      </c>
      <c r="H205" s="186">
        <v>482.692</v>
      </c>
      <c r="I205" s="187"/>
      <c r="J205" s="188">
        <f>ROUND(I205*H205,2)</f>
        <v>0</v>
      </c>
      <c r="K205" s="184" t="s">
        <v>185</v>
      </c>
      <c r="L205" s="42"/>
      <c r="M205" s="189" t="s">
        <v>5</v>
      </c>
      <c r="N205" s="190" t="s">
        <v>42</v>
      </c>
      <c r="O205" s="43"/>
      <c r="P205" s="191">
        <f>O205*H205</f>
        <v>0</v>
      </c>
      <c r="Q205" s="191">
        <v>0</v>
      </c>
      <c r="R205" s="191">
        <f>Q205*H205</f>
        <v>0</v>
      </c>
      <c r="S205" s="191">
        <v>0</v>
      </c>
      <c r="T205" s="192">
        <f>S205*H205</f>
        <v>0</v>
      </c>
      <c r="AR205" s="25" t="s">
        <v>186</v>
      </c>
      <c r="AT205" s="25" t="s">
        <v>181</v>
      </c>
      <c r="AU205" s="25" t="s">
        <v>80</v>
      </c>
      <c r="AY205" s="25" t="s">
        <v>179</v>
      </c>
      <c r="BE205" s="193">
        <f>IF(N205="základní",J205,0)</f>
        <v>0</v>
      </c>
      <c r="BF205" s="193">
        <f>IF(N205="snížená",J205,0)</f>
        <v>0</v>
      </c>
      <c r="BG205" s="193">
        <f>IF(N205="zákl. přenesená",J205,0)</f>
        <v>0</v>
      </c>
      <c r="BH205" s="193">
        <f>IF(N205="sníž. přenesená",J205,0)</f>
        <v>0</v>
      </c>
      <c r="BI205" s="193">
        <f>IF(N205="nulová",J205,0)</f>
        <v>0</v>
      </c>
      <c r="BJ205" s="25" t="s">
        <v>78</v>
      </c>
      <c r="BK205" s="193">
        <f>ROUND(I205*H205,2)</f>
        <v>0</v>
      </c>
      <c r="BL205" s="25" t="s">
        <v>186</v>
      </c>
      <c r="BM205" s="25" t="s">
        <v>1501</v>
      </c>
    </row>
    <row r="206" spans="2:47" s="1" customFormat="1" ht="13.5">
      <c r="B206" s="42"/>
      <c r="D206" s="194" t="s">
        <v>188</v>
      </c>
      <c r="F206" s="195" t="s">
        <v>671</v>
      </c>
      <c r="I206" s="196"/>
      <c r="L206" s="42"/>
      <c r="M206" s="197"/>
      <c r="N206" s="43"/>
      <c r="O206" s="43"/>
      <c r="P206" s="43"/>
      <c r="Q206" s="43"/>
      <c r="R206" s="43"/>
      <c r="S206" s="43"/>
      <c r="T206" s="71"/>
      <c r="AT206" s="25" t="s">
        <v>188</v>
      </c>
      <c r="AU206" s="25" t="s">
        <v>80</v>
      </c>
    </row>
    <row r="207" spans="2:51" s="13" customFormat="1" ht="13.5">
      <c r="B207" s="207"/>
      <c r="D207" s="194" t="s">
        <v>192</v>
      </c>
      <c r="E207" s="208" t="s">
        <v>5</v>
      </c>
      <c r="F207" s="209" t="s">
        <v>663</v>
      </c>
      <c r="H207" s="208" t="s">
        <v>5</v>
      </c>
      <c r="I207" s="210"/>
      <c r="L207" s="207"/>
      <c r="M207" s="211"/>
      <c r="N207" s="212"/>
      <c r="O207" s="212"/>
      <c r="P207" s="212"/>
      <c r="Q207" s="212"/>
      <c r="R207" s="212"/>
      <c r="S207" s="212"/>
      <c r="T207" s="213"/>
      <c r="AT207" s="208" t="s">
        <v>192</v>
      </c>
      <c r="AU207" s="208" t="s">
        <v>80</v>
      </c>
      <c r="AV207" s="13" t="s">
        <v>78</v>
      </c>
      <c r="AW207" s="13" t="s">
        <v>35</v>
      </c>
      <c r="AX207" s="13" t="s">
        <v>71</v>
      </c>
      <c r="AY207" s="208" t="s">
        <v>179</v>
      </c>
    </row>
    <row r="208" spans="2:51" s="12" customFormat="1" ht="13.5">
      <c r="B208" s="199"/>
      <c r="D208" s="194" t="s">
        <v>192</v>
      </c>
      <c r="E208" s="200" t="s">
        <v>5</v>
      </c>
      <c r="F208" s="201" t="s">
        <v>2426</v>
      </c>
      <c r="H208" s="202">
        <v>315.372</v>
      </c>
      <c r="I208" s="203"/>
      <c r="L208" s="199"/>
      <c r="M208" s="204"/>
      <c r="N208" s="205"/>
      <c r="O208" s="205"/>
      <c r="P208" s="205"/>
      <c r="Q208" s="205"/>
      <c r="R208" s="205"/>
      <c r="S208" s="205"/>
      <c r="T208" s="206"/>
      <c r="AT208" s="200" t="s">
        <v>192</v>
      </c>
      <c r="AU208" s="200" t="s">
        <v>80</v>
      </c>
      <c r="AV208" s="12" t="s">
        <v>80</v>
      </c>
      <c r="AW208" s="12" t="s">
        <v>35</v>
      </c>
      <c r="AX208" s="12" t="s">
        <v>71</v>
      </c>
      <c r="AY208" s="200" t="s">
        <v>179</v>
      </c>
    </row>
    <row r="209" spans="2:51" s="13" customFormat="1" ht="13.5">
      <c r="B209" s="207"/>
      <c r="D209" s="194" t="s">
        <v>192</v>
      </c>
      <c r="E209" s="208" t="s">
        <v>5</v>
      </c>
      <c r="F209" s="209" t="s">
        <v>1502</v>
      </c>
      <c r="H209" s="208" t="s">
        <v>5</v>
      </c>
      <c r="I209" s="210"/>
      <c r="L209" s="207"/>
      <c r="M209" s="211"/>
      <c r="N209" s="212"/>
      <c r="O209" s="212"/>
      <c r="P209" s="212"/>
      <c r="Q209" s="212"/>
      <c r="R209" s="212"/>
      <c r="S209" s="212"/>
      <c r="T209" s="213"/>
      <c r="AT209" s="208" t="s">
        <v>192</v>
      </c>
      <c r="AU209" s="208" t="s">
        <v>80</v>
      </c>
      <c r="AV209" s="13" t="s">
        <v>78</v>
      </c>
      <c r="AW209" s="13" t="s">
        <v>35</v>
      </c>
      <c r="AX209" s="13" t="s">
        <v>71</v>
      </c>
      <c r="AY209" s="208" t="s">
        <v>179</v>
      </c>
    </row>
    <row r="210" spans="2:51" s="12" customFormat="1" ht="13.5">
      <c r="B210" s="199"/>
      <c r="D210" s="194" t="s">
        <v>192</v>
      </c>
      <c r="E210" s="200" t="s">
        <v>5</v>
      </c>
      <c r="F210" s="201" t="s">
        <v>2427</v>
      </c>
      <c r="H210" s="202">
        <v>-47.21</v>
      </c>
      <c r="I210" s="203"/>
      <c r="L210" s="199"/>
      <c r="M210" s="204"/>
      <c r="N210" s="205"/>
      <c r="O210" s="205"/>
      <c r="P210" s="205"/>
      <c r="Q210" s="205"/>
      <c r="R210" s="205"/>
      <c r="S210" s="205"/>
      <c r="T210" s="206"/>
      <c r="AT210" s="200" t="s">
        <v>192</v>
      </c>
      <c r="AU210" s="200" t="s">
        <v>80</v>
      </c>
      <c r="AV210" s="12" t="s">
        <v>80</v>
      </c>
      <c r="AW210" s="12" t="s">
        <v>35</v>
      </c>
      <c r="AX210" s="12" t="s">
        <v>71</v>
      </c>
      <c r="AY210" s="200" t="s">
        <v>179</v>
      </c>
    </row>
    <row r="211" spans="2:51" s="14" customFormat="1" ht="13.5">
      <c r="B211" s="214"/>
      <c r="D211" s="194" t="s">
        <v>192</v>
      </c>
      <c r="E211" s="215" t="s">
        <v>5</v>
      </c>
      <c r="F211" s="216" t="s">
        <v>228</v>
      </c>
      <c r="H211" s="217">
        <v>268.162</v>
      </c>
      <c r="I211" s="218"/>
      <c r="L211" s="214"/>
      <c r="M211" s="219"/>
      <c r="N211" s="220"/>
      <c r="O211" s="220"/>
      <c r="P211" s="220"/>
      <c r="Q211" s="220"/>
      <c r="R211" s="220"/>
      <c r="S211" s="220"/>
      <c r="T211" s="221"/>
      <c r="AT211" s="215" t="s">
        <v>192</v>
      </c>
      <c r="AU211" s="215" t="s">
        <v>80</v>
      </c>
      <c r="AV211" s="14" t="s">
        <v>186</v>
      </c>
      <c r="AW211" s="14" t="s">
        <v>35</v>
      </c>
      <c r="AX211" s="14" t="s">
        <v>78</v>
      </c>
      <c r="AY211" s="215" t="s">
        <v>179</v>
      </c>
    </row>
    <row r="212" spans="2:51" s="12" customFormat="1" ht="13.5">
      <c r="B212" s="199"/>
      <c r="D212" s="194" t="s">
        <v>192</v>
      </c>
      <c r="F212" s="201" t="s">
        <v>2428</v>
      </c>
      <c r="H212" s="202">
        <v>482.692</v>
      </c>
      <c r="I212" s="203"/>
      <c r="L212" s="199"/>
      <c r="M212" s="204"/>
      <c r="N212" s="205"/>
      <c r="O212" s="205"/>
      <c r="P212" s="205"/>
      <c r="Q212" s="205"/>
      <c r="R212" s="205"/>
      <c r="S212" s="205"/>
      <c r="T212" s="206"/>
      <c r="AT212" s="200" t="s">
        <v>192</v>
      </c>
      <c r="AU212" s="200" t="s">
        <v>80</v>
      </c>
      <c r="AV212" s="12" t="s">
        <v>80</v>
      </c>
      <c r="AW212" s="12" t="s">
        <v>6</v>
      </c>
      <c r="AX212" s="12" t="s">
        <v>78</v>
      </c>
      <c r="AY212" s="200" t="s">
        <v>179</v>
      </c>
    </row>
    <row r="213" spans="2:65" s="1" customFormat="1" ht="16.5" customHeight="1">
      <c r="B213" s="181"/>
      <c r="C213" s="182" t="s">
        <v>319</v>
      </c>
      <c r="D213" s="182" t="s">
        <v>181</v>
      </c>
      <c r="E213" s="183" t="s">
        <v>676</v>
      </c>
      <c r="F213" s="184" t="s">
        <v>677</v>
      </c>
      <c r="G213" s="185" t="s">
        <v>424</v>
      </c>
      <c r="H213" s="186">
        <v>206.017</v>
      </c>
      <c r="I213" s="187"/>
      <c r="J213" s="188">
        <f>ROUND(I213*H213,2)</f>
        <v>0</v>
      </c>
      <c r="K213" s="184" t="s">
        <v>185</v>
      </c>
      <c r="L213" s="42"/>
      <c r="M213" s="189" t="s">
        <v>5</v>
      </c>
      <c r="N213" s="190" t="s">
        <v>42</v>
      </c>
      <c r="O213" s="43"/>
      <c r="P213" s="191">
        <f>O213*H213</f>
        <v>0</v>
      </c>
      <c r="Q213" s="191">
        <v>0</v>
      </c>
      <c r="R213" s="191">
        <f>Q213*H213</f>
        <v>0</v>
      </c>
      <c r="S213" s="191">
        <v>0</v>
      </c>
      <c r="T213" s="192">
        <f>S213*H213</f>
        <v>0</v>
      </c>
      <c r="AR213" s="25" t="s">
        <v>186</v>
      </c>
      <c r="AT213" s="25" t="s">
        <v>181</v>
      </c>
      <c r="AU213" s="25" t="s">
        <v>80</v>
      </c>
      <c r="AY213" s="25" t="s">
        <v>179</v>
      </c>
      <c r="BE213" s="193">
        <f>IF(N213="základní",J213,0)</f>
        <v>0</v>
      </c>
      <c r="BF213" s="193">
        <f>IF(N213="snížená",J213,0)</f>
        <v>0</v>
      </c>
      <c r="BG213" s="193">
        <f>IF(N213="zákl. přenesená",J213,0)</f>
        <v>0</v>
      </c>
      <c r="BH213" s="193">
        <f>IF(N213="sníž. přenesená",J213,0)</f>
        <v>0</v>
      </c>
      <c r="BI213" s="193">
        <f>IF(N213="nulová",J213,0)</f>
        <v>0</v>
      </c>
      <c r="BJ213" s="25" t="s">
        <v>78</v>
      </c>
      <c r="BK213" s="193">
        <f>ROUND(I213*H213,2)</f>
        <v>0</v>
      </c>
      <c r="BL213" s="25" t="s">
        <v>186</v>
      </c>
      <c r="BM213" s="25" t="s">
        <v>1505</v>
      </c>
    </row>
    <row r="214" spans="2:47" s="1" customFormat="1" ht="27">
      <c r="B214" s="42"/>
      <c r="D214" s="194" t="s">
        <v>188</v>
      </c>
      <c r="F214" s="195" t="s">
        <v>679</v>
      </c>
      <c r="I214" s="196"/>
      <c r="L214" s="42"/>
      <c r="M214" s="197"/>
      <c r="N214" s="43"/>
      <c r="O214" s="43"/>
      <c r="P214" s="43"/>
      <c r="Q214" s="43"/>
      <c r="R214" s="43"/>
      <c r="S214" s="43"/>
      <c r="T214" s="71"/>
      <c r="AT214" s="25" t="s">
        <v>188</v>
      </c>
      <c r="AU214" s="25" t="s">
        <v>80</v>
      </c>
    </row>
    <row r="215" spans="2:51" s="13" customFormat="1" ht="13.5">
      <c r="B215" s="207"/>
      <c r="D215" s="194" t="s">
        <v>192</v>
      </c>
      <c r="E215" s="208" t="s">
        <v>5</v>
      </c>
      <c r="F215" s="209" t="s">
        <v>663</v>
      </c>
      <c r="H215" s="208" t="s">
        <v>5</v>
      </c>
      <c r="I215" s="210"/>
      <c r="L215" s="207"/>
      <c r="M215" s="211"/>
      <c r="N215" s="212"/>
      <c r="O215" s="212"/>
      <c r="P215" s="212"/>
      <c r="Q215" s="212"/>
      <c r="R215" s="212"/>
      <c r="S215" s="212"/>
      <c r="T215" s="213"/>
      <c r="AT215" s="208" t="s">
        <v>192</v>
      </c>
      <c r="AU215" s="208" t="s">
        <v>80</v>
      </c>
      <c r="AV215" s="13" t="s">
        <v>78</v>
      </c>
      <c r="AW215" s="13" t="s">
        <v>35</v>
      </c>
      <c r="AX215" s="13" t="s">
        <v>71</v>
      </c>
      <c r="AY215" s="208" t="s">
        <v>179</v>
      </c>
    </row>
    <row r="216" spans="2:51" s="12" customFormat="1" ht="13.5">
      <c r="B216" s="199"/>
      <c r="D216" s="194" t="s">
        <v>192</v>
      </c>
      <c r="E216" s="200" t="s">
        <v>5</v>
      </c>
      <c r="F216" s="201" t="s">
        <v>2429</v>
      </c>
      <c r="H216" s="202">
        <v>317.176</v>
      </c>
      <c r="I216" s="203"/>
      <c r="L216" s="199"/>
      <c r="M216" s="204"/>
      <c r="N216" s="205"/>
      <c r="O216" s="205"/>
      <c r="P216" s="205"/>
      <c r="Q216" s="205"/>
      <c r="R216" s="205"/>
      <c r="S216" s="205"/>
      <c r="T216" s="206"/>
      <c r="AT216" s="200" t="s">
        <v>192</v>
      </c>
      <c r="AU216" s="200" t="s">
        <v>80</v>
      </c>
      <c r="AV216" s="12" t="s">
        <v>80</v>
      </c>
      <c r="AW216" s="12" t="s">
        <v>35</v>
      </c>
      <c r="AX216" s="12" t="s">
        <v>71</v>
      </c>
      <c r="AY216" s="200" t="s">
        <v>179</v>
      </c>
    </row>
    <row r="217" spans="2:51" s="13" customFormat="1" ht="13.5">
      <c r="B217" s="207"/>
      <c r="D217" s="194" t="s">
        <v>192</v>
      </c>
      <c r="E217" s="208" t="s">
        <v>5</v>
      </c>
      <c r="F217" s="209" t="s">
        <v>1506</v>
      </c>
      <c r="H217" s="208" t="s">
        <v>5</v>
      </c>
      <c r="I217" s="210"/>
      <c r="L217" s="207"/>
      <c r="M217" s="211"/>
      <c r="N217" s="212"/>
      <c r="O217" s="212"/>
      <c r="P217" s="212"/>
      <c r="Q217" s="212"/>
      <c r="R217" s="212"/>
      <c r="S217" s="212"/>
      <c r="T217" s="213"/>
      <c r="AT217" s="208" t="s">
        <v>192</v>
      </c>
      <c r="AU217" s="208" t="s">
        <v>80</v>
      </c>
      <c r="AV217" s="13" t="s">
        <v>78</v>
      </c>
      <c r="AW217" s="13" t="s">
        <v>35</v>
      </c>
      <c r="AX217" s="13" t="s">
        <v>71</v>
      </c>
      <c r="AY217" s="208" t="s">
        <v>179</v>
      </c>
    </row>
    <row r="218" spans="2:51" s="12" customFormat="1" ht="13.5">
      <c r="B218" s="199"/>
      <c r="D218" s="194" t="s">
        <v>192</v>
      </c>
      <c r="E218" s="200" t="s">
        <v>5</v>
      </c>
      <c r="F218" s="201" t="s">
        <v>2430</v>
      </c>
      <c r="H218" s="202">
        <v>-24.129</v>
      </c>
      <c r="I218" s="203"/>
      <c r="L218" s="199"/>
      <c r="M218" s="204"/>
      <c r="N218" s="205"/>
      <c r="O218" s="205"/>
      <c r="P218" s="205"/>
      <c r="Q218" s="205"/>
      <c r="R218" s="205"/>
      <c r="S218" s="205"/>
      <c r="T218" s="206"/>
      <c r="AT218" s="200" t="s">
        <v>192</v>
      </c>
      <c r="AU218" s="200" t="s">
        <v>80</v>
      </c>
      <c r="AV218" s="12" t="s">
        <v>80</v>
      </c>
      <c r="AW218" s="12" t="s">
        <v>35</v>
      </c>
      <c r="AX218" s="12" t="s">
        <v>71</v>
      </c>
      <c r="AY218" s="200" t="s">
        <v>179</v>
      </c>
    </row>
    <row r="219" spans="2:51" s="13" customFormat="1" ht="13.5">
      <c r="B219" s="207"/>
      <c r="D219" s="194" t="s">
        <v>192</v>
      </c>
      <c r="E219" s="208" t="s">
        <v>5</v>
      </c>
      <c r="F219" s="209" t="s">
        <v>688</v>
      </c>
      <c r="H219" s="208" t="s">
        <v>5</v>
      </c>
      <c r="I219" s="210"/>
      <c r="L219" s="207"/>
      <c r="M219" s="211"/>
      <c r="N219" s="212"/>
      <c r="O219" s="212"/>
      <c r="P219" s="212"/>
      <c r="Q219" s="212"/>
      <c r="R219" s="212"/>
      <c r="S219" s="212"/>
      <c r="T219" s="213"/>
      <c r="AT219" s="208" t="s">
        <v>192</v>
      </c>
      <c r="AU219" s="208" t="s">
        <v>80</v>
      </c>
      <c r="AV219" s="13" t="s">
        <v>78</v>
      </c>
      <c r="AW219" s="13" t="s">
        <v>35</v>
      </c>
      <c r="AX219" s="13" t="s">
        <v>71</v>
      </c>
      <c r="AY219" s="208" t="s">
        <v>179</v>
      </c>
    </row>
    <row r="220" spans="2:51" s="12" customFormat="1" ht="13.5">
      <c r="B220" s="199"/>
      <c r="D220" s="194" t="s">
        <v>192</v>
      </c>
      <c r="E220" s="200" t="s">
        <v>5</v>
      </c>
      <c r="F220" s="201" t="s">
        <v>2431</v>
      </c>
      <c r="H220" s="202">
        <v>-87.03</v>
      </c>
      <c r="I220" s="203"/>
      <c r="L220" s="199"/>
      <c r="M220" s="204"/>
      <c r="N220" s="205"/>
      <c r="O220" s="205"/>
      <c r="P220" s="205"/>
      <c r="Q220" s="205"/>
      <c r="R220" s="205"/>
      <c r="S220" s="205"/>
      <c r="T220" s="206"/>
      <c r="AT220" s="200" t="s">
        <v>192</v>
      </c>
      <c r="AU220" s="200" t="s">
        <v>80</v>
      </c>
      <c r="AV220" s="12" t="s">
        <v>80</v>
      </c>
      <c r="AW220" s="12" t="s">
        <v>35</v>
      </c>
      <c r="AX220" s="12" t="s">
        <v>71</v>
      </c>
      <c r="AY220" s="200" t="s">
        <v>179</v>
      </c>
    </row>
    <row r="221" spans="2:51" s="14" customFormat="1" ht="13.5">
      <c r="B221" s="214"/>
      <c r="D221" s="194" t="s">
        <v>192</v>
      </c>
      <c r="E221" s="215" t="s">
        <v>5</v>
      </c>
      <c r="F221" s="216" t="s">
        <v>228</v>
      </c>
      <c r="H221" s="217">
        <v>206.017</v>
      </c>
      <c r="I221" s="218"/>
      <c r="L221" s="214"/>
      <c r="M221" s="219"/>
      <c r="N221" s="220"/>
      <c r="O221" s="220"/>
      <c r="P221" s="220"/>
      <c r="Q221" s="220"/>
      <c r="R221" s="220"/>
      <c r="S221" s="220"/>
      <c r="T221" s="221"/>
      <c r="AT221" s="215" t="s">
        <v>192</v>
      </c>
      <c r="AU221" s="215" t="s">
        <v>80</v>
      </c>
      <c r="AV221" s="14" t="s">
        <v>186</v>
      </c>
      <c r="AW221" s="14" t="s">
        <v>35</v>
      </c>
      <c r="AX221" s="14" t="s">
        <v>78</v>
      </c>
      <c r="AY221" s="215" t="s">
        <v>179</v>
      </c>
    </row>
    <row r="222" spans="2:65" s="1" customFormat="1" ht="16.5" customHeight="1">
      <c r="B222" s="181"/>
      <c r="C222" s="230" t="s">
        <v>441</v>
      </c>
      <c r="D222" s="230" t="s">
        <v>541</v>
      </c>
      <c r="E222" s="231" t="s">
        <v>695</v>
      </c>
      <c r="F222" s="232" t="s">
        <v>696</v>
      </c>
      <c r="G222" s="233" t="s">
        <v>669</v>
      </c>
      <c r="H222" s="234">
        <v>317.176</v>
      </c>
      <c r="I222" s="235"/>
      <c r="J222" s="236">
        <f>ROUND(I222*H222,2)</f>
        <v>0</v>
      </c>
      <c r="K222" s="232" t="s">
        <v>185</v>
      </c>
      <c r="L222" s="237"/>
      <c r="M222" s="238" t="s">
        <v>5</v>
      </c>
      <c r="N222" s="239" t="s">
        <v>42</v>
      </c>
      <c r="O222" s="43"/>
      <c r="P222" s="191">
        <f>O222*H222</f>
        <v>0</v>
      </c>
      <c r="Q222" s="191">
        <v>0.3</v>
      </c>
      <c r="R222" s="191">
        <f>Q222*H222</f>
        <v>95.1528</v>
      </c>
      <c r="S222" s="191">
        <v>0</v>
      </c>
      <c r="T222" s="192">
        <f>S222*H222</f>
        <v>0</v>
      </c>
      <c r="AR222" s="25" t="s">
        <v>284</v>
      </c>
      <c r="AT222" s="25" t="s">
        <v>541</v>
      </c>
      <c r="AU222" s="25" t="s">
        <v>80</v>
      </c>
      <c r="AY222" s="25" t="s">
        <v>179</v>
      </c>
      <c r="BE222" s="193">
        <f>IF(N222="základní",J222,0)</f>
        <v>0</v>
      </c>
      <c r="BF222" s="193">
        <f>IF(N222="snížená",J222,0)</f>
        <v>0</v>
      </c>
      <c r="BG222" s="193">
        <f>IF(N222="zákl. přenesená",J222,0)</f>
        <v>0</v>
      </c>
      <c r="BH222" s="193">
        <f>IF(N222="sníž. přenesená",J222,0)</f>
        <v>0</v>
      </c>
      <c r="BI222" s="193">
        <f>IF(N222="nulová",J222,0)</f>
        <v>0</v>
      </c>
      <c r="BJ222" s="25" t="s">
        <v>78</v>
      </c>
      <c r="BK222" s="193">
        <f>ROUND(I222*H222,2)</f>
        <v>0</v>
      </c>
      <c r="BL222" s="25" t="s">
        <v>186</v>
      </c>
      <c r="BM222" s="25" t="s">
        <v>1509</v>
      </c>
    </row>
    <row r="223" spans="2:47" s="1" customFormat="1" ht="13.5">
      <c r="B223" s="42"/>
      <c r="D223" s="194" t="s">
        <v>188</v>
      </c>
      <c r="F223" s="195" t="s">
        <v>696</v>
      </c>
      <c r="I223" s="196"/>
      <c r="L223" s="42"/>
      <c r="M223" s="197"/>
      <c r="N223" s="43"/>
      <c r="O223" s="43"/>
      <c r="P223" s="43"/>
      <c r="Q223" s="43"/>
      <c r="R223" s="43"/>
      <c r="S223" s="43"/>
      <c r="T223" s="71"/>
      <c r="AT223" s="25" t="s">
        <v>188</v>
      </c>
      <c r="AU223" s="25" t="s">
        <v>80</v>
      </c>
    </row>
    <row r="224" spans="2:51" s="13" customFormat="1" ht="13.5">
      <c r="B224" s="207"/>
      <c r="D224" s="194" t="s">
        <v>192</v>
      </c>
      <c r="E224" s="208" t="s">
        <v>5</v>
      </c>
      <c r="F224" s="209" t="s">
        <v>1465</v>
      </c>
      <c r="H224" s="208" t="s">
        <v>5</v>
      </c>
      <c r="I224" s="210"/>
      <c r="L224" s="207"/>
      <c r="M224" s="211"/>
      <c r="N224" s="212"/>
      <c r="O224" s="212"/>
      <c r="P224" s="212"/>
      <c r="Q224" s="212"/>
      <c r="R224" s="212"/>
      <c r="S224" s="212"/>
      <c r="T224" s="213"/>
      <c r="AT224" s="208" t="s">
        <v>192</v>
      </c>
      <c r="AU224" s="208" t="s">
        <v>80</v>
      </c>
      <c r="AV224" s="13" t="s">
        <v>78</v>
      </c>
      <c r="AW224" s="13" t="s">
        <v>35</v>
      </c>
      <c r="AX224" s="13" t="s">
        <v>71</v>
      </c>
      <c r="AY224" s="208" t="s">
        <v>179</v>
      </c>
    </row>
    <row r="225" spans="2:51" s="12" customFormat="1" ht="13.5">
      <c r="B225" s="199"/>
      <c r="D225" s="194" t="s">
        <v>192</v>
      </c>
      <c r="E225" s="200" t="s">
        <v>5</v>
      </c>
      <c r="F225" s="201" t="s">
        <v>2432</v>
      </c>
      <c r="H225" s="202">
        <v>142.149</v>
      </c>
      <c r="I225" s="203"/>
      <c r="L225" s="199"/>
      <c r="M225" s="204"/>
      <c r="N225" s="205"/>
      <c r="O225" s="205"/>
      <c r="P225" s="205"/>
      <c r="Q225" s="205"/>
      <c r="R225" s="205"/>
      <c r="S225" s="205"/>
      <c r="T225" s="206"/>
      <c r="AT225" s="200" t="s">
        <v>192</v>
      </c>
      <c r="AU225" s="200" t="s">
        <v>80</v>
      </c>
      <c r="AV225" s="12" t="s">
        <v>80</v>
      </c>
      <c r="AW225" s="12" t="s">
        <v>35</v>
      </c>
      <c r="AX225" s="12" t="s">
        <v>71</v>
      </c>
      <c r="AY225" s="200" t="s">
        <v>179</v>
      </c>
    </row>
    <row r="226" spans="2:51" s="13" customFormat="1" ht="13.5">
      <c r="B226" s="207"/>
      <c r="D226" s="194" t="s">
        <v>192</v>
      </c>
      <c r="E226" s="208" t="s">
        <v>5</v>
      </c>
      <c r="F226" s="209" t="s">
        <v>1467</v>
      </c>
      <c r="H226" s="208" t="s">
        <v>5</v>
      </c>
      <c r="I226" s="210"/>
      <c r="L226" s="207"/>
      <c r="M226" s="211"/>
      <c r="N226" s="212"/>
      <c r="O226" s="212"/>
      <c r="P226" s="212"/>
      <c r="Q226" s="212"/>
      <c r="R226" s="212"/>
      <c r="S226" s="212"/>
      <c r="T226" s="213"/>
      <c r="AT226" s="208" t="s">
        <v>192</v>
      </c>
      <c r="AU226" s="208" t="s">
        <v>80</v>
      </c>
      <c r="AV226" s="13" t="s">
        <v>78</v>
      </c>
      <c r="AW226" s="13" t="s">
        <v>35</v>
      </c>
      <c r="AX226" s="13" t="s">
        <v>71</v>
      </c>
      <c r="AY226" s="208" t="s">
        <v>179</v>
      </c>
    </row>
    <row r="227" spans="2:51" s="12" customFormat="1" ht="13.5">
      <c r="B227" s="199"/>
      <c r="D227" s="194" t="s">
        <v>192</v>
      </c>
      <c r="E227" s="200" t="s">
        <v>5</v>
      </c>
      <c r="F227" s="201" t="s">
        <v>2433</v>
      </c>
      <c r="H227" s="202">
        <v>16.439</v>
      </c>
      <c r="I227" s="203"/>
      <c r="L227" s="199"/>
      <c r="M227" s="204"/>
      <c r="N227" s="205"/>
      <c r="O227" s="205"/>
      <c r="P227" s="205"/>
      <c r="Q227" s="205"/>
      <c r="R227" s="205"/>
      <c r="S227" s="205"/>
      <c r="T227" s="206"/>
      <c r="AT227" s="200" t="s">
        <v>192</v>
      </c>
      <c r="AU227" s="200" t="s">
        <v>80</v>
      </c>
      <c r="AV227" s="12" t="s">
        <v>80</v>
      </c>
      <c r="AW227" s="12" t="s">
        <v>35</v>
      </c>
      <c r="AX227" s="12" t="s">
        <v>71</v>
      </c>
      <c r="AY227" s="200" t="s">
        <v>179</v>
      </c>
    </row>
    <row r="228" spans="2:51" s="14" customFormat="1" ht="13.5">
      <c r="B228" s="214"/>
      <c r="D228" s="194" t="s">
        <v>192</v>
      </c>
      <c r="E228" s="215" t="s">
        <v>5</v>
      </c>
      <c r="F228" s="216" t="s">
        <v>228</v>
      </c>
      <c r="H228" s="217">
        <v>158.588</v>
      </c>
      <c r="I228" s="218"/>
      <c r="L228" s="214"/>
      <c r="M228" s="219"/>
      <c r="N228" s="220"/>
      <c r="O228" s="220"/>
      <c r="P228" s="220"/>
      <c r="Q228" s="220"/>
      <c r="R228" s="220"/>
      <c r="S228" s="220"/>
      <c r="T228" s="221"/>
      <c r="AT228" s="215" t="s">
        <v>192</v>
      </c>
      <c r="AU228" s="215" t="s">
        <v>80</v>
      </c>
      <c r="AV228" s="14" t="s">
        <v>186</v>
      </c>
      <c r="AW228" s="14" t="s">
        <v>35</v>
      </c>
      <c r="AX228" s="14" t="s">
        <v>78</v>
      </c>
      <c r="AY228" s="215" t="s">
        <v>179</v>
      </c>
    </row>
    <row r="229" spans="2:51" s="12" customFormat="1" ht="13.5">
      <c r="B229" s="199"/>
      <c r="D229" s="194" t="s">
        <v>192</v>
      </c>
      <c r="F229" s="201" t="s">
        <v>2434</v>
      </c>
      <c r="H229" s="202">
        <v>317.176</v>
      </c>
      <c r="I229" s="203"/>
      <c r="L229" s="199"/>
      <c r="M229" s="204"/>
      <c r="N229" s="205"/>
      <c r="O229" s="205"/>
      <c r="P229" s="205"/>
      <c r="Q229" s="205"/>
      <c r="R229" s="205"/>
      <c r="S229" s="205"/>
      <c r="T229" s="206"/>
      <c r="AT229" s="200" t="s">
        <v>192</v>
      </c>
      <c r="AU229" s="200" t="s">
        <v>80</v>
      </c>
      <c r="AV229" s="12" t="s">
        <v>80</v>
      </c>
      <c r="AW229" s="12" t="s">
        <v>6</v>
      </c>
      <c r="AX229" s="12" t="s">
        <v>78</v>
      </c>
      <c r="AY229" s="200" t="s">
        <v>179</v>
      </c>
    </row>
    <row r="230" spans="2:65" s="1" customFormat="1" ht="16.5" customHeight="1">
      <c r="B230" s="181"/>
      <c r="C230" s="182" t="s">
        <v>448</v>
      </c>
      <c r="D230" s="182" t="s">
        <v>181</v>
      </c>
      <c r="E230" s="183" t="s">
        <v>714</v>
      </c>
      <c r="F230" s="184" t="s">
        <v>715</v>
      </c>
      <c r="G230" s="185" t="s">
        <v>424</v>
      </c>
      <c r="H230" s="186">
        <v>87.03</v>
      </c>
      <c r="I230" s="187"/>
      <c r="J230" s="188">
        <f>ROUND(I230*H230,2)</f>
        <v>0</v>
      </c>
      <c r="K230" s="184" t="s">
        <v>185</v>
      </c>
      <c r="L230" s="42"/>
      <c r="M230" s="189" t="s">
        <v>5</v>
      </c>
      <c r="N230" s="190" t="s">
        <v>42</v>
      </c>
      <c r="O230" s="43"/>
      <c r="P230" s="191">
        <f>O230*H230</f>
        <v>0</v>
      </c>
      <c r="Q230" s="191">
        <v>0</v>
      </c>
      <c r="R230" s="191">
        <f>Q230*H230</f>
        <v>0</v>
      </c>
      <c r="S230" s="191">
        <v>0</v>
      </c>
      <c r="T230" s="192">
        <f>S230*H230</f>
        <v>0</v>
      </c>
      <c r="AR230" s="25" t="s">
        <v>186</v>
      </c>
      <c r="AT230" s="25" t="s">
        <v>181</v>
      </c>
      <c r="AU230" s="25" t="s">
        <v>80</v>
      </c>
      <c r="AY230" s="25" t="s">
        <v>179</v>
      </c>
      <c r="BE230" s="193">
        <f>IF(N230="základní",J230,0)</f>
        <v>0</v>
      </c>
      <c r="BF230" s="193">
        <f>IF(N230="snížená",J230,0)</f>
        <v>0</v>
      </c>
      <c r="BG230" s="193">
        <f>IF(N230="zákl. přenesená",J230,0)</f>
        <v>0</v>
      </c>
      <c r="BH230" s="193">
        <f>IF(N230="sníž. přenesená",J230,0)</f>
        <v>0</v>
      </c>
      <c r="BI230" s="193">
        <f>IF(N230="nulová",J230,0)</f>
        <v>0</v>
      </c>
      <c r="BJ230" s="25" t="s">
        <v>78</v>
      </c>
      <c r="BK230" s="193">
        <f>ROUND(I230*H230,2)</f>
        <v>0</v>
      </c>
      <c r="BL230" s="25" t="s">
        <v>186</v>
      </c>
      <c r="BM230" s="25" t="s">
        <v>1513</v>
      </c>
    </row>
    <row r="231" spans="2:47" s="1" customFormat="1" ht="40.5">
      <c r="B231" s="42"/>
      <c r="D231" s="194" t="s">
        <v>188</v>
      </c>
      <c r="F231" s="195" t="s">
        <v>717</v>
      </c>
      <c r="I231" s="196"/>
      <c r="L231" s="42"/>
      <c r="M231" s="197"/>
      <c r="N231" s="43"/>
      <c r="O231" s="43"/>
      <c r="P231" s="43"/>
      <c r="Q231" s="43"/>
      <c r="R231" s="43"/>
      <c r="S231" s="43"/>
      <c r="T231" s="71"/>
      <c r="AT231" s="25" t="s">
        <v>188</v>
      </c>
      <c r="AU231" s="25" t="s">
        <v>80</v>
      </c>
    </row>
    <row r="232" spans="2:47" s="1" customFormat="1" ht="27">
      <c r="B232" s="42"/>
      <c r="D232" s="194" t="s">
        <v>190</v>
      </c>
      <c r="F232" s="198" t="s">
        <v>2403</v>
      </c>
      <c r="I232" s="196"/>
      <c r="L232" s="42"/>
      <c r="M232" s="197"/>
      <c r="N232" s="43"/>
      <c r="O232" s="43"/>
      <c r="P232" s="43"/>
      <c r="Q232" s="43"/>
      <c r="R232" s="43"/>
      <c r="S232" s="43"/>
      <c r="T232" s="71"/>
      <c r="AT232" s="25" t="s">
        <v>190</v>
      </c>
      <c r="AU232" s="25" t="s">
        <v>80</v>
      </c>
    </row>
    <row r="233" spans="2:51" s="12" customFormat="1" ht="13.5">
      <c r="B233" s="199"/>
      <c r="D233" s="194" t="s">
        <v>192</v>
      </c>
      <c r="E233" s="200" t="s">
        <v>5</v>
      </c>
      <c r="F233" s="201" t="s">
        <v>2435</v>
      </c>
      <c r="H233" s="202">
        <v>87.03</v>
      </c>
      <c r="I233" s="203"/>
      <c r="L233" s="199"/>
      <c r="M233" s="204"/>
      <c r="N233" s="205"/>
      <c r="O233" s="205"/>
      <c r="P233" s="205"/>
      <c r="Q233" s="205"/>
      <c r="R233" s="205"/>
      <c r="S233" s="205"/>
      <c r="T233" s="206"/>
      <c r="AT233" s="200" t="s">
        <v>192</v>
      </c>
      <c r="AU233" s="200" t="s">
        <v>80</v>
      </c>
      <c r="AV233" s="12" t="s">
        <v>80</v>
      </c>
      <c r="AW233" s="12" t="s">
        <v>35</v>
      </c>
      <c r="AX233" s="12" t="s">
        <v>78</v>
      </c>
      <c r="AY233" s="200" t="s">
        <v>179</v>
      </c>
    </row>
    <row r="234" spans="2:65" s="1" customFormat="1" ht="16.5" customHeight="1">
      <c r="B234" s="181"/>
      <c r="C234" s="230" t="s">
        <v>458</v>
      </c>
      <c r="D234" s="230" t="s">
        <v>541</v>
      </c>
      <c r="E234" s="231" t="s">
        <v>749</v>
      </c>
      <c r="F234" s="232" t="s">
        <v>750</v>
      </c>
      <c r="G234" s="233" t="s">
        <v>669</v>
      </c>
      <c r="H234" s="234">
        <v>174.06</v>
      </c>
      <c r="I234" s="235"/>
      <c r="J234" s="236">
        <f>ROUND(I234*H234,2)</f>
        <v>0</v>
      </c>
      <c r="K234" s="232" t="s">
        <v>185</v>
      </c>
      <c r="L234" s="237"/>
      <c r="M234" s="238" t="s">
        <v>5</v>
      </c>
      <c r="N234" s="239" t="s">
        <v>42</v>
      </c>
      <c r="O234" s="43"/>
      <c r="P234" s="191">
        <f>O234*H234</f>
        <v>0</v>
      </c>
      <c r="Q234" s="191">
        <v>0.3</v>
      </c>
      <c r="R234" s="191">
        <f>Q234*H234</f>
        <v>52.217999999999996</v>
      </c>
      <c r="S234" s="191">
        <v>0</v>
      </c>
      <c r="T234" s="192">
        <f>S234*H234</f>
        <v>0</v>
      </c>
      <c r="AR234" s="25" t="s">
        <v>284</v>
      </c>
      <c r="AT234" s="25" t="s">
        <v>541</v>
      </c>
      <c r="AU234" s="25" t="s">
        <v>80</v>
      </c>
      <c r="AY234" s="25" t="s">
        <v>179</v>
      </c>
      <c r="BE234" s="193">
        <f>IF(N234="základní",J234,0)</f>
        <v>0</v>
      </c>
      <c r="BF234" s="193">
        <f>IF(N234="snížená",J234,0)</f>
        <v>0</v>
      </c>
      <c r="BG234" s="193">
        <f>IF(N234="zákl. přenesená",J234,0)</f>
        <v>0</v>
      </c>
      <c r="BH234" s="193">
        <f>IF(N234="sníž. přenesená",J234,0)</f>
        <v>0</v>
      </c>
      <c r="BI234" s="193">
        <f>IF(N234="nulová",J234,0)</f>
        <v>0</v>
      </c>
      <c r="BJ234" s="25" t="s">
        <v>78</v>
      </c>
      <c r="BK234" s="193">
        <f>ROUND(I234*H234,2)</f>
        <v>0</v>
      </c>
      <c r="BL234" s="25" t="s">
        <v>186</v>
      </c>
      <c r="BM234" s="25" t="s">
        <v>1515</v>
      </c>
    </row>
    <row r="235" spans="2:47" s="1" customFormat="1" ht="13.5">
      <c r="B235" s="42"/>
      <c r="D235" s="194" t="s">
        <v>188</v>
      </c>
      <c r="F235" s="195" t="s">
        <v>752</v>
      </c>
      <c r="I235" s="196"/>
      <c r="L235" s="42"/>
      <c r="M235" s="197"/>
      <c r="N235" s="43"/>
      <c r="O235" s="43"/>
      <c r="P235" s="43"/>
      <c r="Q235" s="43"/>
      <c r="R235" s="43"/>
      <c r="S235" s="43"/>
      <c r="T235" s="71"/>
      <c r="AT235" s="25" t="s">
        <v>188</v>
      </c>
      <c r="AU235" s="25" t="s">
        <v>80</v>
      </c>
    </row>
    <row r="236" spans="2:51" s="12" customFormat="1" ht="13.5">
      <c r="B236" s="199"/>
      <c r="D236" s="194" t="s">
        <v>192</v>
      </c>
      <c r="F236" s="201" t="s">
        <v>2436</v>
      </c>
      <c r="H236" s="202">
        <v>174.06</v>
      </c>
      <c r="I236" s="203"/>
      <c r="L236" s="199"/>
      <c r="M236" s="204"/>
      <c r="N236" s="205"/>
      <c r="O236" s="205"/>
      <c r="P236" s="205"/>
      <c r="Q236" s="205"/>
      <c r="R236" s="205"/>
      <c r="S236" s="205"/>
      <c r="T236" s="206"/>
      <c r="AT236" s="200" t="s">
        <v>192</v>
      </c>
      <c r="AU236" s="200" t="s">
        <v>80</v>
      </c>
      <c r="AV236" s="12" t="s">
        <v>80</v>
      </c>
      <c r="AW236" s="12" t="s">
        <v>6</v>
      </c>
      <c r="AX236" s="12" t="s">
        <v>78</v>
      </c>
      <c r="AY236" s="200" t="s">
        <v>179</v>
      </c>
    </row>
    <row r="237" spans="2:65" s="1" customFormat="1" ht="25.5" customHeight="1">
      <c r="B237" s="181"/>
      <c r="C237" s="182" t="s">
        <v>464</v>
      </c>
      <c r="D237" s="182" t="s">
        <v>181</v>
      </c>
      <c r="E237" s="183" t="s">
        <v>755</v>
      </c>
      <c r="F237" s="184" t="s">
        <v>756</v>
      </c>
      <c r="G237" s="185" t="s">
        <v>184</v>
      </c>
      <c r="H237" s="186">
        <v>116.04</v>
      </c>
      <c r="I237" s="187"/>
      <c r="J237" s="188">
        <f>ROUND(I237*H237,2)</f>
        <v>0</v>
      </c>
      <c r="K237" s="184" t="s">
        <v>185</v>
      </c>
      <c r="L237" s="42"/>
      <c r="M237" s="189" t="s">
        <v>5</v>
      </c>
      <c r="N237" s="190" t="s">
        <v>42</v>
      </c>
      <c r="O237" s="43"/>
      <c r="P237" s="191">
        <f>O237*H237</f>
        <v>0</v>
      </c>
      <c r="Q237" s="191">
        <v>0</v>
      </c>
      <c r="R237" s="191">
        <f>Q237*H237</f>
        <v>0</v>
      </c>
      <c r="S237" s="191">
        <v>0</v>
      </c>
      <c r="T237" s="192">
        <f>S237*H237</f>
        <v>0</v>
      </c>
      <c r="AR237" s="25" t="s">
        <v>186</v>
      </c>
      <c r="AT237" s="25" t="s">
        <v>181</v>
      </c>
      <c r="AU237" s="25" t="s">
        <v>80</v>
      </c>
      <c r="AY237" s="25" t="s">
        <v>179</v>
      </c>
      <c r="BE237" s="193">
        <f>IF(N237="základní",J237,0)</f>
        <v>0</v>
      </c>
      <c r="BF237" s="193">
        <f>IF(N237="snížená",J237,0)</f>
        <v>0</v>
      </c>
      <c r="BG237" s="193">
        <f>IF(N237="zákl. přenesená",J237,0)</f>
        <v>0</v>
      </c>
      <c r="BH237" s="193">
        <f>IF(N237="sníž. přenesená",J237,0)</f>
        <v>0</v>
      </c>
      <c r="BI237" s="193">
        <f>IF(N237="nulová",J237,0)</f>
        <v>0</v>
      </c>
      <c r="BJ237" s="25" t="s">
        <v>78</v>
      </c>
      <c r="BK237" s="193">
        <f>ROUND(I237*H237,2)</f>
        <v>0</v>
      </c>
      <c r="BL237" s="25" t="s">
        <v>186</v>
      </c>
      <c r="BM237" s="25" t="s">
        <v>1517</v>
      </c>
    </row>
    <row r="238" spans="2:47" s="1" customFormat="1" ht="27">
      <c r="B238" s="42"/>
      <c r="D238" s="194" t="s">
        <v>188</v>
      </c>
      <c r="F238" s="195" t="s">
        <v>758</v>
      </c>
      <c r="I238" s="196"/>
      <c r="L238" s="42"/>
      <c r="M238" s="197"/>
      <c r="N238" s="43"/>
      <c r="O238" s="43"/>
      <c r="P238" s="43"/>
      <c r="Q238" s="43"/>
      <c r="R238" s="43"/>
      <c r="S238" s="43"/>
      <c r="T238" s="71"/>
      <c r="AT238" s="25" t="s">
        <v>188</v>
      </c>
      <c r="AU238" s="25" t="s">
        <v>80</v>
      </c>
    </row>
    <row r="239" spans="2:47" s="1" customFormat="1" ht="27">
      <c r="B239" s="42"/>
      <c r="D239" s="194" t="s">
        <v>190</v>
      </c>
      <c r="F239" s="198" t="s">
        <v>2403</v>
      </c>
      <c r="I239" s="196"/>
      <c r="L239" s="42"/>
      <c r="M239" s="197"/>
      <c r="N239" s="43"/>
      <c r="O239" s="43"/>
      <c r="P239" s="43"/>
      <c r="Q239" s="43"/>
      <c r="R239" s="43"/>
      <c r="S239" s="43"/>
      <c r="T239" s="71"/>
      <c r="AT239" s="25" t="s">
        <v>190</v>
      </c>
      <c r="AU239" s="25" t="s">
        <v>80</v>
      </c>
    </row>
    <row r="240" spans="2:51" s="13" customFormat="1" ht="13.5">
      <c r="B240" s="207"/>
      <c r="D240" s="194" t="s">
        <v>192</v>
      </c>
      <c r="E240" s="208" t="s">
        <v>5</v>
      </c>
      <c r="F240" s="209" t="s">
        <v>1452</v>
      </c>
      <c r="H240" s="208" t="s">
        <v>5</v>
      </c>
      <c r="I240" s="210"/>
      <c r="L240" s="207"/>
      <c r="M240" s="211"/>
      <c r="N240" s="212"/>
      <c r="O240" s="212"/>
      <c r="P240" s="212"/>
      <c r="Q240" s="212"/>
      <c r="R240" s="212"/>
      <c r="S240" s="212"/>
      <c r="T240" s="213"/>
      <c r="AT240" s="208" t="s">
        <v>192</v>
      </c>
      <c r="AU240" s="208" t="s">
        <v>80</v>
      </c>
      <c r="AV240" s="13" t="s">
        <v>78</v>
      </c>
      <c r="AW240" s="13" t="s">
        <v>35</v>
      </c>
      <c r="AX240" s="13" t="s">
        <v>71</v>
      </c>
      <c r="AY240" s="208" t="s">
        <v>179</v>
      </c>
    </row>
    <row r="241" spans="2:51" s="12" customFormat="1" ht="13.5">
      <c r="B241" s="199"/>
      <c r="D241" s="194" t="s">
        <v>192</v>
      </c>
      <c r="E241" s="200" t="s">
        <v>5</v>
      </c>
      <c r="F241" s="201" t="s">
        <v>2437</v>
      </c>
      <c r="H241" s="202">
        <v>116.04</v>
      </c>
      <c r="I241" s="203"/>
      <c r="L241" s="199"/>
      <c r="M241" s="204"/>
      <c r="N241" s="205"/>
      <c r="O241" s="205"/>
      <c r="P241" s="205"/>
      <c r="Q241" s="205"/>
      <c r="R241" s="205"/>
      <c r="S241" s="205"/>
      <c r="T241" s="206"/>
      <c r="AT241" s="200" t="s">
        <v>192</v>
      </c>
      <c r="AU241" s="200" t="s">
        <v>80</v>
      </c>
      <c r="AV241" s="12" t="s">
        <v>80</v>
      </c>
      <c r="AW241" s="12" t="s">
        <v>35</v>
      </c>
      <c r="AX241" s="12" t="s">
        <v>78</v>
      </c>
      <c r="AY241" s="200" t="s">
        <v>179</v>
      </c>
    </row>
    <row r="242" spans="2:65" s="1" customFormat="1" ht="25.5" customHeight="1">
      <c r="B242" s="181"/>
      <c r="C242" s="182" t="s">
        <v>470</v>
      </c>
      <c r="D242" s="182" t="s">
        <v>181</v>
      </c>
      <c r="E242" s="183" t="s">
        <v>773</v>
      </c>
      <c r="F242" s="184" t="s">
        <v>774</v>
      </c>
      <c r="G242" s="185" t="s">
        <v>184</v>
      </c>
      <c r="H242" s="186">
        <v>116.04</v>
      </c>
      <c r="I242" s="187"/>
      <c r="J242" s="188">
        <f>ROUND(I242*H242,2)</f>
        <v>0</v>
      </c>
      <c r="K242" s="184" t="s">
        <v>185</v>
      </c>
      <c r="L242" s="42"/>
      <c r="M242" s="189" t="s">
        <v>5</v>
      </c>
      <c r="N242" s="190" t="s">
        <v>42</v>
      </c>
      <c r="O242" s="43"/>
      <c r="P242" s="191">
        <f>O242*H242</f>
        <v>0</v>
      </c>
      <c r="Q242" s="191">
        <v>0</v>
      </c>
      <c r="R242" s="191">
        <f>Q242*H242</f>
        <v>0</v>
      </c>
      <c r="S242" s="191">
        <v>0</v>
      </c>
      <c r="T242" s="192">
        <f>S242*H242</f>
        <v>0</v>
      </c>
      <c r="AR242" s="25" t="s">
        <v>186</v>
      </c>
      <c r="AT242" s="25" t="s">
        <v>181</v>
      </c>
      <c r="AU242" s="25" t="s">
        <v>80</v>
      </c>
      <c r="AY242" s="25" t="s">
        <v>179</v>
      </c>
      <c r="BE242" s="193">
        <f>IF(N242="základní",J242,0)</f>
        <v>0</v>
      </c>
      <c r="BF242" s="193">
        <f>IF(N242="snížená",J242,0)</f>
        <v>0</v>
      </c>
      <c r="BG242" s="193">
        <f>IF(N242="zákl. přenesená",J242,0)</f>
        <v>0</v>
      </c>
      <c r="BH242" s="193">
        <f>IF(N242="sníž. přenesená",J242,0)</f>
        <v>0</v>
      </c>
      <c r="BI242" s="193">
        <f>IF(N242="nulová",J242,0)</f>
        <v>0</v>
      </c>
      <c r="BJ242" s="25" t="s">
        <v>78</v>
      </c>
      <c r="BK242" s="193">
        <f>ROUND(I242*H242,2)</f>
        <v>0</v>
      </c>
      <c r="BL242" s="25" t="s">
        <v>186</v>
      </c>
      <c r="BM242" s="25" t="s">
        <v>1519</v>
      </c>
    </row>
    <row r="243" spans="2:47" s="1" customFormat="1" ht="27">
      <c r="B243" s="42"/>
      <c r="D243" s="194" t="s">
        <v>188</v>
      </c>
      <c r="F243" s="195" t="s">
        <v>776</v>
      </c>
      <c r="I243" s="196"/>
      <c r="L243" s="42"/>
      <c r="M243" s="197"/>
      <c r="N243" s="43"/>
      <c r="O243" s="43"/>
      <c r="P243" s="43"/>
      <c r="Q243" s="43"/>
      <c r="R243" s="43"/>
      <c r="S243" s="43"/>
      <c r="T243" s="71"/>
      <c r="AT243" s="25" t="s">
        <v>188</v>
      </c>
      <c r="AU243" s="25" t="s">
        <v>80</v>
      </c>
    </row>
    <row r="244" spans="2:47" s="1" customFormat="1" ht="27">
      <c r="B244" s="42"/>
      <c r="D244" s="194" t="s">
        <v>190</v>
      </c>
      <c r="F244" s="198" t="s">
        <v>191</v>
      </c>
      <c r="I244" s="196"/>
      <c r="L244" s="42"/>
      <c r="M244" s="197"/>
      <c r="N244" s="43"/>
      <c r="O244" s="43"/>
      <c r="P244" s="43"/>
      <c r="Q244" s="43"/>
      <c r="R244" s="43"/>
      <c r="S244" s="43"/>
      <c r="T244" s="71"/>
      <c r="AT244" s="25" t="s">
        <v>190</v>
      </c>
      <c r="AU244" s="25" t="s">
        <v>80</v>
      </c>
    </row>
    <row r="245" spans="2:65" s="1" customFormat="1" ht="16.5" customHeight="1">
      <c r="B245" s="181"/>
      <c r="C245" s="230" t="s">
        <v>521</v>
      </c>
      <c r="D245" s="230" t="s">
        <v>541</v>
      </c>
      <c r="E245" s="231" t="s">
        <v>778</v>
      </c>
      <c r="F245" s="232" t="s">
        <v>779</v>
      </c>
      <c r="G245" s="233" t="s">
        <v>780</v>
      </c>
      <c r="H245" s="234">
        <v>2.901</v>
      </c>
      <c r="I245" s="235"/>
      <c r="J245" s="236">
        <f>ROUND(I245*H245,2)</f>
        <v>0</v>
      </c>
      <c r="K245" s="232" t="s">
        <v>185</v>
      </c>
      <c r="L245" s="237"/>
      <c r="M245" s="238" t="s">
        <v>5</v>
      </c>
      <c r="N245" s="239" t="s">
        <v>42</v>
      </c>
      <c r="O245" s="43"/>
      <c r="P245" s="191">
        <f>O245*H245</f>
        <v>0</v>
      </c>
      <c r="Q245" s="191">
        <v>0.001</v>
      </c>
      <c r="R245" s="191">
        <f>Q245*H245</f>
        <v>0.002901</v>
      </c>
      <c r="S245" s="191">
        <v>0</v>
      </c>
      <c r="T245" s="192">
        <f>S245*H245</f>
        <v>0</v>
      </c>
      <c r="AR245" s="25" t="s">
        <v>284</v>
      </c>
      <c r="AT245" s="25" t="s">
        <v>541</v>
      </c>
      <c r="AU245" s="25" t="s">
        <v>80</v>
      </c>
      <c r="AY245" s="25" t="s">
        <v>179</v>
      </c>
      <c r="BE245" s="193">
        <f>IF(N245="základní",J245,0)</f>
        <v>0</v>
      </c>
      <c r="BF245" s="193">
        <f>IF(N245="snížená",J245,0)</f>
        <v>0</v>
      </c>
      <c r="BG245" s="193">
        <f>IF(N245="zákl. přenesená",J245,0)</f>
        <v>0</v>
      </c>
      <c r="BH245" s="193">
        <f>IF(N245="sníž. přenesená",J245,0)</f>
        <v>0</v>
      </c>
      <c r="BI245" s="193">
        <f>IF(N245="nulová",J245,0)</f>
        <v>0</v>
      </c>
      <c r="BJ245" s="25" t="s">
        <v>78</v>
      </c>
      <c r="BK245" s="193">
        <f>ROUND(I245*H245,2)</f>
        <v>0</v>
      </c>
      <c r="BL245" s="25" t="s">
        <v>186</v>
      </c>
      <c r="BM245" s="25" t="s">
        <v>1520</v>
      </c>
    </row>
    <row r="246" spans="2:47" s="1" customFormat="1" ht="13.5">
      <c r="B246" s="42"/>
      <c r="D246" s="194" t="s">
        <v>188</v>
      </c>
      <c r="F246" s="195" t="s">
        <v>782</v>
      </c>
      <c r="I246" s="196"/>
      <c r="L246" s="42"/>
      <c r="M246" s="197"/>
      <c r="N246" s="43"/>
      <c r="O246" s="43"/>
      <c r="P246" s="43"/>
      <c r="Q246" s="43"/>
      <c r="R246" s="43"/>
      <c r="S246" s="43"/>
      <c r="T246" s="71"/>
      <c r="AT246" s="25" t="s">
        <v>188</v>
      </c>
      <c r="AU246" s="25" t="s">
        <v>80</v>
      </c>
    </row>
    <row r="247" spans="2:51" s="12" customFormat="1" ht="13.5">
      <c r="B247" s="199"/>
      <c r="D247" s="194" t="s">
        <v>192</v>
      </c>
      <c r="F247" s="201" t="s">
        <v>2438</v>
      </c>
      <c r="H247" s="202">
        <v>2.901</v>
      </c>
      <c r="I247" s="203"/>
      <c r="L247" s="199"/>
      <c r="M247" s="204"/>
      <c r="N247" s="205"/>
      <c r="O247" s="205"/>
      <c r="P247" s="205"/>
      <c r="Q247" s="205"/>
      <c r="R247" s="205"/>
      <c r="S247" s="205"/>
      <c r="T247" s="206"/>
      <c r="AT247" s="200" t="s">
        <v>192</v>
      </c>
      <c r="AU247" s="200" t="s">
        <v>80</v>
      </c>
      <c r="AV247" s="12" t="s">
        <v>80</v>
      </c>
      <c r="AW247" s="12" t="s">
        <v>6</v>
      </c>
      <c r="AX247" s="12" t="s">
        <v>78</v>
      </c>
      <c r="AY247" s="200" t="s">
        <v>179</v>
      </c>
    </row>
    <row r="248" spans="2:65" s="1" customFormat="1" ht="25.5" customHeight="1">
      <c r="B248" s="181"/>
      <c r="C248" s="182" t="s">
        <v>528</v>
      </c>
      <c r="D248" s="182" t="s">
        <v>181</v>
      </c>
      <c r="E248" s="183" t="s">
        <v>785</v>
      </c>
      <c r="F248" s="184" t="s">
        <v>786</v>
      </c>
      <c r="G248" s="185" t="s">
        <v>787</v>
      </c>
      <c r="H248" s="186">
        <v>0.012</v>
      </c>
      <c r="I248" s="187"/>
      <c r="J248" s="188">
        <f>ROUND(I248*H248,2)</f>
        <v>0</v>
      </c>
      <c r="K248" s="184" t="s">
        <v>185</v>
      </c>
      <c r="L248" s="42"/>
      <c r="M248" s="189" t="s">
        <v>5</v>
      </c>
      <c r="N248" s="190" t="s">
        <v>42</v>
      </c>
      <c r="O248" s="43"/>
      <c r="P248" s="191">
        <f>O248*H248</f>
        <v>0</v>
      </c>
      <c r="Q248" s="191">
        <v>0</v>
      </c>
      <c r="R248" s="191">
        <f>Q248*H248</f>
        <v>0</v>
      </c>
      <c r="S248" s="191">
        <v>0</v>
      </c>
      <c r="T248" s="192">
        <f>S248*H248</f>
        <v>0</v>
      </c>
      <c r="AR248" s="25" t="s">
        <v>186</v>
      </c>
      <c r="AT248" s="25" t="s">
        <v>181</v>
      </c>
      <c r="AU248" s="25" t="s">
        <v>80</v>
      </c>
      <c r="AY248" s="25" t="s">
        <v>179</v>
      </c>
      <c r="BE248" s="193">
        <f>IF(N248="základní",J248,0)</f>
        <v>0</v>
      </c>
      <c r="BF248" s="193">
        <f>IF(N248="snížená",J248,0)</f>
        <v>0</v>
      </c>
      <c r="BG248" s="193">
        <f>IF(N248="zákl. přenesená",J248,0)</f>
        <v>0</v>
      </c>
      <c r="BH248" s="193">
        <f>IF(N248="sníž. přenesená",J248,0)</f>
        <v>0</v>
      </c>
      <c r="BI248" s="193">
        <f>IF(N248="nulová",J248,0)</f>
        <v>0</v>
      </c>
      <c r="BJ248" s="25" t="s">
        <v>78</v>
      </c>
      <c r="BK248" s="193">
        <f>ROUND(I248*H248,2)</f>
        <v>0</v>
      </c>
      <c r="BL248" s="25" t="s">
        <v>186</v>
      </c>
      <c r="BM248" s="25" t="s">
        <v>1522</v>
      </c>
    </row>
    <row r="249" spans="2:47" s="1" customFormat="1" ht="27">
      <c r="B249" s="42"/>
      <c r="D249" s="194" t="s">
        <v>188</v>
      </c>
      <c r="F249" s="195" t="s">
        <v>789</v>
      </c>
      <c r="I249" s="196"/>
      <c r="L249" s="42"/>
      <c r="M249" s="197"/>
      <c r="N249" s="43"/>
      <c r="O249" s="43"/>
      <c r="P249" s="43"/>
      <c r="Q249" s="43"/>
      <c r="R249" s="43"/>
      <c r="S249" s="43"/>
      <c r="T249" s="71"/>
      <c r="AT249" s="25" t="s">
        <v>188</v>
      </c>
      <c r="AU249" s="25" t="s">
        <v>80</v>
      </c>
    </row>
    <row r="250" spans="2:51" s="12" customFormat="1" ht="13.5">
      <c r="B250" s="199"/>
      <c r="D250" s="194" t="s">
        <v>192</v>
      </c>
      <c r="E250" s="200" t="s">
        <v>5</v>
      </c>
      <c r="F250" s="201" t="s">
        <v>2439</v>
      </c>
      <c r="H250" s="202">
        <v>0.012</v>
      </c>
      <c r="I250" s="203"/>
      <c r="L250" s="199"/>
      <c r="M250" s="204"/>
      <c r="N250" s="205"/>
      <c r="O250" s="205"/>
      <c r="P250" s="205"/>
      <c r="Q250" s="205"/>
      <c r="R250" s="205"/>
      <c r="S250" s="205"/>
      <c r="T250" s="206"/>
      <c r="AT250" s="200" t="s">
        <v>192</v>
      </c>
      <c r="AU250" s="200" t="s">
        <v>80</v>
      </c>
      <c r="AV250" s="12" t="s">
        <v>80</v>
      </c>
      <c r="AW250" s="12" t="s">
        <v>35</v>
      </c>
      <c r="AX250" s="12" t="s">
        <v>78</v>
      </c>
      <c r="AY250" s="200" t="s">
        <v>179</v>
      </c>
    </row>
    <row r="251" spans="2:65" s="1" customFormat="1" ht="16.5" customHeight="1">
      <c r="B251" s="181"/>
      <c r="C251" s="230" t="s">
        <v>534</v>
      </c>
      <c r="D251" s="230" t="s">
        <v>541</v>
      </c>
      <c r="E251" s="231" t="s">
        <v>791</v>
      </c>
      <c r="F251" s="232" t="s">
        <v>792</v>
      </c>
      <c r="G251" s="233" t="s">
        <v>780</v>
      </c>
      <c r="H251" s="234">
        <v>3</v>
      </c>
      <c r="I251" s="235"/>
      <c r="J251" s="236">
        <f>ROUND(I251*H251,2)</f>
        <v>0</v>
      </c>
      <c r="K251" s="232" t="s">
        <v>185</v>
      </c>
      <c r="L251" s="237"/>
      <c r="M251" s="238" t="s">
        <v>5</v>
      </c>
      <c r="N251" s="239" t="s">
        <v>42</v>
      </c>
      <c r="O251" s="43"/>
      <c r="P251" s="191">
        <f>O251*H251</f>
        <v>0</v>
      </c>
      <c r="Q251" s="191">
        <v>0.21</v>
      </c>
      <c r="R251" s="191">
        <f>Q251*H251</f>
        <v>0.63</v>
      </c>
      <c r="S251" s="191">
        <v>0</v>
      </c>
      <c r="T251" s="192">
        <f>S251*H251</f>
        <v>0</v>
      </c>
      <c r="AR251" s="25" t="s">
        <v>284</v>
      </c>
      <c r="AT251" s="25" t="s">
        <v>541</v>
      </c>
      <c r="AU251" s="25" t="s">
        <v>80</v>
      </c>
      <c r="AY251" s="25" t="s">
        <v>179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25" t="s">
        <v>78</v>
      </c>
      <c r="BK251" s="193">
        <f>ROUND(I251*H251,2)</f>
        <v>0</v>
      </c>
      <c r="BL251" s="25" t="s">
        <v>186</v>
      </c>
      <c r="BM251" s="25" t="s">
        <v>1524</v>
      </c>
    </row>
    <row r="252" spans="2:47" s="1" customFormat="1" ht="13.5">
      <c r="B252" s="42"/>
      <c r="D252" s="194" t="s">
        <v>188</v>
      </c>
      <c r="F252" s="195" t="s">
        <v>792</v>
      </c>
      <c r="I252" s="196"/>
      <c r="L252" s="42"/>
      <c r="M252" s="197"/>
      <c r="N252" s="43"/>
      <c r="O252" s="43"/>
      <c r="P252" s="43"/>
      <c r="Q252" s="43"/>
      <c r="R252" s="43"/>
      <c r="S252" s="43"/>
      <c r="T252" s="71"/>
      <c r="AT252" s="25" t="s">
        <v>188</v>
      </c>
      <c r="AU252" s="25" t="s">
        <v>80</v>
      </c>
    </row>
    <row r="253" spans="2:51" s="13" customFormat="1" ht="13.5">
      <c r="B253" s="207"/>
      <c r="D253" s="194" t="s">
        <v>192</v>
      </c>
      <c r="E253" s="208" t="s">
        <v>5</v>
      </c>
      <c r="F253" s="209" t="s">
        <v>794</v>
      </c>
      <c r="H253" s="208" t="s">
        <v>5</v>
      </c>
      <c r="I253" s="210"/>
      <c r="L253" s="207"/>
      <c r="M253" s="211"/>
      <c r="N253" s="212"/>
      <c r="O253" s="212"/>
      <c r="P253" s="212"/>
      <c r="Q253" s="212"/>
      <c r="R253" s="212"/>
      <c r="S253" s="212"/>
      <c r="T253" s="213"/>
      <c r="AT253" s="208" t="s">
        <v>192</v>
      </c>
      <c r="AU253" s="208" t="s">
        <v>80</v>
      </c>
      <c r="AV253" s="13" t="s">
        <v>78</v>
      </c>
      <c r="AW253" s="13" t="s">
        <v>35</v>
      </c>
      <c r="AX253" s="13" t="s">
        <v>71</v>
      </c>
      <c r="AY253" s="208" t="s">
        <v>179</v>
      </c>
    </row>
    <row r="254" spans="2:51" s="12" customFormat="1" ht="13.5">
      <c r="B254" s="199"/>
      <c r="D254" s="194" t="s">
        <v>192</v>
      </c>
      <c r="E254" s="200" t="s">
        <v>5</v>
      </c>
      <c r="F254" s="201" t="s">
        <v>2055</v>
      </c>
      <c r="H254" s="202">
        <v>3</v>
      </c>
      <c r="I254" s="203"/>
      <c r="L254" s="199"/>
      <c r="M254" s="204"/>
      <c r="N254" s="205"/>
      <c r="O254" s="205"/>
      <c r="P254" s="205"/>
      <c r="Q254" s="205"/>
      <c r="R254" s="205"/>
      <c r="S254" s="205"/>
      <c r="T254" s="206"/>
      <c r="AT254" s="200" t="s">
        <v>192</v>
      </c>
      <c r="AU254" s="200" t="s">
        <v>80</v>
      </c>
      <c r="AV254" s="12" t="s">
        <v>80</v>
      </c>
      <c r="AW254" s="12" t="s">
        <v>35</v>
      </c>
      <c r="AX254" s="12" t="s">
        <v>78</v>
      </c>
      <c r="AY254" s="200" t="s">
        <v>179</v>
      </c>
    </row>
    <row r="255" spans="2:63" s="11" customFormat="1" ht="29.85" customHeight="1">
      <c r="B255" s="168"/>
      <c r="D255" s="169" t="s">
        <v>70</v>
      </c>
      <c r="E255" s="179" t="s">
        <v>80</v>
      </c>
      <c r="F255" s="179" t="s">
        <v>796</v>
      </c>
      <c r="I255" s="171"/>
      <c r="J255" s="180">
        <f>BK255</f>
        <v>0</v>
      </c>
      <c r="L255" s="168"/>
      <c r="M255" s="173"/>
      <c r="N255" s="174"/>
      <c r="O255" s="174"/>
      <c r="P255" s="175">
        <f>SUM(P256:P264)</f>
        <v>0</v>
      </c>
      <c r="Q255" s="174"/>
      <c r="R255" s="175">
        <f>SUM(R256:R264)</f>
        <v>43.818638</v>
      </c>
      <c r="S255" s="174"/>
      <c r="T255" s="176">
        <f>SUM(T256:T264)</f>
        <v>0</v>
      </c>
      <c r="AR255" s="169" t="s">
        <v>78</v>
      </c>
      <c r="AT255" s="177" t="s">
        <v>70</v>
      </c>
      <c r="AU255" s="177" t="s">
        <v>78</v>
      </c>
      <c r="AY255" s="169" t="s">
        <v>179</v>
      </c>
      <c r="BK255" s="178">
        <f>SUM(BK256:BK264)</f>
        <v>0</v>
      </c>
    </row>
    <row r="256" spans="2:65" s="1" customFormat="1" ht="25.5" customHeight="1">
      <c r="B256" s="181"/>
      <c r="C256" s="182" t="s">
        <v>540</v>
      </c>
      <c r="D256" s="182" t="s">
        <v>181</v>
      </c>
      <c r="E256" s="183" t="s">
        <v>798</v>
      </c>
      <c r="F256" s="184" t="s">
        <v>799</v>
      </c>
      <c r="G256" s="185" t="s">
        <v>309</v>
      </c>
      <c r="H256" s="186">
        <v>193.4</v>
      </c>
      <c r="I256" s="187"/>
      <c r="J256" s="188">
        <f>ROUND(I256*H256,2)</f>
        <v>0</v>
      </c>
      <c r="K256" s="184" t="s">
        <v>185</v>
      </c>
      <c r="L256" s="42"/>
      <c r="M256" s="189" t="s">
        <v>5</v>
      </c>
      <c r="N256" s="190" t="s">
        <v>42</v>
      </c>
      <c r="O256" s="43"/>
      <c r="P256" s="191">
        <f>O256*H256</f>
        <v>0</v>
      </c>
      <c r="Q256" s="191">
        <v>0.22657</v>
      </c>
      <c r="R256" s="191">
        <f>Q256*H256</f>
        <v>43.818638</v>
      </c>
      <c r="S256" s="191">
        <v>0</v>
      </c>
      <c r="T256" s="192">
        <f>S256*H256</f>
        <v>0</v>
      </c>
      <c r="AR256" s="25" t="s">
        <v>186</v>
      </c>
      <c r="AT256" s="25" t="s">
        <v>181</v>
      </c>
      <c r="AU256" s="25" t="s">
        <v>80</v>
      </c>
      <c r="AY256" s="25" t="s">
        <v>179</v>
      </c>
      <c r="BE256" s="193">
        <f>IF(N256="základní",J256,0)</f>
        <v>0</v>
      </c>
      <c r="BF256" s="193">
        <f>IF(N256="snížená",J256,0)</f>
        <v>0</v>
      </c>
      <c r="BG256" s="193">
        <f>IF(N256="zákl. přenesená",J256,0)</f>
        <v>0</v>
      </c>
      <c r="BH256" s="193">
        <f>IF(N256="sníž. přenesená",J256,0)</f>
        <v>0</v>
      </c>
      <c r="BI256" s="193">
        <f>IF(N256="nulová",J256,0)</f>
        <v>0</v>
      </c>
      <c r="BJ256" s="25" t="s">
        <v>78</v>
      </c>
      <c r="BK256" s="193">
        <f>ROUND(I256*H256,2)</f>
        <v>0</v>
      </c>
      <c r="BL256" s="25" t="s">
        <v>186</v>
      </c>
      <c r="BM256" s="25" t="s">
        <v>1526</v>
      </c>
    </row>
    <row r="257" spans="2:47" s="1" customFormat="1" ht="40.5">
      <c r="B257" s="42"/>
      <c r="D257" s="194" t="s">
        <v>188</v>
      </c>
      <c r="F257" s="195" t="s">
        <v>801</v>
      </c>
      <c r="I257" s="196"/>
      <c r="L257" s="42"/>
      <c r="M257" s="197"/>
      <c r="N257" s="43"/>
      <c r="O257" s="43"/>
      <c r="P257" s="43"/>
      <c r="Q257" s="43"/>
      <c r="R257" s="43"/>
      <c r="S257" s="43"/>
      <c r="T257" s="71"/>
      <c r="AT257" s="25" t="s">
        <v>188</v>
      </c>
      <c r="AU257" s="25" t="s">
        <v>80</v>
      </c>
    </row>
    <row r="258" spans="2:47" s="1" customFormat="1" ht="27">
      <c r="B258" s="42"/>
      <c r="D258" s="194" t="s">
        <v>190</v>
      </c>
      <c r="F258" s="198" t="s">
        <v>2403</v>
      </c>
      <c r="I258" s="196"/>
      <c r="L258" s="42"/>
      <c r="M258" s="197"/>
      <c r="N258" s="43"/>
      <c r="O258" s="43"/>
      <c r="P258" s="43"/>
      <c r="Q258" s="43"/>
      <c r="R258" s="43"/>
      <c r="S258" s="43"/>
      <c r="T258" s="71"/>
      <c r="AT258" s="25" t="s">
        <v>190</v>
      </c>
      <c r="AU258" s="25" t="s">
        <v>80</v>
      </c>
    </row>
    <row r="259" spans="2:51" s="12" customFormat="1" ht="13.5">
      <c r="B259" s="199"/>
      <c r="D259" s="194" t="s">
        <v>192</v>
      </c>
      <c r="E259" s="200" t="s">
        <v>5</v>
      </c>
      <c r="F259" s="201" t="s">
        <v>2440</v>
      </c>
      <c r="H259" s="202">
        <v>193.4</v>
      </c>
      <c r="I259" s="203"/>
      <c r="L259" s="199"/>
      <c r="M259" s="204"/>
      <c r="N259" s="205"/>
      <c r="O259" s="205"/>
      <c r="P259" s="205"/>
      <c r="Q259" s="205"/>
      <c r="R259" s="205"/>
      <c r="S259" s="205"/>
      <c r="T259" s="206"/>
      <c r="AT259" s="200" t="s">
        <v>192</v>
      </c>
      <c r="AU259" s="200" t="s">
        <v>80</v>
      </c>
      <c r="AV259" s="12" t="s">
        <v>80</v>
      </c>
      <c r="AW259" s="12" t="s">
        <v>35</v>
      </c>
      <c r="AX259" s="12" t="s">
        <v>78</v>
      </c>
      <c r="AY259" s="200" t="s">
        <v>179</v>
      </c>
    </row>
    <row r="260" spans="2:65" s="1" customFormat="1" ht="25.5" customHeight="1">
      <c r="B260" s="181"/>
      <c r="C260" s="182" t="s">
        <v>545</v>
      </c>
      <c r="D260" s="182" t="s">
        <v>181</v>
      </c>
      <c r="E260" s="183" t="s">
        <v>807</v>
      </c>
      <c r="F260" s="184" t="s">
        <v>808</v>
      </c>
      <c r="G260" s="185" t="s">
        <v>184</v>
      </c>
      <c r="H260" s="186">
        <v>193.4</v>
      </c>
      <c r="I260" s="187"/>
      <c r="J260" s="188">
        <f>ROUND(I260*H260,2)</f>
        <v>0</v>
      </c>
      <c r="K260" s="184" t="s">
        <v>185</v>
      </c>
      <c r="L260" s="42"/>
      <c r="M260" s="189" t="s">
        <v>5</v>
      </c>
      <c r="N260" s="190" t="s">
        <v>42</v>
      </c>
      <c r="O260" s="43"/>
      <c r="P260" s="191">
        <f>O260*H260</f>
        <v>0</v>
      </c>
      <c r="Q260" s="191">
        <v>0</v>
      </c>
      <c r="R260" s="191">
        <f>Q260*H260</f>
        <v>0</v>
      </c>
      <c r="S260" s="191">
        <v>0</v>
      </c>
      <c r="T260" s="192">
        <f>S260*H260</f>
        <v>0</v>
      </c>
      <c r="AR260" s="25" t="s">
        <v>186</v>
      </c>
      <c r="AT260" s="25" t="s">
        <v>181</v>
      </c>
      <c r="AU260" s="25" t="s">
        <v>80</v>
      </c>
      <c r="AY260" s="25" t="s">
        <v>179</v>
      </c>
      <c r="BE260" s="193">
        <f>IF(N260="základní",J260,0)</f>
        <v>0</v>
      </c>
      <c r="BF260" s="193">
        <f>IF(N260="snížená",J260,0)</f>
        <v>0</v>
      </c>
      <c r="BG260" s="193">
        <f>IF(N260="zákl. přenesená",J260,0)</f>
        <v>0</v>
      </c>
      <c r="BH260" s="193">
        <f>IF(N260="sníž. přenesená",J260,0)</f>
        <v>0</v>
      </c>
      <c r="BI260" s="193">
        <f>IF(N260="nulová",J260,0)</f>
        <v>0</v>
      </c>
      <c r="BJ260" s="25" t="s">
        <v>78</v>
      </c>
      <c r="BK260" s="193">
        <f>ROUND(I260*H260,2)</f>
        <v>0</v>
      </c>
      <c r="BL260" s="25" t="s">
        <v>186</v>
      </c>
      <c r="BM260" s="25" t="s">
        <v>1528</v>
      </c>
    </row>
    <row r="261" spans="2:47" s="1" customFormat="1" ht="27">
      <c r="B261" s="42"/>
      <c r="D261" s="194" t="s">
        <v>188</v>
      </c>
      <c r="F261" s="195" t="s">
        <v>810</v>
      </c>
      <c r="I261" s="196"/>
      <c r="L261" s="42"/>
      <c r="M261" s="197"/>
      <c r="N261" s="43"/>
      <c r="O261" s="43"/>
      <c r="P261" s="43"/>
      <c r="Q261" s="43"/>
      <c r="R261" s="43"/>
      <c r="S261" s="43"/>
      <c r="T261" s="71"/>
      <c r="AT261" s="25" t="s">
        <v>188</v>
      </c>
      <c r="AU261" s="25" t="s">
        <v>80</v>
      </c>
    </row>
    <row r="262" spans="2:47" s="1" customFormat="1" ht="27">
      <c r="B262" s="42"/>
      <c r="D262" s="194" t="s">
        <v>190</v>
      </c>
      <c r="F262" s="198" t="s">
        <v>2403</v>
      </c>
      <c r="I262" s="196"/>
      <c r="L262" s="42"/>
      <c r="M262" s="197"/>
      <c r="N262" s="43"/>
      <c r="O262" s="43"/>
      <c r="P262" s="43"/>
      <c r="Q262" s="43"/>
      <c r="R262" s="43"/>
      <c r="S262" s="43"/>
      <c r="T262" s="71"/>
      <c r="AT262" s="25" t="s">
        <v>190</v>
      </c>
      <c r="AU262" s="25" t="s">
        <v>80</v>
      </c>
    </row>
    <row r="263" spans="2:51" s="13" customFormat="1" ht="13.5">
      <c r="B263" s="207"/>
      <c r="D263" s="194" t="s">
        <v>192</v>
      </c>
      <c r="E263" s="208" t="s">
        <v>5</v>
      </c>
      <c r="F263" s="209" t="s">
        <v>1529</v>
      </c>
      <c r="H263" s="208" t="s">
        <v>5</v>
      </c>
      <c r="I263" s="210"/>
      <c r="L263" s="207"/>
      <c r="M263" s="211"/>
      <c r="N263" s="212"/>
      <c r="O263" s="212"/>
      <c r="P263" s="212"/>
      <c r="Q263" s="212"/>
      <c r="R263" s="212"/>
      <c r="S263" s="212"/>
      <c r="T263" s="213"/>
      <c r="AT263" s="208" t="s">
        <v>192</v>
      </c>
      <c r="AU263" s="208" t="s">
        <v>80</v>
      </c>
      <c r="AV263" s="13" t="s">
        <v>78</v>
      </c>
      <c r="AW263" s="13" t="s">
        <v>35</v>
      </c>
      <c r="AX263" s="13" t="s">
        <v>71</v>
      </c>
      <c r="AY263" s="208" t="s">
        <v>179</v>
      </c>
    </row>
    <row r="264" spans="2:51" s="12" customFormat="1" ht="13.5">
      <c r="B264" s="199"/>
      <c r="D264" s="194" t="s">
        <v>192</v>
      </c>
      <c r="E264" s="200" t="s">
        <v>5</v>
      </c>
      <c r="F264" s="201" t="s">
        <v>2441</v>
      </c>
      <c r="H264" s="202">
        <v>193.4</v>
      </c>
      <c r="I264" s="203"/>
      <c r="L264" s="199"/>
      <c r="M264" s="204"/>
      <c r="N264" s="205"/>
      <c r="O264" s="205"/>
      <c r="P264" s="205"/>
      <c r="Q264" s="205"/>
      <c r="R264" s="205"/>
      <c r="S264" s="205"/>
      <c r="T264" s="206"/>
      <c r="AT264" s="200" t="s">
        <v>192</v>
      </c>
      <c r="AU264" s="200" t="s">
        <v>80</v>
      </c>
      <c r="AV264" s="12" t="s">
        <v>80</v>
      </c>
      <c r="AW264" s="12" t="s">
        <v>35</v>
      </c>
      <c r="AX264" s="12" t="s">
        <v>78</v>
      </c>
      <c r="AY264" s="200" t="s">
        <v>179</v>
      </c>
    </row>
    <row r="265" spans="2:63" s="11" customFormat="1" ht="29.85" customHeight="1">
      <c r="B265" s="168"/>
      <c r="D265" s="169" t="s">
        <v>70</v>
      </c>
      <c r="E265" s="179" t="s">
        <v>186</v>
      </c>
      <c r="F265" s="179" t="s">
        <v>829</v>
      </c>
      <c r="I265" s="171"/>
      <c r="J265" s="180">
        <f>BK265</f>
        <v>0</v>
      </c>
      <c r="L265" s="168"/>
      <c r="M265" s="173"/>
      <c r="N265" s="174"/>
      <c r="O265" s="174"/>
      <c r="P265" s="175">
        <f>SUM(P266:P274)</f>
        <v>0</v>
      </c>
      <c r="Q265" s="174"/>
      <c r="R265" s="175">
        <f>SUM(R266:R274)</f>
        <v>0</v>
      </c>
      <c r="S265" s="174"/>
      <c r="T265" s="176">
        <f>SUM(T266:T274)</f>
        <v>0</v>
      </c>
      <c r="AR265" s="169" t="s">
        <v>78</v>
      </c>
      <c r="AT265" s="177" t="s">
        <v>70</v>
      </c>
      <c r="AU265" s="177" t="s">
        <v>78</v>
      </c>
      <c r="AY265" s="169" t="s">
        <v>179</v>
      </c>
      <c r="BK265" s="178">
        <f>SUM(BK266:BK274)</f>
        <v>0</v>
      </c>
    </row>
    <row r="266" spans="2:65" s="1" customFormat="1" ht="16.5" customHeight="1">
      <c r="B266" s="181"/>
      <c r="C266" s="182" t="s">
        <v>576</v>
      </c>
      <c r="D266" s="182" t="s">
        <v>181</v>
      </c>
      <c r="E266" s="183" t="s">
        <v>831</v>
      </c>
      <c r="F266" s="184" t="s">
        <v>832</v>
      </c>
      <c r="G266" s="185" t="s">
        <v>424</v>
      </c>
      <c r="H266" s="186">
        <v>19.34</v>
      </c>
      <c r="I266" s="187"/>
      <c r="J266" s="188">
        <f>ROUND(I266*H266,2)</f>
        <v>0</v>
      </c>
      <c r="K266" s="184" t="s">
        <v>185</v>
      </c>
      <c r="L266" s="42"/>
      <c r="M266" s="189" t="s">
        <v>5</v>
      </c>
      <c r="N266" s="190" t="s">
        <v>42</v>
      </c>
      <c r="O266" s="43"/>
      <c r="P266" s="191">
        <f>O266*H266</f>
        <v>0</v>
      </c>
      <c r="Q266" s="191">
        <v>0</v>
      </c>
      <c r="R266" s="191">
        <f>Q266*H266</f>
        <v>0</v>
      </c>
      <c r="S266" s="191">
        <v>0</v>
      </c>
      <c r="T266" s="192">
        <f>S266*H266</f>
        <v>0</v>
      </c>
      <c r="AR266" s="25" t="s">
        <v>186</v>
      </c>
      <c r="AT266" s="25" t="s">
        <v>181</v>
      </c>
      <c r="AU266" s="25" t="s">
        <v>80</v>
      </c>
      <c r="AY266" s="25" t="s">
        <v>179</v>
      </c>
      <c r="BE266" s="193">
        <f>IF(N266="základní",J266,0)</f>
        <v>0</v>
      </c>
      <c r="BF266" s="193">
        <f>IF(N266="snížená",J266,0)</f>
        <v>0</v>
      </c>
      <c r="BG266" s="193">
        <f>IF(N266="zákl. přenesená",J266,0)</f>
        <v>0</v>
      </c>
      <c r="BH266" s="193">
        <f>IF(N266="sníž. přenesená",J266,0)</f>
        <v>0</v>
      </c>
      <c r="BI266" s="193">
        <f>IF(N266="nulová",J266,0)</f>
        <v>0</v>
      </c>
      <c r="BJ266" s="25" t="s">
        <v>78</v>
      </c>
      <c r="BK266" s="193">
        <f>ROUND(I266*H266,2)</f>
        <v>0</v>
      </c>
      <c r="BL266" s="25" t="s">
        <v>186</v>
      </c>
      <c r="BM266" s="25" t="s">
        <v>1531</v>
      </c>
    </row>
    <row r="267" spans="2:47" s="1" customFormat="1" ht="13.5">
      <c r="B267" s="42"/>
      <c r="D267" s="194" t="s">
        <v>188</v>
      </c>
      <c r="F267" s="195" t="s">
        <v>834</v>
      </c>
      <c r="I267" s="196"/>
      <c r="L267" s="42"/>
      <c r="M267" s="197"/>
      <c r="N267" s="43"/>
      <c r="O267" s="43"/>
      <c r="P267" s="43"/>
      <c r="Q267" s="43"/>
      <c r="R267" s="43"/>
      <c r="S267" s="43"/>
      <c r="T267" s="71"/>
      <c r="AT267" s="25" t="s">
        <v>188</v>
      </c>
      <c r="AU267" s="25" t="s">
        <v>80</v>
      </c>
    </row>
    <row r="268" spans="2:47" s="1" customFormat="1" ht="27">
      <c r="B268" s="42"/>
      <c r="D268" s="194" t="s">
        <v>190</v>
      </c>
      <c r="F268" s="198" t="s">
        <v>2403</v>
      </c>
      <c r="I268" s="196"/>
      <c r="L268" s="42"/>
      <c r="M268" s="197"/>
      <c r="N268" s="43"/>
      <c r="O268" s="43"/>
      <c r="P268" s="43"/>
      <c r="Q268" s="43"/>
      <c r="R268" s="43"/>
      <c r="S268" s="43"/>
      <c r="T268" s="71"/>
      <c r="AT268" s="25" t="s">
        <v>190</v>
      </c>
      <c r="AU268" s="25" t="s">
        <v>80</v>
      </c>
    </row>
    <row r="269" spans="2:51" s="12" customFormat="1" ht="13.5">
      <c r="B269" s="199"/>
      <c r="D269" s="194" t="s">
        <v>192</v>
      </c>
      <c r="E269" s="200" t="s">
        <v>5</v>
      </c>
      <c r="F269" s="201" t="s">
        <v>2405</v>
      </c>
      <c r="H269" s="202">
        <v>19.34</v>
      </c>
      <c r="I269" s="203"/>
      <c r="L269" s="199"/>
      <c r="M269" s="204"/>
      <c r="N269" s="205"/>
      <c r="O269" s="205"/>
      <c r="P269" s="205"/>
      <c r="Q269" s="205"/>
      <c r="R269" s="205"/>
      <c r="S269" s="205"/>
      <c r="T269" s="206"/>
      <c r="AT269" s="200" t="s">
        <v>192</v>
      </c>
      <c r="AU269" s="200" t="s">
        <v>80</v>
      </c>
      <c r="AV269" s="12" t="s">
        <v>80</v>
      </c>
      <c r="AW269" s="12" t="s">
        <v>35</v>
      </c>
      <c r="AX269" s="12" t="s">
        <v>78</v>
      </c>
      <c r="AY269" s="200" t="s">
        <v>179</v>
      </c>
    </row>
    <row r="270" spans="2:65" s="1" customFormat="1" ht="16.5" customHeight="1">
      <c r="B270" s="181"/>
      <c r="C270" s="182" t="s">
        <v>582</v>
      </c>
      <c r="D270" s="182" t="s">
        <v>181</v>
      </c>
      <c r="E270" s="183" t="s">
        <v>866</v>
      </c>
      <c r="F270" s="184" t="s">
        <v>867</v>
      </c>
      <c r="G270" s="185" t="s">
        <v>424</v>
      </c>
      <c r="H270" s="186">
        <v>4.789</v>
      </c>
      <c r="I270" s="187"/>
      <c r="J270" s="188">
        <f>ROUND(I270*H270,2)</f>
        <v>0</v>
      </c>
      <c r="K270" s="184" t="s">
        <v>5</v>
      </c>
      <c r="L270" s="42"/>
      <c r="M270" s="189" t="s">
        <v>5</v>
      </c>
      <c r="N270" s="190" t="s">
        <v>42</v>
      </c>
      <c r="O270" s="43"/>
      <c r="P270" s="191">
        <f>O270*H270</f>
        <v>0</v>
      </c>
      <c r="Q270" s="191">
        <v>0</v>
      </c>
      <c r="R270" s="191">
        <f>Q270*H270</f>
        <v>0</v>
      </c>
      <c r="S270" s="191">
        <v>0</v>
      </c>
      <c r="T270" s="192">
        <f>S270*H270</f>
        <v>0</v>
      </c>
      <c r="AR270" s="25" t="s">
        <v>186</v>
      </c>
      <c r="AT270" s="25" t="s">
        <v>181</v>
      </c>
      <c r="AU270" s="25" t="s">
        <v>80</v>
      </c>
      <c r="AY270" s="25" t="s">
        <v>179</v>
      </c>
      <c r="BE270" s="193">
        <f>IF(N270="základní",J270,0)</f>
        <v>0</v>
      </c>
      <c r="BF270" s="193">
        <f>IF(N270="snížená",J270,0)</f>
        <v>0</v>
      </c>
      <c r="BG270" s="193">
        <f>IF(N270="zákl. přenesená",J270,0)</f>
        <v>0</v>
      </c>
      <c r="BH270" s="193">
        <f>IF(N270="sníž. přenesená",J270,0)</f>
        <v>0</v>
      </c>
      <c r="BI270" s="193">
        <f>IF(N270="nulová",J270,0)</f>
        <v>0</v>
      </c>
      <c r="BJ270" s="25" t="s">
        <v>78</v>
      </c>
      <c r="BK270" s="193">
        <f>ROUND(I270*H270,2)</f>
        <v>0</v>
      </c>
      <c r="BL270" s="25" t="s">
        <v>186</v>
      </c>
      <c r="BM270" s="25" t="s">
        <v>1532</v>
      </c>
    </row>
    <row r="271" spans="2:47" s="1" customFormat="1" ht="13.5">
      <c r="B271" s="42"/>
      <c r="D271" s="194" t="s">
        <v>188</v>
      </c>
      <c r="F271" s="195" t="s">
        <v>834</v>
      </c>
      <c r="I271" s="196"/>
      <c r="L271" s="42"/>
      <c r="M271" s="197"/>
      <c r="N271" s="43"/>
      <c r="O271" s="43"/>
      <c r="P271" s="43"/>
      <c r="Q271" s="43"/>
      <c r="R271" s="43"/>
      <c r="S271" s="43"/>
      <c r="T271" s="71"/>
      <c r="AT271" s="25" t="s">
        <v>188</v>
      </c>
      <c r="AU271" s="25" t="s">
        <v>80</v>
      </c>
    </row>
    <row r="272" spans="2:47" s="1" customFormat="1" ht="27">
      <c r="B272" s="42"/>
      <c r="D272" s="194" t="s">
        <v>190</v>
      </c>
      <c r="F272" s="198" t="s">
        <v>1430</v>
      </c>
      <c r="I272" s="196"/>
      <c r="L272" s="42"/>
      <c r="M272" s="197"/>
      <c r="N272" s="43"/>
      <c r="O272" s="43"/>
      <c r="P272" s="43"/>
      <c r="Q272" s="43"/>
      <c r="R272" s="43"/>
      <c r="S272" s="43"/>
      <c r="T272" s="71"/>
      <c r="AT272" s="25" t="s">
        <v>190</v>
      </c>
      <c r="AU272" s="25" t="s">
        <v>80</v>
      </c>
    </row>
    <row r="273" spans="2:51" s="13" customFormat="1" ht="13.5">
      <c r="B273" s="207"/>
      <c r="D273" s="194" t="s">
        <v>192</v>
      </c>
      <c r="E273" s="208" t="s">
        <v>5</v>
      </c>
      <c r="F273" s="209" t="s">
        <v>2442</v>
      </c>
      <c r="H273" s="208" t="s">
        <v>5</v>
      </c>
      <c r="I273" s="210"/>
      <c r="L273" s="207"/>
      <c r="M273" s="211"/>
      <c r="N273" s="212"/>
      <c r="O273" s="212"/>
      <c r="P273" s="212"/>
      <c r="Q273" s="212"/>
      <c r="R273" s="212"/>
      <c r="S273" s="212"/>
      <c r="T273" s="213"/>
      <c r="AT273" s="208" t="s">
        <v>192</v>
      </c>
      <c r="AU273" s="208" t="s">
        <v>80</v>
      </c>
      <c r="AV273" s="13" t="s">
        <v>78</v>
      </c>
      <c r="AW273" s="13" t="s">
        <v>35</v>
      </c>
      <c r="AX273" s="13" t="s">
        <v>71</v>
      </c>
      <c r="AY273" s="208" t="s">
        <v>179</v>
      </c>
    </row>
    <row r="274" spans="2:51" s="12" customFormat="1" ht="13.5">
      <c r="B274" s="199"/>
      <c r="D274" s="194" t="s">
        <v>192</v>
      </c>
      <c r="E274" s="200" t="s">
        <v>5</v>
      </c>
      <c r="F274" s="201" t="s">
        <v>2443</v>
      </c>
      <c r="H274" s="202">
        <v>4.789</v>
      </c>
      <c r="I274" s="203"/>
      <c r="L274" s="199"/>
      <c r="M274" s="204"/>
      <c r="N274" s="205"/>
      <c r="O274" s="205"/>
      <c r="P274" s="205"/>
      <c r="Q274" s="205"/>
      <c r="R274" s="205"/>
      <c r="S274" s="205"/>
      <c r="T274" s="206"/>
      <c r="AT274" s="200" t="s">
        <v>192</v>
      </c>
      <c r="AU274" s="200" t="s">
        <v>80</v>
      </c>
      <c r="AV274" s="12" t="s">
        <v>80</v>
      </c>
      <c r="AW274" s="12" t="s">
        <v>35</v>
      </c>
      <c r="AX274" s="12" t="s">
        <v>78</v>
      </c>
      <c r="AY274" s="200" t="s">
        <v>179</v>
      </c>
    </row>
    <row r="275" spans="2:63" s="11" customFormat="1" ht="29.85" customHeight="1">
      <c r="B275" s="168"/>
      <c r="D275" s="169" t="s">
        <v>70</v>
      </c>
      <c r="E275" s="179" t="s">
        <v>236</v>
      </c>
      <c r="F275" s="179" t="s">
        <v>974</v>
      </c>
      <c r="I275" s="171"/>
      <c r="J275" s="180">
        <f>BK275</f>
        <v>0</v>
      </c>
      <c r="L275" s="168"/>
      <c r="M275" s="173"/>
      <c r="N275" s="174"/>
      <c r="O275" s="174"/>
      <c r="P275" s="175">
        <f>SUM(P276:P325)</f>
        <v>0</v>
      </c>
      <c r="Q275" s="174"/>
      <c r="R275" s="175">
        <f>SUM(R276:R325)</f>
        <v>0</v>
      </c>
      <c r="S275" s="174"/>
      <c r="T275" s="176">
        <f>SUM(T276:T325)</f>
        <v>0</v>
      </c>
      <c r="AR275" s="169" t="s">
        <v>78</v>
      </c>
      <c r="AT275" s="177" t="s">
        <v>70</v>
      </c>
      <c r="AU275" s="177" t="s">
        <v>78</v>
      </c>
      <c r="AY275" s="169" t="s">
        <v>179</v>
      </c>
      <c r="BK275" s="178">
        <f>SUM(BK276:BK325)</f>
        <v>0</v>
      </c>
    </row>
    <row r="276" spans="2:65" s="1" customFormat="1" ht="16.5" customHeight="1">
      <c r="B276" s="181"/>
      <c r="C276" s="182" t="s">
        <v>587</v>
      </c>
      <c r="D276" s="182" t="s">
        <v>181</v>
      </c>
      <c r="E276" s="183" t="s">
        <v>981</v>
      </c>
      <c r="F276" s="184" t="s">
        <v>982</v>
      </c>
      <c r="G276" s="185" t="s">
        <v>184</v>
      </c>
      <c r="H276" s="186">
        <v>19.34</v>
      </c>
      <c r="I276" s="187"/>
      <c r="J276" s="188">
        <f>ROUND(I276*H276,2)</f>
        <v>0</v>
      </c>
      <c r="K276" s="184" t="s">
        <v>185</v>
      </c>
      <c r="L276" s="42"/>
      <c r="M276" s="189" t="s">
        <v>5</v>
      </c>
      <c r="N276" s="190" t="s">
        <v>42</v>
      </c>
      <c r="O276" s="43"/>
      <c r="P276" s="191">
        <f>O276*H276</f>
        <v>0</v>
      </c>
      <c r="Q276" s="191">
        <v>0</v>
      </c>
      <c r="R276" s="191">
        <f>Q276*H276</f>
        <v>0</v>
      </c>
      <c r="S276" s="191">
        <v>0</v>
      </c>
      <c r="T276" s="192">
        <f>S276*H276</f>
        <v>0</v>
      </c>
      <c r="AR276" s="25" t="s">
        <v>186</v>
      </c>
      <c r="AT276" s="25" t="s">
        <v>181</v>
      </c>
      <c r="AU276" s="25" t="s">
        <v>80</v>
      </c>
      <c r="AY276" s="25" t="s">
        <v>179</v>
      </c>
      <c r="BE276" s="193">
        <f>IF(N276="základní",J276,0)</f>
        <v>0</v>
      </c>
      <c r="BF276" s="193">
        <f>IF(N276="snížená",J276,0)</f>
        <v>0</v>
      </c>
      <c r="BG276" s="193">
        <f>IF(N276="zákl. přenesená",J276,0)</f>
        <v>0</v>
      </c>
      <c r="BH276" s="193">
        <f>IF(N276="sníž. přenesená",J276,0)</f>
        <v>0</v>
      </c>
      <c r="BI276" s="193">
        <f>IF(N276="nulová",J276,0)</f>
        <v>0</v>
      </c>
      <c r="BJ276" s="25" t="s">
        <v>78</v>
      </c>
      <c r="BK276" s="193">
        <f>ROUND(I276*H276,2)</f>
        <v>0</v>
      </c>
      <c r="BL276" s="25" t="s">
        <v>186</v>
      </c>
      <c r="BM276" s="25" t="s">
        <v>1535</v>
      </c>
    </row>
    <row r="277" spans="2:47" s="1" customFormat="1" ht="27">
      <c r="B277" s="42"/>
      <c r="D277" s="194" t="s">
        <v>188</v>
      </c>
      <c r="F277" s="195" t="s">
        <v>984</v>
      </c>
      <c r="I277" s="196"/>
      <c r="L277" s="42"/>
      <c r="M277" s="197"/>
      <c r="N277" s="43"/>
      <c r="O277" s="43"/>
      <c r="P277" s="43"/>
      <c r="Q277" s="43"/>
      <c r="R277" s="43"/>
      <c r="S277" s="43"/>
      <c r="T277" s="71"/>
      <c r="AT277" s="25" t="s">
        <v>188</v>
      </c>
      <c r="AU277" s="25" t="s">
        <v>80</v>
      </c>
    </row>
    <row r="278" spans="2:47" s="1" customFormat="1" ht="27">
      <c r="B278" s="42"/>
      <c r="D278" s="194" t="s">
        <v>190</v>
      </c>
      <c r="F278" s="198" t="s">
        <v>2403</v>
      </c>
      <c r="I278" s="196"/>
      <c r="L278" s="42"/>
      <c r="M278" s="197"/>
      <c r="N278" s="43"/>
      <c r="O278" s="43"/>
      <c r="P278" s="43"/>
      <c r="Q278" s="43"/>
      <c r="R278" s="43"/>
      <c r="S278" s="43"/>
      <c r="T278" s="71"/>
      <c r="AT278" s="25" t="s">
        <v>190</v>
      </c>
      <c r="AU278" s="25" t="s">
        <v>80</v>
      </c>
    </row>
    <row r="279" spans="2:51" s="13" customFormat="1" ht="13.5">
      <c r="B279" s="207"/>
      <c r="D279" s="194" t="s">
        <v>192</v>
      </c>
      <c r="E279" s="208" t="s">
        <v>5</v>
      </c>
      <c r="F279" s="209" t="s">
        <v>1435</v>
      </c>
      <c r="H279" s="208" t="s">
        <v>5</v>
      </c>
      <c r="I279" s="210"/>
      <c r="L279" s="207"/>
      <c r="M279" s="211"/>
      <c r="N279" s="212"/>
      <c r="O279" s="212"/>
      <c r="P279" s="212"/>
      <c r="Q279" s="212"/>
      <c r="R279" s="212"/>
      <c r="S279" s="212"/>
      <c r="T279" s="213"/>
      <c r="AT279" s="208" t="s">
        <v>192</v>
      </c>
      <c r="AU279" s="208" t="s">
        <v>80</v>
      </c>
      <c r="AV279" s="13" t="s">
        <v>78</v>
      </c>
      <c r="AW279" s="13" t="s">
        <v>35</v>
      </c>
      <c r="AX279" s="13" t="s">
        <v>71</v>
      </c>
      <c r="AY279" s="208" t="s">
        <v>179</v>
      </c>
    </row>
    <row r="280" spans="2:51" s="13" customFormat="1" ht="13.5">
      <c r="B280" s="207"/>
      <c r="D280" s="194" t="s">
        <v>192</v>
      </c>
      <c r="E280" s="208" t="s">
        <v>5</v>
      </c>
      <c r="F280" s="209" t="s">
        <v>1432</v>
      </c>
      <c r="H280" s="208" t="s">
        <v>5</v>
      </c>
      <c r="I280" s="210"/>
      <c r="L280" s="207"/>
      <c r="M280" s="211"/>
      <c r="N280" s="212"/>
      <c r="O280" s="212"/>
      <c r="P280" s="212"/>
      <c r="Q280" s="212"/>
      <c r="R280" s="212"/>
      <c r="S280" s="212"/>
      <c r="T280" s="213"/>
      <c r="AT280" s="208" t="s">
        <v>192</v>
      </c>
      <c r="AU280" s="208" t="s">
        <v>80</v>
      </c>
      <c r="AV280" s="13" t="s">
        <v>78</v>
      </c>
      <c r="AW280" s="13" t="s">
        <v>35</v>
      </c>
      <c r="AX280" s="13" t="s">
        <v>71</v>
      </c>
      <c r="AY280" s="208" t="s">
        <v>179</v>
      </c>
    </row>
    <row r="281" spans="2:51" s="12" customFormat="1" ht="13.5">
      <c r="B281" s="199"/>
      <c r="D281" s="194" t="s">
        <v>192</v>
      </c>
      <c r="E281" s="200" t="s">
        <v>5</v>
      </c>
      <c r="F281" s="201" t="s">
        <v>2405</v>
      </c>
      <c r="H281" s="202">
        <v>19.34</v>
      </c>
      <c r="I281" s="203"/>
      <c r="L281" s="199"/>
      <c r="M281" s="204"/>
      <c r="N281" s="205"/>
      <c r="O281" s="205"/>
      <c r="P281" s="205"/>
      <c r="Q281" s="205"/>
      <c r="R281" s="205"/>
      <c r="S281" s="205"/>
      <c r="T281" s="206"/>
      <c r="AT281" s="200" t="s">
        <v>192</v>
      </c>
      <c r="AU281" s="200" t="s">
        <v>80</v>
      </c>
      <c r="AV281" s="12" t="s">
        <v>80</v>
      </c>
      <c r="AW281" s="12" t="s">
        <v>35</v>
      </c>
      <c r="AX281" s="12" t="s">
        <v>78</v>
      </c>
      <c r="AY281" s="200" t="s">
        <v>179</v>
      </c>
    </row>
    <row r="282" spans="2:65" s="1" customFormat="1" ht="16.5" customHeight="1">
      <c r="B282" s="181"/>
      <c r="C282" s="182" t="s">
        <v>592</v>
      </c>
      <c r="D282" s="182" t="s">
        <v>181</v>
      </c>
      <c r="E282" s="183" t="s">
        <v>986</v>
      </c>
      <c r="F282" s="184" t="s">
        <v>987</v>
      </c>
      <c r="G282" s="185" t="s">
        <v>184</v>
      </c>
      <c r="H282" s="186">
        <v>19.34</v>
      </c>
      <c r="I282" s="187"/>
      <c r="J282" s="188">
        <f>ROUND(I282*H282,2)</f>
        <v>0</v>
      </c>
      <c r="K282" s="184" t="s">
        <v>5</v>
      </c>
      <c r="L282" s="42"/>
      <c r="M282" s="189" t="s">
        <v>5</v>
      </c>
      <c r="N282" s="190" t="s">
        <v>42</v>
      </c>
      <c r="O282" s="43"/>
      <c r="P282" s="191">
        <f>O282*H282</f>
        <v>0</v>
      </c>
      <c r="Q282" s="191">
        <v>0</v>
      </c>
      <c r="R282" s="191">
        <f>Q282*H282</f>
        <v>0</v>
      </c>
      <c r="S282" s="191">
        <v>0</v>
      </c>
      <c r="T282" s="192">
        <f>S282*H282</f>
        <v>0</v>
      </c>
      <c r="AR282" s="25" t="s">
        <v>186</v>
      </c>
      <c r="AT282" s="25" t="s">
        <v>181</v>
      </c>
      <c r="AU282" s="25" t="s">
        <v>80</v>
      </c>
      <c r="AY282" s="25" t="s">
        <v>179</v>
      </c>
      <c r="BE282" s="193">
        <f>IF(N282="základní",J282,0)</f>
        <v>0</v>
      </c>
      <c r="BF282" s="193">
        <f>IF(N282="snížená",J282,0)</f>
        <v>0</v>
      </c>
      <c r="BG282" s="193">
        <f>IF(N282="zákl. přenesená",J282,0)</f>
        <v>0</v>
      </c>
      <c r="BH282" s="193">
        <f>IF(N282="sníž. přenesená",J282,0)</f>
        <v>0</v>
      </c>
      <c r="BI282" s="193">
        <f>IF(N282="nulová",J282,0)</f>
        <v>0</v>
      </c>
      <c r="BJ282" s="25" t="s">
        <v>78</v>
      </c>
      <c r="BK282" s="193">
        <f>ROUND(I282*H282,2)</f>
        <v>0</v>
      </c>
      <c r="BL282" s="25" t="s">
        <v>186</v>
      </c>
      <c r="BM282" s="25" t="s">
        <v>1536</v>
      </c>
    </row>
    <row r="283" spans="2:47" s="1" customFormat="1" ht="27">
      <c r="B283" s="42"/>
      <c r="D283" s="194" t="s">
        <v>188</v>
      </c>
      <c r="F283" s="195" t="s">
        <v>989</v>
      </c>
      <c r="I283" s="196"/>
      <c r="L283" s="42"/>
      <c r="M283" s="197"/>
      <c r="N283" s="43"/>
      <c r="O283" s="43"/>
      <c r="P283" s="43"/>
      <c r="Q283" s="43"/>
      <c r="R283" s="43"/>
      <c r="S283" s="43"/>
      <c r="T283" s="71"/>
      <c r="AT283" s="25" t="s">
        <v>188</v>
      </c>
      <c r="AU283" s="25" t="s">
        <v>80</v>
      </c>
    </row>
    <row r="284" spans="2:65" s="1" customFormat="1" ht="16.5" customHeight="1">
      <c r="B284" s="181"/>
      <c r="C284" s="182" t="s">
        <v>599</v>
      </c>
      <c r="D284" s="182" t="s">
        <v>181</v>
      </c>
      <c r="E284" s="183" t="s">
        <v>991</v>
      </c>
      <c r="F284" s="184" t="s">
        <v>992</v>
      </c>
      <c r="G284" s="185" t="s">
        <v>184</v>
      </c>
      <c r="H284" s="186">
        <v>135.38</v>
      </c>
      <c r="I284" s="187"/>
      <c r="J284" s="188">
        <f>ROUND(I284*H284,2)</f>
        <v>0</v>
      </c>
      <c r="K284" s="184" t="s">
        <v>185</v>
      </c>
      <c r="L284" s="42"/>
      <c r="M284" s="189" t="s">
        <v>5</v>
      </c>
      <c r="N284" s="190" t="s">
        <v>42</v>
      </c>
      <c r="O284" s="43"/>
      <c r="P284" s="191">
        <f>O284*H284</f>
        <v>0</v>
      </c>
      <c r="Q284" s="191">
        <v>0</v>
      </c>
      <c r="R284" s="191">
        <f>Q284*H284</f>
        <v>0</v>
      </c>
      <c r="S284" s="191">
        <v>0</v>
      </c>
      <c r="T284" s="192">
        <f>S284*H284</f>
        <v>0</v>
      </c>
      <c r="AR284" s="25" t="s">
        <v>186</v>
      </c>
      <c r="AT284" s="25" t="s">
        <v>181</v>
      </c>
      <c r="AU284" s="25" t="s">
        <v>80</v>
      </c>
      <c r="AY284" s="25" t="s">
        <v>179</v>
      </c>
      <c r="BE284" s="193">
        <f>IF(N284="základní",J284,0)</f>
        <v>0</v>
      </c>
      <c r="BF284" s="193">
        <f>IF(N284="snížená",J284,0)</f>
        <v>0</v>
      </c>
      <c r="BG284" s="193">
        <f>IF(N284="zákl. přenesená",J284,0)</f>
        <v>0</v>
      </c>
      <c r="BH284" s="193">
        <f>IF(N284="sníž. přenesená",J284,0)</f>
        <v>0</v>
      </c>
      <c r="BI284" s="193">
        <f>IF(N284="nulová",J284,0)</f>
        <v>0</v>
      </c>
      <c r="BJ284" s="25" t="s">
        <v>78</v>
      </c>
      <c r="BK284" s="193">
        <f>ROUND(I284*H284,2)</f>
        <v>0</v>
      </c>
      <c r="BL284" s="25" t="s">
        <v>186</v>
      </c>
      <c r="BM284" s="25" t="s">
        <v>1537</v>
      </c>
    </row>
    <row r="285" spans="2:47" s="1" customFormat="1" ht="27">
      <c r="B285" s="42"/>
      <c r="D285" s="194" t="s">
        <v>188</v>
      </c>
      <c r="F285" s="195" t="s">
        <v>994</v>
      </c>
      <c r="I285" s="196"/>
      <c r="L285" s="42"/>
      <c r="M285" s="197"/>
      <c r="N285" s="43"/>
      <c r="O285" s="43"/>
      <c r="P285" s="43"/>
      <c r="Q285" s="43"/>
      <c r="R285" s="43"/>
      <c r="S285" s="43"/>
      <c r="T285" s="71"/>
      <c r="AT285" s="25" t="s">
        <v>188</v>
      </c>
      <c r="AU285" s="25" t="s">
        <v>80</v>
      </c>
    </row>
    <row r="286" spans="2:47" s="1" customFormat="1" ht="27">
      <c r="B286" s="42"/>
      <c r="D286" s="194" t="s">
        <v>190</v>
      </c>
      <c r="F286" s="198" t="s">
        <v>2403</v>
      </c>
      <c r="I286" s="196"/>
      <c r="L286" s="42"/>
      <c r="M286" s="197"/>
      <c r="N286" s="43"/>
      <c r="O286" s="43"/>
      <c r="P286" s="43"/>
      <c r="Q286" s="43"/>
      <c r="R286" s="43"/>
      <c r="S286" s="43"/>
      <c r="T286" s="71"/>
      <c r="AT286" s="25" t="s">
        <v>190</v>
      </c>
      <c r="AU286" s="25" t="s">
        <v>80</v>
      </c>
    </row>
    <row r="287" spans="2:51" s="13" customFormat="1" ht="13.5">
      <c r="B287" s="207"/>
      <c r="D287" s="194" t="s">
        <v>192</v>
      </c>
      <c r="E287" s="208" t="s">
        <v>5</v>
      </c>
      <c r="F287" s="209" t="s">
        <v>1431</v>
      </c>
      <c r="H287" s="208" t="s">
        <v>5</v>
      </c>
      <c r="I287" s="210"/>
      <c r="L287" s="207"/>
      <c r="M287" s="211"/>
      <c r="N287" s="212"/>
      <c r="O287" s="212"/>
      <c r="P287" s="212"/>
      <c r="Q287" s="212"/>
      <c r="R287" s="212"/>
      <c r="S287" s="212"/>
      <c r="T287" s="213"/>
      <c r="AT287" s="208" t="s">
        <v>192</v>
      </c>
      <c r="AU287" s="208" t="s">
        <v>80</v>
      </c>
      <c r="AV287" s="13" t="s">
        <v>78</v>
      </c>
      <c r="AW287" s="13" t="s">
        <v>35</v>
      </c>
      <c r="AX287" s="13" t="s">
        <v>71</v>
      </c>
      <c r="AY287" s="208" t="s">
        <v>179</v>
      </c>
    </row>
    <row r="288" spans="2:51" s="13" customFormat="1" ht="13.5">
      <c r="B288" s="207"/>
      <c r="D288" s="194" t="s">
        <v>192</v>
      </c>
      <c r="E288" s="208" t="s">
        <v>5</v>
      </c>
      <c r="F288" s="209" t="s">
        <v>1432</v>
      </c>
      <c r="H288" s="208" t="s">
        <v>5</v>
      </c>
      <c r="I288" s="210"/>
      <c r="L288" s="207"/>
      <c r="M288" s="211"/>
      <c r="N288" s="212"/>
      <c r="O288" s="212"/>
      <c r="P288" s="212"/>
      <c r="Q288" s="212"/>
      <c r="R288" s="212"/>
      <c r="S288" s="212"/>
      <c r="T288" s="213"/>
      <c r="AT288" s="208" t="s">
        <v>192</v>
      </c>
      <c r="AU288" s="208" t="s">
        <v>80</v>
      </c>
      <c r="AV288" s="13" t="s">
        <v>78</v>
      </c>
      <c r="AW288" s="13" t="s">
        <v>35</v>
      </c>
      <c r="AX288" s="13" t="s">
        <v>71</v>
      </c>
      <c r="AY288" s="208" t="s">
        <v>179</v>
      </c>
    </row>
    <row r="289" spans="2:51" s="12" customFormat="1" ht="13.5">
      <c r="B289" s="199"/>
      <c r="D289" s="194" t="s">
        <v>192</v>
      </c>
      <c r="E289" s="200" t="s">
        <v>5</v>
      </c>
      <c r="F289" s="201" t="s">
        <v>2404</v>
      </c>
      <c r="H289" s="202">
        <v>135.38</v>
      </c>
      <c r="I289" s="203"/>
      <c r="L289" s="199"/>
      <c r="M289" s="204"/>
      <c r="N289" s="205"/>
      <c r="O289" s="205"/>
      <c r="P289" s="205"/>
      <c r="Q289" s="205"/>
      <c r="R289" s="205"/>
      <c r="S289" s="205"/>
      <c r="T289" s="206"/>
      <c r="AT289" s="200" t="s">
        <v>192</v>
      </c>
      <c r="AU289" s="200" t="s">
        <v>80</v>
      </c>
      <c r="AV289" s="12" t="s">
        <v>80</v>
      </c>
      <c r="AW289" s="12" t="s">
        <v>35</v>
      </c>
      <c r="AX289" s="12" t="s">
        <v>78</v>
      </c>
      <c r="AY289" s="200" t="s">
        <v>179</v>
      </c>
    </row>
    <row r="290" spans="2:65" s="1" customFormat="1" ht="25.5" customHeight="1">
      <c r="B290" s="181"/>
      <c r="C290" s="182" t="s">
        <v>604</v>
      </c>
      <c r="D290" s="182" t="s">
        <v>181</v>
      </c>
      <c r="E290" s="183" t="s">
        <v>996</v>
      </c>
      <c r="F290" s="184" t="s">
        <v>997</v>
      </c>
      <c r="G290" s="185" t="s">
        <v>184</v>
      </c>
      <c r="H290" s="186">
        <v>154.72</v>
      </c>
      <c r="I290" s="187"/>
      <c r="J290" s="188">
        <f>ROUND(I290*H290,2)</f>
        <v>0</v>
      </c>
      <c r="K290" s="184" t="s">
        <v>185</v>
      </c>
      <c r="L290" s="42"/>
      <c r="M290" s="189" t="s">
        <v>5</v>
      </c>
      <c r="N290" s="190" t="s">
        <v>42</v>
      </c>
      <c r="O290" s="43"/>
      <c r="P290" s="191">
        <f>O290*H290</f>
        <v>0</v>
      </c>
      <c r="Q290" s="191">
        <v>0</v>
      </c>
      <c r="R290" s="191">
        <f>Q290*H290</f>
        <v>0</v>
      </c>
      <c r="S290" s="191">
        <v>0</v>
      </c>
      <c r="T290" s="192">
        <f>S290*H290</f>
        <v>0</v>
      </c>
      <c r="AR290" s="25" t="s">
        <v>186</v>
      </c>
      <c r="AT290" s="25" t="s">
        <v>181</v>
      </c>
      <c r="AU290" s="25" t="s">
        <v>80</v>
      </c>
      <c r="AY290" s="25" t="s">
        <v>179</v>
      </c>
      <c r="BE290" s="193">
        <f>IF(N290="základní",J290,0)</f>
        <v>0</v>
      </c>
      <c r="BF290" s="193">
        <f>IF(N290="snížená",J290,0)</f>
        <v>0</v>
      </c>
      <c r="BG290" s="193">
        <f>IF(N290="zákl. přenesená",J290,0)</f>
        <v>0</v>
      </c>
      <c r="BH290" s="193">
        <f>IF(N290="sníž. přenesená",J290,0)</f>
        <v>0</v>
      </c>
      <c r="BI290" s="193">
        <f>IF(N290="nulová",J290,0)</f>
        <v>0</v>
      </c>
      <c r="BJ290" s="25" t="s">
        <v>78</v>
      </c>
      <c r="BK290" s="193">
        <f>ROUND(I290*H290,2)</f>
        <v>0</v>
      </c>
      <c r="BL290" s="25" t="s">
        <v>186</v>
      </c>
      <c r="BM290" s="25" t="s">
        <v>1538</v>
      </c>
    </row>
    <row r="291" spans="2:47" s="1" customFormat="1" ht="27">
      <c r="B291" s="42"/>
      <c r="D291" s="194" t="s">
        <v>188</v>
      </c>
      <c r="F291" s="195" t="s">
        <v>999</v>
      </c>
      <c r="I291" s="196"/>
      <c r="L291" s="42"/>
      <c r="M291" s="197"/>
      <c r="N291" s="43"/>
      <c r="O291" s="43"/>
      <c r="P291" s="43"/>
      <c r="Q291" s="43"/>
      <c r="R291" s="43"/>
      <c r="S291" s="43"/>
      <c r="T291" s="71"/>
      <c r="AT291" s="25" t="s">
        <v>188</v>
      </c>
      <c r="AU291" s="25" t="s">
        <v>80</v>
      </c>
    </row>
    <row r="292" spans="2:51" s="13" customFormat="1" ht="13.5">
      <c r="B292" s="207"/>
      <c r="D292" s="194" t="s">
        <v>192</v>
      </c>
      <c r="E292" s="208" t="s">
        <v>5</v>
      </c>
      <c r="F292" s="209" t="s">
        <v>253</v>
      </c>
      <c r="H292" s="208" t="s">
        <v>5</v>
      </c>
      <c r="I292" s="210"/>
      <c r="L292" s="207"/>
      <c r="M292" s="211"/>
      <c r="N292" s="212"/>
      <c r="O292" s="212"/>
      <c r="P292" s="212"/>
      <c r="Q292" s="212"/>
      <c r="R292" s="212"/>
      <c r="S292" s="212"/>
      <c r="T292" s="213"/>
      <c r="AT292" s="208" t="s">
        <v>192</v>
      </c>
      <c r="AU292" s="208" t="s">
        <v>80</v>
      </c>
      <c r="AV292" s="13" t="s">
        <v>78</v>
      </c>
      <c r="AW292" s="13" t="s">
        <v>35</v>
      </c>
      <c r="AX292" s="13" t="s">
        <v>71</v>
      </c>
      <c r="AY292" s="208" t="s">
        <v>179</v>
      </c>
    </row>
    <row r="293" spans="2:51" s="12" customFormat="1" ht="13.5">
      <c r="B293" s="199"/>
      <c r="D293" s="194" t="s">
        <v>192</v>
      </c>
      <c r="E293" s="200" t="s">
        <v>5</v>
      </c>
      <c r="F293" s="201" t="s">
        <v>2406</v>
      </c>
      <c r="H293" s="202">
        <v>135.38</v>
      </c>
      <c r="I293" s="203"/>
      <c r="L293" s="199"/>
      <c r="M293" s="204"/>
      <c r="N293" s="205"/>
      <c r="O293" s="205"/>
      <c r="P293" s="205"/>
      <c r="Q293" s="205"/>
      <c r="R293" s="205"/>
      <c r="S293" s="205"/>
      <c r="T293" s="206"/>
      <c r="AT293" s="200" t="s">
        <v>192</v>
      </c>
      <c r="AU293" s="200" t="s">
        <v>80</v>
      </c>
      <c r="AV293" s="12" t="s">
        <v>80</v>
      </c>
      <c r="AW293" s="12" t="s">
        <v>35</v>
      </c>
      <c r="AX293" s="12" t="s">
        <v>71</v>
      </c>
      <c r="AY293" s="200" t="s">
        <v>179</v>
      </c>
    </row>
    <row r="294" spans="2:51" s="13" customFormat="1" ht="13.5">
      <c r="B294" s="207"/>
      <c r="D294" s="194" t="s">
        <v>192</v>
      </c>
      <c r="E294" s="208" t="s">
        <v>5</v>
      </c>
      <c r="F294" s="209" t="s">
        <v>255</v>
      </c>
      <c r="H294" s="208" t="s">
        <v>5</v>
      </c>
      <c r="I294" s="210"/>
      <c r="L294" s="207"/>
      <c r="M294" s="211"/>
      <c r="N294" s="212"/>
      <c r="O294" s="212"/>
      <c r="P294" s="212"/>
      <c r="Q294" s="212"/>
      <c r="R294" s="212"/>
      <c r="S294" s="212"/>
      <c r="T294" s="213"/>
      <c r="AT294" s="208" t="s">
        <v>192</v>
      </c>
      <c r="AU294" s="208" t="s">
        <v>80</v>
      </c>
      <c r="AV294" s="13" t="s">
        <v>78</v>
      </c>
      <c r="AW294" s="13" t="s">
        <v>35</v>
      </c>
      <c r="AX294" s="13" t="s">
        <v>71</v>
      </c>
      <c r="AY294" s="208" t="s">
        <v>179</v>
      </c>
    </row>
    <row r="295" spans="2:51" s="12" customFormat="1" ht="13.5">
      <c r="B295" s="199"/>
      <c r="D295" s="194" t="s">
        <v>192</v>
      </c>
      <c r="E295" s="200" t="s">
        <v>5</v>
      </c>
      <c r="F295" s="201" t="s">
        <v>2407</v>
      </c>
      <c r="H295" s="202">
        <v>19.34</v>
      </c>
      <c r="I295" s="203"/>
      <c r="L295" s="199"/>
      <c r="M295" s="204"/>
      <c r="N295" s="205"/>
      <c r="O295" s="205"/>
      <c r="P295" s="205"/>
      <c r="Q295" s="205"/>
      <c r="R295" s="205"/>
      <c r="S295" s="205"/>
      <c r="T295" s="206"/>
      <c r="AT295" s="200" t="s">
        <v>192</v>
      </c>
      <c r="AU295" s="200" t="s">
        <v>80</v>
      </c>
      <c r="AV295" s="12" t="s">
        <v>80</v>
      </c>
      <c r="AW295" s="12" t="s">
        <v>35</v>
      </c>
      <c r="AX295" s="12" t="s">
        <v>71</v>
      </c>
      <c r="AY295" s="200" t="s">
        <v>179</v>
      </c>
    </row>
    <row r="296" spans="2:51" s="14" customFormat="1" ht="13.5">
      <c r="B296" s="214"/>
      <c r="D296" s="194" t="s">
        <v>192</v>
      </c>
      <c r="E296" s="215" t="s">
        <v>5</v>
      </c>
      <c r="F296" s="216" t="s">
        <v>228</v>
      </c>
      <c r="H296" s="217">
        <v>154.72</v>
      </c>
      <c r="I296" s="218"/>
      <c r="L296" s="214"/>
      <c r="M296" s="219"/>
      <c r="N296" s="220"/>
      <c r="O296" s="220"/>
      <c r="P296" s="220"/>
      <c r="Q296" s="220"/>
      <c r="R296" s="220"/>
      <c r="S296" s="220"/>
      <c r="T296" s="221"/>
      <c r="AT296" s="215" t="s">
        <v>192</v>
      </c>
      <c r="AU296" s="215" t="s">
        <v>80</v>
      </c>
      <c r="AV296" s="14" t="s">
        <v>186</v>
      </c>
      <c r="AW296" s="14" t="s">
        <v>35</v>
      </c>
      <c r="AX296" s="14" t="s">
        <v>78</v>
      </c>
      <c r="AY296" s="215" t="s">
        <v>179</v>
      </c>
    </row>
    <row r="297" spans="2:65" s="1" customFormat="1" ht="16.5" customHeight="1">
      <c r="B297" s="181"/>
      <c r="C297" s="182" t="s">
        <v>609</v>
      </c>
      <c r="D297" s="182" t="s">
        <v>181</v>
      </c>
      <c r="E297" s="183" t="s">
        <v>1001</v>
      </c>
      <c r="F297" s="184" t="s">
        <v>1002</v>
      </c>
      <c r="G297" s="185" t="s">
        <v>184</v>
      </c>
      <c r="H297" s="186">
        <v>290.1</v>
      </c>
      <c r="I297" s="187"/>
      <c r="J297" s="188">
        <f>ROUND(I297*H297,2)</f>
        <v>0</v>
      </c>
      <c r="K297" s="184" t="s">
        <v>185</v>
      </c>
      <c r="L297" s="42"/>
      <c r="M297" s="189" t="s">
        <v>5</v>
      </c>
      <c r="N297" s="190" t="s">
        <v>42</v>
      </c>
      <c r="O297" s="43"/>
      <c r="P297" s="191">
        <f>O297*H297</f>
        <v>0</v>
      </c>
      <c r="Q297" s="191">
        <v>0</v>
      </c>
      <c r="R297" s="191">
        <f>Q297*H297</f>
        <v>0</v>
      </c>
      <c r="S297" s="191">
        <v>0</v>
      </c>
      <c r="T297" s="192">
        <f>S297*H297</f>
        <v>0</v>
      </c>
      <c r="AR297" s="25" t="s">
        <v>186</v>
      </c>
      <c r="AT297" s="25" t="s">
        <v>181</v>
      </c>
      <c r="AU297" s="25" t="s">
        <v>80</v>
      </c>
      <c r="AY297" s="25" t="s">
        <v>179</v>
      </c>
      <c r="BE297" s="193">
        <f>IF(N297="základní",J297,0)</f>
        <v>0</v>
      </c>
      <c r="BF297" s="193">
        <f>IF(N297="snížená",J297,0)</f>
        <v>0</v>
      </c>
      <c r="BG297" s="193">
        <f>IF(N297="zákl. přenesená",J297,0)</f>
        <v>0</v>
      </c>
      <c r="BH297" s="193">
        <f>IF(N297="sníž. přenesená",J297,0)</f>
        <v>0</v>
      </c>
      <c r="BI297" s="193">
        <f>IF(N297="nulová",J297,0)</f>
        <v>0</v>
      </c>
      <c r="BJ297" s="25" t="s">
        <v>78</v>
      </c>
      <c r="BK297" s="193">
        <f>ROUND(I297*H297,2)</f>
        <v>0</v>
      </c>
      <c r="BL297" s="25" t="s">
        <v>186</v>
      </c>
      <c r="BM297" s="25" t="s">
        <v>1540</v>
      </c>
    </row>
    <row r="298" spans="2:47" s="1" customFormat="1" ht="13.5">
      <c r="B298" s="42"/>
      <c r="D298" s="194" t="s">
        <v>188</v>
      </c>
      <c r="F298" s="195" t="s">
        <v>1004</v>
      </c>
      <c r="I298" s="196"/>
      <c r="L298" s="42"/>
      <c r="M298" s="197"/>
      <c r="N298" s="43"/>
      <c r="O298" s="43"/>
      <c r="P298" s="43"/>
      <c r="Q298" s="43"/>
      <c r="R298" s="43"/>
      <c r="S298" s="43"/>
      <c r="T298" s="71"/>
      <c r="AT298" s="25" t="s">
        <v>188</v>
      </c>
      <c r="AU298" s="25" t="s">
        <v>80</v>
      </c>
    </row>
    <row r="299" spans="2:51" s="13" customFormat="1" ht="13.5">
      <c r="B299" s="207"/>
      <c r="D299" s="194" t="s">
        <v>192</v>
      </c>
      <c r="E299" s="208" t="s">
        <v>5</v>
      </c>
      <c r="F299" s="209" t="s">
        <v>1005</v>
      </c>
      <c r="H299" s="208" t="s">
        <v>5</v>
      </c>
      <c r="I299" s="210"/>
      <c r="L299" s="207"/>
      <c r="M299" s="211"/>
      <c r="N299" s="212"/>
      <c r="O299" s="212"/>
      <c r="P299" s="212"/>
      <c r="Q299" s="212"/>
      <c r="R299" s="212"/>
      <c r="S299" s="212"/>
      <c r="T299" s="213"/>
      <c r="AT299" s="208" t="s">
        <v>192</v>
      </c>
      <c r="AU299" s="208" t="s">
        <v>80</v>
      </c>
      <c r="AV299" s="13" t="s">
        <v>78</v>
      </c>
      <c r="AW299" s="13" t="s">
        <v>35</v>
      </c>
      <c r="AX299" s="13" t="s">
        <v>71</v>
      </c>
      <c r="AY299" s="208" t="s">
        <v>179</v>
      </c>
    </row>
    <row r="300" spans="2:51" s="12" customFormat="1" ht="13.5">
      <c r="B300" s="199"/>
      <c r="D300" s="194" t="s">
        <v>192</v>
      </c>
      <c r="E300" s="200" t="s">
        <v>5</v>
      </c>
      <c r="F300" s="201" t="s">
        <v>2444</v>
      </c>
      <c r="H300" s="202">
        <v>270.76</v>
      </c>
      <c r="I300" s="203"/>
      <c r="L300" s="199"/>
      <c r="M300" s="204"/>
      <c r="N300" s="205"/>
      <c r="O300" s="205"/>
      <c r="P300" s="205"/>
      <c r="Q300" s="205"/>
      <c r="R300" s="205"/>
      <c r="S300" s="205"/>
      <c r="T300" s="206"/>
      <c r="AT300" s="200" t="s">
        <v>192</v>
      </c>
      <c r="AU300" s="200" t="s">
        <v>80</v>
      </c>
      <c r="AV300" s="12" t="s">
        <v>80</v>
      </c>
      <c r="AW300" s="12" t="s">
        <v>35</v>
      </c>
      <c r="AX300" s="12" t="s">
        <v>71</v>
      </c>
      <c r="AY300" s="200" t="s">
        <v>179</v>
      </c>
    </row>
    <row r="301" spans="2:51" s="13" customFormat="1" ht="13.5">
      <c r="B301" s="207"/>
      <c r="D301" s="194" t="s">
        <v>192</v>
      </c>
      <c r="E301" s="208" t="s">
        <v>5</v>
      </c>
      <c r="F301" s="209" t="s">
        <v>1007</v>
      </c>
      <c r="H301" s="208" t="s">
        <v>5</v>
      </c>
      <c r="I301" s="210"/>
      <c r="L301" s="207"/>
      <c r="M301" s="211"/>
      <c r="N301" s="212"/>
      <c r="O301" s="212"/>
      <c r="P301" s="212"/>
      <c r="Q301" s="212"/>
      <c r="R301" s="212"/>
      <c r="S301" s="212"/>
      <c r="T301" s="213"/>
      <c r="AT301" s="208" t="s">
        <v>192</v>
      </c>
      <c r="AU301" s="208" t="s">
        <v>80</v>
      </c>
      <c r="AV301" s="13" t="s">
        <v>78</v>
      </c>
      <c r="AW301" s="13" t="s">
        <v>35</v>
      </c>
      <c r="AX301" s="13" t="s">
        <v>71</v>
      </c>
      <c r="AY301" s="208" t="s">
        <v>179</v>
      </c>
    </row>
    <row r="302" spans="2:51" s="12" customFormat="1" ht="13.5">
      <c r="B302" s="199"/>
      <c r="D302" s="194" t="s">
        <v>192</v>
      </c>
      <c r="E302" s="200" t="s">
        <v>5</v>
      </c>
      <c r="F302" s="201" t="s">
        <v>2407</v>
      </c>
      <c r="H302" s="202">
        <v>19.34</v>
      </c>
      <c r="I302" s="203"/>
      <c r="L302" s="199"/>
      <c r="M302" s="204"/>
      <c r="N302" s="205"/>
      <c r="O302" s="205"/>
      <c r="P302" s="205"/>
      <c r="Q302" s="205"/>
      <c r="R302" s="205"/>
      <c r="S302" s="205"/>
      <c r="T302" s="206"/>
      <c r="AT302" s="200" t="s">
        <v>192</v>
      </c>
      <c r="AU302" s="200" t="s">
        <v>80</v>
      </c>
      <c r="AV302" s="12" t="s">
        <v>80</v>
      </c>
      <c r="AW302" s="12" t="s">
        <v>35</v>
      </c>
      <c r="AX302" s="12" t="s">
        <v>71</v>
      </c>
      <c r="AY302" s="200" t="s">
        <v>179</v>
      </c>
    </row>
    <row r="303" spans="2:51" s="14" customFormat="1" ht="13.5">
      <c r="B303" s="214"/>
      <c r="D303" s="194" t="s">
        <v>192</v>
      </c>
      <c r="E303" s="215" t="s">
        <v>5</v>
      </c>
      <c r="F303" s="216" t="s">
        <v>228</v>
      </c>
      <c r="H303" s="217">
        <v>290.1</v>
      </c>
      <c r="I303" s="218"/>
      <c r="L303" s="214"/>
      <c r="M303" s="219"/>
      <c r="N303" s="220"/>
      <c r="O303" s="220"/>
      <c r="P303" s="220"/>
      <c r="Q303" s="220"/>
      <c r="R303" s="220"/>
      <c r="S303" s="220"/>
      <c r="T303" s="221"/>
      <c r="AT303" s="215" t="s">
        <v>192</v>
      </c>
      <c r="AU303" s="215" t="s">
        <v>80</v>
      </c>
      <c r="AV303" s="14" t="s">
        <v>186</v>
      </c>
      <c r="AW303" s="14" t="s">
        <v>35</v>
      </c>
      <c r="AX303" s="14" t="s">
        <v>78</v>
      </c>
      <c r="AY303" s="215" t="s">
        <v>179</v>
      </c>
    </row>
    <row r="304" spans="2:65" s="1" customFormat="1" ht="25.5" customHeight="1">
      <c r="B304" s="181"/>
      <c r="C304" s="182" t="s">
        <v>614</v>
      </c>
      <c r="D304" s="182" t="s">
        <v>181</v>
      </c>
      <c r="E304" s="183" t="s">
        <v>1009</v>
      </c>
      <c r="F304" s="184" t="s">
        <v>1010</v>
      </c>
      <c r="G304" s="185" t="s">
        <v>184</v>
      </c>
      <c r="H304" s="186">
        <v>270.76</v>
      </c>
      <c r="I304" s="187"/>
      <c r="J304" s="188">
        <f>ROUND(I304*H304,2)</f>
        <v>0</v>
      </c>
      <c r="K304" s="184" t="s">
        <v>185</v>
      </c>
      <c r="L304" s="42"/>
      <c r="M304" s="189" t="s">
        <v>5</v>
      </c>
      <c r="N304" s="190" t="s">
        <v>42</v>
      </c>
      <c r="O304" s="43"/>
      <c r="P304" s="191">
        <f>O304*H304</f>
        <v>0</v>
      </c>
      <c r="Q304" s="191">
        <v>0</v>
      </c>
      <c r="R304" s="191">
        <f>Q304*H304</f>
        <v>0</v>
      </c>
      <c r="S304" s="191">
        <v>0</v>
      </c>
      <c r="T304" s="192">
        <f>S304*H304</f>
        <v>0</v>
      </c>
      <c r="AR304" s="25" t="s">
        <v>186</v>
      </c>
      <c r="AT304" s="25" t="s">
        <v>181</v>
      </c>
      <c r="AU304" s="25" t="s">
        <v>80</v>
      </c>
      <c r="AY304" s="25" t="s">
        <v>179</v>
      </c>
      <c r="BE304" s="193">
        <f>IF(N304="základní",J304,0)</f>
        <v>0</v>
      </c>
      <c r="BF304" s="193">
        <f>IF(N304="snížená",J304,0)</f>
        <v>0</v>
      </c>
      <c r="BG304" s="193">
        <f>IF(N304="zákl. přenesená",J304,0)</f>
        <v>0</v>
      </c>
      <c r="BH304" s="193">
        <f>IF(N304="sníž. přenesená",J304,0)</f>
        <v>0</v>
      </c>
      <c r="BI304" s="193">
        <f>IF(N304="nulová",J304,0)</f>
        <v>0</v>
      </c>
      <c r="BJ304" s="25" t="s">
        <v>78</v>
      </c>
      <c r="BK304" s="193">
        <f>ROUND(I304*H304,2)</f>
        <v>0</v>
      </c>
      <c r="BL304" s="25" t="s">
        <v>186</v>
      </c>
      <c r="BM304" s="25" t="s">
        <v>1542</v>
      </c>
    </row>
    <row r="305" spans="2:47" s="1" customFormat="1" ht="27">
      <c r="B305" s="42"/>
      <c r="D305" s="194" t="s">
        <v>188</v>
      </c>
      <c r="F305" s="195" t="s">
        <v>1012</v>
      </c>
      <c r="I305" s="196"/>
      <c r="L305" s="42"/>
      <c r="M305" s="197"/>
      <c r="N305" s="43"/>
      <c r="O305" s="43"/>
      <c r="P305" s="43"/>
      <c r="Q305" s="43"/>
      <c r="R305" s="43"/>
      <c r="S305" s="43"/>
      <c r="T305" s="71"/>
      <c r="AT305" s="25" t="s">
        <v>188</v>
      </c>
      <c r="AU305" s="25" t="s">
        <v>80</v>
      </c>
    </row>
    <row r="306" spans="2:51" s="13" customFormat="1" ht="13.5">
      <c r="B306" s="207"/>
      <c r="D306" s="194" t="s">
        <v>192</v>
      </c>
      <c r="E306" s="208" t="s">
        <v>5</v>
      </c>
      <c r="F306" s="209" t="s">
        <v>1013</v>
      </c>
      <c r="H306" s="208" t="s">
        <v>5</v>
      </c>
      <c r="I306" s="210"/>
      <c r="L306" s="207"/>
      <c r="M306" s="211"/>
      <c r="N306" s="212"/>
      <c r="O306" s="212"/>
      <c r="P306" s="212"/>
      <c r="Q306" s="212"/>
      <c r="R306" s="212"/>
      <c r="S306" s="212"/>
      <c r="T306" s="213"/>
      <c r="AT306" s="208" t="s">
        <v>192</v>
      </c>
      <c r="AU306" s="208" t="s">
        <v>80</v>
      </c>
      <c r="AV306" s="13" t="s">
        <v>78</v>
      </c>
      <c r="AW306" s="13" t="s">
        <v>35</v>
      </c>
      <c r="AX306" s="13" t="s">
        <v>71</v>
      </c>
      <c r="AY306" s="208" t="s">
        <v>179</v>
      </c>
    </row>
    <row r="307" spans="2:51" s="12" customFormat="1" ht="13.5">
      <c r="B307" s="199"/>
      <c r="D307" s="194" t="s">
        <v>192</v>
      </c>
      <c r="E307" s="200" t="s">
        <v>5</v>
      </c>
      <c r="F307" s="201" t="s">
        <v>2444</v>
      </c>
      <c r="H307" s="202">
        <v>270.76</v>
      </c>
      <c r="I307" s="203"/>
      <c r="L307" s="199"/>
      <c r="M307" s="204"/>
      <c r="N307" s="205"/>
      <c r="O307" s="205"/>
      <c r="P307" s="205"/>
      <c r="Q307" s="205"/>
      <c r="R307" s="205"/>
      <c r="S307" s="205"/>
      <c r="T307" s="206"/>
      <c r="AT307" s="200" t="s">
        <v>192</v>
      </c>
      <c r="AU307" s="200" t="s">
        <v>80</v>
      </c>
      <c r="AV307" s="12" t="s">
        <v>80</v>
      </c>
      <c r="AW307" s="12" t="s">
        <v>35</v>
      </c>
      <c r="AX307" s="12" t="s">
        <v>78</v>
      </c>
      <c r="AY307" s="200" t="s">
        <v>179</v>
      </c>
    </row>
    <row r="308" spans="2:65" s="1" customFormat="1" ht="25.5" customHeight="1">
      <c r="B308" s="181"/>
      <c r="C308" s="182" t="s">
        <v>621</v>
      </c>
      <c r="D308" s="182" t="s">
        <v>181</v>
      </c>
      <c r="E308" s="183" t="s">
        <v>1015</v>
      </c>
      <c r="F308" s="184" t="s">
        <v>1016</v>
      </c>
      <c r="G308" s="185" t="s">
        <v>184</v>
      </c>
      <c r="H308" s="186">
        <v>19.34</v>
      </c>
      <c r="I308" s="187"/>
      <c r="J308" s="188">
        <f>ROUND(I308*H308,2)</f>
        <v>0</v>
      </c>
      <c r="K308" s="184" t="s">
        <v>185</v>
      </c>
      <c r="L308" s="42"/>
      <c r="M308" s="189" t="s">
        <v>5</v>
      </c>
      <c r="N308" s="190" t="s">
        <v>42</v>
      </c>
      <c r="O308" s="43"/>
      <c r="P308" s="191">
        <f>O308*H308</f>
        <v>0</v>
      </c>
      <c r="Q308" s="191">
        <v>0</v>
      </c>
      <c r="R308" s="191">
        <f>Q308*H308</f>
        <v>0</v>
      </c>
      <c r="S308" s="191">
        <v>0</v>
      </c>
      <c r="T308" s="192">
        <f>S308*H308</f>
        <v>0</v>
      </c>
      <c r="AR308" s="25" t="s">
        <v>186</v>
      </c>
      <c r="AT308" s="25" t="s">
        <v>181</v>
      </c>
      <c r="AU308" s="25" t="s">
        <v>80</v>
      </c>
      <c r="AY308" s="25" t="s">
        <v>179</v>
      </c>
      <c r="BE308" s="193">
        <f>IF(N308="základní",J308,0)</f>
        <v>0</v>
      </c>
      <c r="BF308" s="193">
        <f>IF(N308="snížená",J308,0)</f>
        <v>0</v>
      </c>
      <c r="BG308" s="193">
        <f>IF(N308="zákl. přenesená",J308,0)</f>
        <v>0</v>
      </c>
      <c r="BH308" s="193">
        <f>IF(N308="sníž. přenesená",J308,0)</f>
        <v>0</v>
      </c>
      <c r="BI308" s="193">
        <f>IF(N308="nulová",J308,0)</f>
        <v>0</v>
      </c>
      <c r="BJ308" s="25" t="s">
        <v>78</v>
      </c>
      <c r="BK308" s="193">
        <f>ROUND(I308*H308,2)</f>
        <v>0</v>
      </c>
      <c r="BL308" s="25" t="s">
        <v>186</v>
      </c>
      <c r="BM308" s="25" t="s">
        <v>1543</v>
      </c>
    </row>
    <row r="309" spans="2:47" s="1" customFormat="1" ht="27">
      <c r="B309" s="42"/>
      <c r="D309" s="194" t="s">
        <v>188</v>
      </c>
      <c r="F309" s="195" t="s">
        <v>1018</v>
      </c>
      <c r="I309" s="196"/>
      <c r="L309" s="42"/>
      <c r="M309" s="197"/>
      <c r="N309" s="43"/>
      <c r="O309" s="43"/>
      <c r="P309" s="43"/>
      <c r="Q309" s="43"/>
      <c r="R309" s="43"/>
      <c r="S309" s="43"/>
      <c r="T309" s="71"/>
      <c r="AT309" s="25" t="s">
        <v>188</v>
      </c>
      <c r="AU309" s="25" t="s">
        <v>80</v>
      </c>
    </row>
    <row r="310" spans="2:65" s="1" customFormat="1" ht="25.5" customHeight="1">
      <c r="B310" s="181"/>
      <c r="C310" s="182" t="s">
        <v>628</v>
      </c>
      <c r="D310" s="182" t="s">
        <v>181</v>
      </c>
      <c r="E310" s="183" t="s">
        <v>1020</v>
      </c>
      <c r="F310" s="184" t="s">
        <v>1021</v>
      </c>
      <c r="G310" s="185" t="s">
        <v>184</v>
      </c>
      <c r="H310" s="186">
        <v>19.34</v>
      </c>
      <c r="I310" s="187"/>
      <c r="J310" s="188">
        <f>ROUND(I310*H310,2)</f>
        <v>0</v>
      </c>
      <c r="K310" s="184" t="s">
        <v>185</v>
      </c>
      <c r="L310" s="42"/>
      <c r="M310" s="189" t="s">
        <v>5</v>
      </c>
      <c r="N310" s="190" t="s">
        <v>42</v>
      </c>
      <c r="O310" s="43"/>
      <c r="P310" s="191">
        <f>O310*H310</f>
        <v>0</v>
      </c>
      <c r="Q310" s="191">
        <v>0</v>
      </c>
      <c r="R310" s="191">
        <f>Q310*H310</f>
        <v>0</v>
      </c>
      <c r="S310" s="191">
        <v>0</v>
      </c>
      <c r="T310" s="192">
        <f>S310*H310</f>
        <v>0</v>
      </c>
      <c r="AR310" s="25" t="s">
        <v>186</v>
      </c>
      <c r="AT310" s="25" t="s">
        <v>181</v>
      </c>
      <c r="AU310" s="25" t="s">
        <v>80</v>
      </c>
      <c r="AY310" s="25" t="s">
        <v>179</v>
      </c>
      <c r="BE310" s="193">
        <f>IF(N310="základní",J310,0)</f>
        <v>0</v>
      </c>
      <c r="BF310" s="193">
        <f>IF(N310="snížená",J310,0)</f>
        <v>0</v>
      </c>
      <c r="BG310" s="193">
        <f>IF(N310="zákl. přenesená",J310,0)</f>
        <v>0</v>
      </c>
      <c r="BH310" s="193">
        <f>IF(N310="sníž. přenesená",J310,0)</f>
        <v>0</v>
      </c>
      <c r="BI310" s="193">
        <f>IF(N310="nulová",J310,0)</f>
        <v>0</v>
      </c>
      <c r="BJ310" s="25" t="s">
        <v>78</v>
      </c>
      <c r="BK310" s="193">
        <f>ROUND(I310*H310,2)</f>
        <v>0</v>
      </c>
      <c r="BL310" s="25" t="s">
        <v>186</v>
      </c>
      <c r="BM310" s="25" t="s">
        <v>1544</v>
      </c>
    </row>
    <row r="311" spans="2:47" s="1" customFormat="1" ht="27">
      <c r="B311" s="42"/>
      <c r="D311" s="194" t="s">
        <v>188</v>
      </c>
      <c r="F311" s="195" t="s">
        <v>1023</v>
      </c>
      <c r="I311" s="196"/>
      <c r="L311" s="42"/>
      <c r="M311" s="197"/>
      <c r="N311" s="43"/>
      <c r="O311" s="43"/>
      <c r="P311" s="43"/>
      <c r="Q311" s="43"/>
      <c r="R311" s="43"/>
      <c r="S311" s="43"/>
      <c r="T311" s="71"/>
      <c r="AT311" s="25" t="s">
        <v>188</v>
      </c>
      <c r="AU311" s="25" t="s">
        <v>80</v>
      </c>
    </row>
    <row r="312" spans="2:65" s="1" customFormat="1" ht="25.5" customHeight="1">
      <c r="B312" s="181"/>
      <c r="C312" s="182" t="s">
        <v>632</v>
      </c>
      <c r="D312" s="182" t="s">
        <v>181</v>
      </c>
      <c r="E312" s="183" t="s">
        <v>1025</v>
      </c>
      <c r="F312" s="184" t="s">
        <v>1026</v>
      </c>
      <c r="G312" s="185" t="s">
        <v>184</v>
      </c>
      <c r="H312" s="186">
        <v>77.36</v>
      </c>
      <c r="I312" s="187"/>
      <c r="J312" s="188">
        <f>ROUND(I312*H312,2)</f>
        <v>0</v>
      </c>
      <c r="K312" s="184" t="s">
        <v>185</v>
      </c>
      <c r="L312" s="42"/>
      <c r="M312" s="189" t="s">
        <v>5</v>
      </c>
      <c r="N312" s="190" t="s">
        <v>42</v>
      </c>
      <c r="O312" s="43"/>
      <c r="P312" s="191">
        <f>O312*H312</f>
        <v>0</v>
      </c>
      <c r="Q312" s="191">
        <v>0</v>
      </c>
      <c r="R312" s="191">
        <f>Q312*H312</f>
        <v>0</v>
      </c>
      <c r="S312" s="191">
        <v>0</v>
      </c>
      <c r="T312" s="192">
        <f>S312*H312</f>
        <v>0</v>
      </c>
      <c r="AR312" s="25" t="s">
        <v>186</v>
      </c>
      <c r="AT312" s="25" t="s">
        <v>181</v>
      </c>
      <c r="AU312" s="25" t="s">
        <v>80</v>
      </c>
      <c r="AY312" s="25" t="s">
        <v>179</v>
      </c>
      <c r="BE312" s="193">
        <f>IF(N312="základní",J312,0)</f>
        <v>0</v>
      </c>
      <c r="BF312" s="193">
        <f>IF(N312="snížená",J312,0)</f>
        <v>0</v>
      </c>
      <c r="BG312" s="193">
        <f>IF(N312="zákl. přenesená",J312,0)</f>
        <v>0</v>
      </c>
      <c r="BH312" s="193">
        <f>IF(N312="sníž. přenesená",J312,0)</f>
        <v>0</v>
      </c>
      <c r="BI312" s="193">
        <f>IF(N312="nulová",J312,0)</f>
        <v>0</v>
      </c>
      <c r="BJ312" s="25" t="s">
        <v>78</v>
      </c>
      <c r="BK312" s="193">
        <f>ROUND(I312*H312,2)</f>
        <v>0</v>
      </c>
      <c r="BL312" s="25" t="s">
        <v>186</v>
      </c>
      <c r="BM312" s="25" t="s">
        <v>1545</v>
      </c>
    </row>
    <row r="313" spans="2:47" s="1" customFormat="1" ht="27">
      <c r="B313" s="42"/>
      <c r="D313" s="194" t="s">
        <v>188</v>
      </c>
      <c r="F313" s="195" t="s">
        <v>1028</v>
      </c>
      <c r="I313" s="196"/>
      <c r="L313" s="42"/>
      <c r="M313" s="197"/>
      <c r="N313" s="43"/>
      <c r="O313" s="43"/>
      <c r="P313" s="43"/>
      <c r="Q313" s="43"/>
      <c r="R313" s="43"/>
      <c r="S313" s="43"/>
      <c r="T313" s="71"/>
      <c r="AT313" s="25" t="s">
        <v>188</v>
      </c>
      <c r="AU313" s="25" t="s">
        <v>80</v>
      </c>
    </row>
    <row r="314" spans="2:47" s="1" customFormat="1" ht="27">
      <c r="B314" s="42"/>
      <c r="D314" s="194" t="s">
        <v>190</v>
      </c>
      <c r="F314" s="198" t="s">
        <v>2403</v>
      </c>
      <c r="I314" s="196"/>
      <c r="L314" s="42"/>
      <c r="M314" s="197"/>
      <c r="N314" s="43"/>
      <c r="O314" s="43"/>
      <c r="P314" s="43"/>
      <c r="Q314" s="43"/>
      <c r="R314" s="43"/>
      <c r="S314" s="43"/>
      <c r="T314" s="71"/>
      <c r="AT314" s="25" t="s">
        <v>190</v>
      </c>
      <c r="AU314" s="25" t="s">
        <v>80</v>
      </c>
    </row>
    <row r="315" spans="2:51" s="13" customFormat="1" ht="13.5">
      <c r="B315" s="207"/>
      <c r="D315" s="194" t="s">
        <v>192</v>
      </c>
      <c r="E315" s="208" t="s">
        <v>5</v>
      </c>
      <c r="F315" s="209" t="s">
        <v>1029</v>
      </c>
      <c r="H315" s="208" t="s">
        <v>5</v>
      </c>
      <c r="I315" s="210"/>
      <c r="L315" s="207"/>
      <c r="M315" s="211"/>
      <c r="N315" s="212"/>
      <c r="O315" s="212"/>
      <c r="P315" s="212"/>
      <c r="Q315" s="212"/>
      <c r="R315" s="212"/>
      <c r="S315" s="212"/>
      <c r="T315" s="213"/>
      <c r="AT315" s="208" t="s">
        <v>192</v>
      </c>
      <c r="AU315" s="208" t="s">
        <v>80</v>
      </c>
      <c r="AV315" s="13" t="s">
        <v>78</v>
      </c>
      <c r="AW315" s="13" t="s">
        <v>35</v>
      </c>
      <c r="AX315" s="13" t="s">
        <v>71</v>
      </c>
      <c r="AY315" s="208" t="s">
        <v>179</v>
      </c>
    </row>
    <row r="316" spans="2:51" s="13" customFormat="1" ht="13.5">
      <c r="B316" s="207"/>
      <c r="D316" s="194" t="s">
        <v>192</v>
      </c>
      <c r="E316" s="208" t="s">
        <v>5</v>
      </c>
      <c r="F316" s="209" t="s">
        <v>1445</v>
      </c>
      <c r="H316" s="208" t="s">
        <v>5</v>
      </c>
      <c r="I316" s="210"/>
      <c r="L316" s="207"/>
      <c r="M316" s="211"/>
      <c r="N316" s="212"/>
      <c r="O316" s="212"/>
      <c r="P316" s="212"/>
      <c r="Q316" s="212"/>
      <c r="R316" s="212"/>
      <c r="S316" s="212"/>
      <c r="T316" s="213"/>
      <c r="AT316" s="208" t="s">
        <v>192</v>
      </c>
      <c r="AU316" s="208" t="s">
        <v>80</v>
      </c>
      <c r="AV316" s="13" t="s">
        <v>78</v>
      </c>
      <c r="AW316" s="13" t="s">
        <v>35</v>
      </c>
      <c r="AX316" s="13" t="s">
        <v>71</v>
      </c>
      <c r="AY316" s="208" t="s">
        <v>179</v>
      </c>
    </row>
    <row r="317" spans="2:51" s="13" customFormat="1" ht="13.5">
      <c r="B317" s="207"/>
      <c r="D317" s="194" t="s">
        <v>192</v>
      </c>
      <c r="E317" s="208" t="s">
        <v>5</v>
      </c>
      <c r="F317" s="209" t="s">
        <v>294</v>
      </c>
      <c r="H317" s="208" t="s">
        <v>5</v>
      </c>
      <c r="I317" s="210"/>
      <c r="L317" s="207"/>
      <c r="M317" s="211"/>
      <c r="N317" s="212"/>
      <c r="O317" s="212"/>
      <c r="P317" s="212"/>
      <c r="Q317" s="212"/>
      <c r="R317" s="212"/>
      <c r="S317" s="212"/>
      <c r="T317" s="213"/>
      <c r="AT317" s="208" t="s">
        <v>192</v>
      </c>
      <c r="AU317" s="208" t="s">
        <v>80</v>
      </c>
      <c r="AV317" s="13" t="s">
        <v>78</v>
      </c>
      <c r="AW317" s="13" t="s">
        <v>35</v>
      </c>
      <c r="AX317" s="13" t="s">
        <v>71</v>
      </c>
      <c r="AY317" s="208" t="s">
        <v>179</v>
      </c>
    </row>
    <row r="318" spans="2:51" s="12" customFormat="1" ht="13.5">
      <c r="B318" s="199"/>
      <c r="D318" s="194" t="s">
        <v>192</v>
      </c>
      <c r="E318" s="200" t="s">
        <v>5</v>
      </c>
      <c r="F318" s="201" t="s">
        <v>2409</v>
      </c>
      <c r="H318" s="202">
        <v>77.36</v>
      </c>
      <c r="I318" s="203"/>
      <c r="L318" s="199"/>
      <c r="M318" s="204"/>
      <c r="N318" s="205"/>
      <c r="O318" s="205"/>
      <c r="P318" s="205"/>
      <c r="Q318" s="205"/>
      <c r="R318" s="205"/>
      <c r="S318" s="205"/>
      <c r="T318" s="206"/>
      <c r="AT318" s="200" t="s">
        <v>192</v>
      </c>
      <c r="AU318" s="200" t="s">
        <v>80</v>
      </c>
      <c r="AV318" s="12" t="s">
        <v>80</v>
      </c>
      <c r="AW318" s="12" t="s">
        <v>35</v>
      </c>
      <c r="AX318" s="12" t="s">
        <v>78</v>
      </c>
      <c r="AY318" s="200" t="s">
        <v>179</v>
      </c>
    </row>
    <row r="319" spans="2:65" s="1" customFormat="1" ht="25.5" customHeight="1">
      <c r="B319" s="181"/>
      <c r="C319" s="182" t="s">
        <v>641</v>
      </c>
      <c r="D319" s="182" t="s">
        <v>181</v>
      </c>
      <c r="E319" s="183" t="s">
        <v>1031</v>
      </c>
      <c r="F319" s="184" t="s">
        <v>1032</v>
      </c>
      <c r="G319" s="185" t="s">
        <v>184</v>
      </c>
      <c r="H319" s="186">
        <v>29.01</v>
      </c>
      <c r="I319" s="187"/>
      <c r="J319" s="188">
        <f>ROUND(I319*H319,2)</f>
        <v>0</v>
      </c>
      <c r="K319" s="184" t="s">
        <v>185</v>
      </c>
      <c r="L319" s="42"/>
      <c r="M319" s="189" t="s">
        <v>5</v>
      </c>
      <c r="N319" s="190" t="s">
        <v>42</v>
      </c>
      <c r="O319" s="43"/>
      <c r="P319" s="191">
        <f>O319*H319</f>
        <v>0</v>
      </c>
      <c r="Q319" s="191">
        <v>0</v>
      </c>
      <c r="R319" s="191">
        <f>Q319*H319</f>
        <v>0</v>
      </c>
      <c r="S319" s="191">
        <v>0</v>
      </c>
      <c r="T319" s="192">
        <f>S319*H319</f>
        <v>0</v>
      </c>
      <c r="AR319" s="25" t="s">
        <v>186</v>
      </c>
      <c r="AT319" s="25" t="s">
        <v>181</v>
      </c>
      <c r="AU319" s="25" t="s">
        <v>80</v>
      </c>
      <c r="AY319" s="25" t="s">
        <v>179</v>
      </c>
      <c r="BE319" s="193">
        <f>IF(N319="základní",J319,0)</f>
        <v>0</v>
      </c>
      <c r="BF319" s="193">
        <f>IF(N319="snížená",J319,0)</f>
        <v>0</v>
      </c>
      <c r="BG319" s="193">
        <f>IF(N319="zákl. přenesená",J319,0)</f>
        <v>0</v>
      </c>
      <c r="BH319" s="193">
        <f>IF(N319="sníž. přenesená",J319,0)</f>
        <v>0</v>
      </c>
      <c r="BI319" s="193">
        <f>IF(N319="nulová",J319,0)</f>
        <v>0</v>
      </c>
      <c r="BJ319" s="25" t="s">
        <v>78</v>
      </c>
      <c r="BK319" s="193">
        <f>ROUND(I319*H319,2)</f>
        <v>0</v>
      </c>
      <c r="BL319" s="25" t="s">
        <v>186</v>
      </c>
      <c r="BM319" s="25" t="s">
        <v>1546</v>
      </c>
    </row>
    <row r="320" spans="2:47" s="1" customFormat="1" ht="27">
      <c r="B320" s="42"/>
      <c r="D320" s="194" t="s">
        <v>188</v>
      </c>
      <c r="F320" s="195" t="s">
        <v>1034</v>
      </c>
      <c r="I320" s="196"/>
      <c r="L320" s="42"/>
      <c r="M320" s="197"/>
      <c r="N320" s="43"/>
      <c r="O320" s="43"/>
      <c r="P320" s="43"/>
      <c r="Q320" s="43"/>
      <c r="R320" s="43"/>
      <c r="S320" s="43"/>
      <c r="T320" s="71"/>
      <c r="AT320" s="25" t="s">
        <v>188</v>
      </c>
      <c r="AU320" s="25" t="s">
        <v>80</v>
      </c>
    </row>
    <row r="321" spans="2:47" s="1" customFormat="1" ht="27">
      <c r="B321" s="42"/>
      <c r="D321" s="194" t="s">
        <v>190</v>
      </c>
      <c r="F321" s="198" t="s">
        <v>2403</v>
      </c>
      <c r="I321" s="196"/>
      <c r="L321" s="42"/>
      <c r="M321" s="197"/>
      <c r="N321" s="43"/>
      <c r="O321" s="43"/>
      <c r="P321" s="43"/>
      <c r="Q321" s="43"/>
      <c r="R321" s="43"/>
      <c r="S321" s="43"/>
      <c r="T321" s="71"/>
      <c r="AT321" s="25" t="s">
        <v>190</v>
      </c>
      <c r="AU321" s="25" t="s">
        <v>80</v>
      </c>
    </row>
    <row r="322" spans="2:51" s="13" customFormat="1" ht="13.5">
      <c r="B322" s="207"/>
      <c r="D322" s="194" t="s">
        <v>192</v>
      </c>
      <c r="E322" s="208" t="s">
        <v>5</v>
      </c>
      <c r="F322" s="209" t="s">
        <v>1029</v>
      </c>
      <c r="H322" s="208" t="s">
        <v>5</v>
      </c>
      <c r="I322" s="210"/>
      <c r="L322" s="207"/>
      <c r="M322" s="211"/>
      <c r="N322" s="212"/>
      <c r="O322" s="212"/>
      <c r="P322" s="212"/>
      <c r="Q322" s="212"/>
      <c r="R322" s="212"/>
      <c r="S322" s="212"/>
      <c r="T322" s="213"/>
      <c r="AT322" s="208" t="s">
        <v>192</v>
      </c>
      <c r="AU322" s="208" t="s">
        <v>80</v>
      </c>
      <c r="AV322" s="13" t="s">
        <v>78</v>
      </c>
      <c r="AW322" s="13" t="s">
        <v>35</v>
      </c>
      <c r="AX322" s="13" t="s">
        <v>71</v>
      </c>
      <c r="AY322" s="208" t="s">
        <v>179</v>
      </c>
    </row>
    <row r="323" spans="2:51" s="13" customFormat="1" ht="13.5">
      <c r="B323" s="207"/>
      <c r="D323" s="194" t="s">
        <v>192</v>
      </c>
      <c r="E323" s="208" t="s">
        <v>5</v>
      </c>
      <c r="F323" s="209" t="s">
        <v>1445</v>
      </c>
      <c r="H323" s="208" t="s">
        <v>5</v>
      </c>
      <c r="I323" s="210"/>
      <c r="L323" s="207"/>
      <c r="M323" s="211"/>
      <c r="N323" s="212"/>
      <c r="O323" s="212"/>
      <c r="P323" s="212"/>
      <c r="Q323" s="212"/>
      <c r="R323" s="212"/>
      <c r="S323" s="212"/>
      <c r="T323" s="213"/>
      <c r="AT323" s="208" t="s">
        <v>192</v>
      </c>
      <c r="AU323" s="208" t="s">
        <v>80</v>
      </c>
      <c r="AV323" s="13" t="s">
        <v>78</v>
      </c>
      <c r="AW323" s="13" t="s">
        <v>35</v>
      </c>
      <c r="AX323" s="13" t="s">
        <v>71</v>
      </c>
      <c r="AY323" s="208" t="s">
        <v>179</v>
      </c>
    </row>
    <row r="324" spans="2:51" s="13" customFormat="1" ht="13.5">
      <c r="B324" s="207"/>
      <c r="D324" s="194" t="s">
        <v>192</v>
      </c>
      <c r="E324" s="208" t="s">
        <v>5</v>
      </c>
      <c r="F324" s="209" t="s">
        <v>300</v>
      </c>
      <c r="H324" s="208" t="s">
        <v>5</v>
      </c>
      <c r="I324" s="210"/>
      <c r="L324" s="207"/>
      <c r="M324" s="211"/>
      <c r="N324" s="212"/>
      <c r="O324" s="212"/>
      <c r="P324" s="212"/>
      <c r="Q324" s="212"/>
      <c r="R324" s="212"/>
      <c r="S324" s="212"/>
      <c r="T324" s="213"/>
      <c r="AT324" s="208" t="s">
        <v>192</v>
      </c>
      <c r="AU324" s="208" t="s">
        <v>80</v>
      </c>
      <c r="AV324" s="13" t="s">
        <v>78</v>
      </c>
      <c r="AW324" s="13" t="s">
        <v>35</v>
      </c>
      <c r="AX324" s="13" t="s">
        <v>71</v>
      </c>
      <c r="AY324" s="208" t="s">
        <v>179</v>
      </c>
    </row>
    <row r="325" spans="2:51" s="12" customFormat="1" ht="13.5">
      <c r="B325" s="199"/>
      <c r="D325" s="194" t="s">
        <v>192</v>
      </c>
      <c r="E325" s="200" t="s">
        <v>5</v>
      </c>
      <c r="F325" s="201" t="s">
        <v>2410</v>
      </c>
      <c r="H325" s="202">
        <v>29.01</v>
      </c>
      <c r="I325" s="203"/>
      <c r="L325" s="199"/>
      <c r="M325" s="204"/>
      <c r="N325" s="205"/>
      <c r="O325" s="205"/>
      <c r="P325" s="205"/>
      <c r="Q325" s="205"/>
      <c r="R325" s="205"/>
      <c r="S325" s="205"/>
      <c r="T325" s="206"/>
      <c r="AT325" s="200" t="s">
        <v>192</v>
      </c>
      <c r="AU325" s="200" t="s">
        <v>80</v>
      </c>
      <c r="AV325" s="12" t="s">
        <v>80</v>
      </c>
      <c r="AW325" s="12" t="s">
        <v>35</v>
      </c>
      <c r="AX325" s="12" t="s">
        <v>78</v>
      </c>
      <c r="AY325" s="200" t="s">
        <v>179</v>
      </c>
    </row>
    <row r="326" spans="2:63" s="11" customFormat="1" ht="29.85" customHeight="1">
      <c r="B326" s="168"/>
      <c r="D326" s="169" t="s">
        <v>70</v>
      </c>
      <c r="E326" s="179" t="s">
        <v>284</v>
      </c>
      <c r="F326" s="179" t="s">
        <v>1051</v>
      </c>
      <c r="I326" s="171"/>
      <c r="J326" s="180">
        <f>BK326</f>
        <v>0</v>
      </c>
      <c r="L326" s="168"/>
      <c r="M326" s="173"/>
      <c r="N326" s="174"/>
      <c r="O326" s="174"/>
      <c r="P326" s="175">
        <f>SUM(P327:P369)</f>
        <v>0</v>
      </c>
      <c r="Q326" s="174"/>
      <c r="R326" s="175">
        <f>SUM(R327:R369)</f>
        <v>8.264137</v>
      </c>
      <c r="S326" s="174"/>
      <c r="T326" s="176">
        <f>SUM(T327:T369)</f>
        <v>0</v>
      </c>
      <c r="AR326" s="169" t="s">
        <v>78</v>
      </c>
      <c r="AT326" s="177" t="s">
        <v>70</v>
      </c>
      <c r="AU326" s="177" t="s">
        <v>78</v>
      </c>
      <c r="AY326" s="169" t="s">
        <v>179</v>
      </c>
      <c r="BK326" s="178">
        <f>SUM(BK327:BK369)</f>
        <v>0</v>
      </c>
    </row>
    <row r="327" spans="2:65" s="1" customFormat="1" ht="25.5" customHeight="1">
      <c r="B327" s="181"/>
      <c r="C327" s="182" t="s">
        <v>645</v>
      </c>
      <c r="D327" s="182" t="s">
        <v>181</v>
      </c>
      <c r="E327" s="183" t="s">
        <v>1547</v>
      </c>
      <c r="F327" s="184" t="s">
        <v>1548</v>
      </c>
      <c r="G327" s="185" t="s">
        <v>309</v>
      </c>
      <c r="H327" s="186">
        <v>193.4</v>
      </c>
      <c r="I327" s="187"/>
      <c r="J327" s="188">
        <f>ROUND(I327*H327,2)</f>
        <v>0</v>
      </c>
      <c r="K327" s="184" t="s">
        <v>185</v>
      </c>
      <c r="L327" s="42"/>
      <c r="M327" s="189" t="s">
        <v>5</v>
      </c>
      <c r="N327" s="190" t="s">
        <v>42</v>
      </c>
      <c r="O327" s="43"/>
      <c r="P327" s="191">
        <f>O327*H327</f>
        <v>0</v>
      </c>
      <c r="Q327" s="191">
        <v>1E-05</v>
      </c>
      <c r="R327" s="191">
        <f>Q327*H327</f>
        <v>0.0019340000000000002</v>
      </c>
      <c r="S327" s="191">
        <v>0</v>
      </c>
      <c r="T327" s="192">
        <f>S327*H327</f>
        <v>0</v>
      </c>
      <c r="AR327" s="25" t="s">
        <v>186</v>
      </c>
      <c r="AT327" s="25" t="s">
        <v>181</v>
      </c>
      <c r="AU327" s="25" t="s">
        <v>80</v>
      </c>
      <c r="AY327" s="25" t="s">
        <v>179</v>
      </c>
      <c r="BE327" s="193">
        <f>IF(N327="základní",J327,0)</f>
        <v>0</v>
      </c>
      <c r="BF327" s="193">
        <f>IF(N327="snížená",J327,0)</f>
        <v>0</v>
      </c>
      <c r="BG327" s="193">
        <f>IF(N327="zákl. přenesená",J327,0)</f>
        <v>0</v>
      </c>
      <c r="BH327" s="193">
        <f>IF(N327="sníž. přenesená",J327,0)</f>
        <v>0</v>
      </c>
      <c r="BI327" s="193">
        <f>IF(N327="nulová",J327,0)</f>
        <v>0</v>
      </c>
      <c r="BJ327" s="25" t="s">
        <v>78</v>
      </c>
      <c r="BK327" s="193">
        <f>ROUND(I327*H327,2)</f>
        <v>0</v>
      </c>
      <c r="BL327" s="25" t="s">
        <v>186</v>
      </c>
      <c r="BM327" s="25" t="s">
        <v>1549</v>
      </c>
    </row>
    <row r="328" spans="2:47" s="1" customFormat="1" ht="13.5">
      <c r="B328" s="42"/>
      <c r="D328" s="194" t="s">
        <v>188</v>
      </c>
      <c r="F328" s="195" t="s">
        <v>1550</v>
      </c>
      <c r="I328" s="196"/>
      <c r="L328" s="42"/>
      <c r="M328" s="197"/>
      <c r="N328" s="43"/>
      <c r="O328" s="43"/>
      <c r="P328" s="43"/>
      <c r="Q328" s="43"/>
      <c r="R328" s="43"/>
      <c r="S328" s="43"/>
      <c r="T328" s="71"/>
      <c r="AT328" s="25" t="s">
        <v>188</v>
      </c>
      <c r="AU328" s="25" t="s">
        <v>80</v>
      </c>
    </row>
    <row r="329" spans="2:47" s="1" customFormat="1" ht="27">
      <c r="B329" s="42"/>
      <c r="D329" s="194" t="s">
        <v>190</v>
      </c>
      <c r="F329" s="198" t="s">
        <v>2403</v>
      </c>
      <c r="I329" s="196"/>
      <c r="L329" s="42"/>
      <c r="M329" s="197"/>
      <c r="N329" s="43"/>
      <c r="O329" s="43"/>
      <c r="P329" s="43"/>
      <c r="Q329" s="43"/>
      <c r="R329" s="43"/>
      <c r="S329" s="43"/>
      <c r="T329" s="71"/>
      <c r="AT329" s="25" t="s">
        <v>190</v>
      </c>
      <c r="AU329" s="25" t="s">
        <v>80</v>
      </c>
    </row>
    <row r="330" spans="2:51" s="12" customFormat="1" ht="13.5">
      <c r="B330" s="199"/>
      <c r="D330" s="194" t="s">
        <v>192</v>
      </c>
      <c r="E330" s="200" t="s">
        <v>5</v>
      </c>
      <c r="F330" s="201" t="s">
        <v>2440</v>
      </c>
      <c r="H330" s="202">
        <v>193.4</v>
      </c>
      <c r="I330" s="203"/>
      <c r="L330" s="199"/>
      <c r="M330" s="204"/>
      <c r="N330" s="205"/>
      <c r="O330" s="205"/>
      <c r="P330" s="205"/>
      <c r="Q330" s="205"/>
      <c r="R330" s="205"/>
      <c r="S330" s="205"/>
      <c r="T330" s="206"/>
      <c r="AT330" s="200" t="s">
        <v>192</v>
      </c>
      <c r="AU330" s="200" t="s">
        <v>80</v>
      </c>
      <c r="AV330" s="12" t="s">
        <v>80</v>
      </c>
      <c r="AW330" s="12" t="s">
        <v>35</v>
      </c>
      <c r="AX330" s="12" t="s">
        <v>78</v>
      </c>
      <c r="AY330" s="200" t="s">
        <v>179</v>
      </c>
    </row>
    <row r="331" spans="2:65" s="1" customFormat="1" ht="16.5" customHeight="1">
      <c r="B331" s="181"/>
      <c r="C331" s="230" t="s">
        <v>650</v>
      </c>
      <c r="D331" s="230" t="s">
        <v>541</v>
      </c>
      <c r="E331" s="231" t="s">
        <v>1551</v>
      </c>
      <c r="F331" s="232" t="s">
        <v>1552</v>
      </c>
      <c r="G331" s="233" t="s">
        <v>822</v>
      </c>
      <c r="H331" s="234">
        <v>203.07</v>
      </c>
      <c r="I331" s="235"/>
      <c r="J331" s="236">
        <f>ROUND(I331*H331,2)</f>
        <v>0</v>
      </c>
      <c r="K331" s="232" t="s">
        <v>185</v>
      </c>
      <c r="L331" s="237"/>
      <c r="M331" s="238" t="s">
        <v>5</v>
      </c>
      <c r="N331" s="239" t="s">
        <v>42</v>
      </c>
      <c r="O331" s="43"/>
      <c r="P331" s="191">
        <f>O331*H331</f>
        <v>0</v>
      </c>
      <c r="Q331" s="191">
        <v>0.0029</v>
      </c>
      <c r="R331" s="191">
        <f>Q331*H331</f>
        <v>0.588903</v>
      </c>
      <c r="S331" s="191">
        <v>0</v>
      </c>
      <c r="T331" s="192">
        <f>S331*H331</f>
        <v>0</v>
      </c>
      <c r="AR331" s="25" t="s">
        <v>284</v>
      </c>
      <c r="AT331" s="25" t="s">
        <v>541</v>
      </c>
      <c r="AU331" s="25" t="s">
        <v>80</v>
      </c>
      <c r="AY331" s="25" t="s">
        <v>179</v>
      </c>
      <c r="BE331" s="193">
        <f>IF(N331="základní",J331,0)</f>
        <v>0</v>
      </c>
      <c r="BF331" s="193">
        <f>IF(N331="snížená",J331,0)</f>
        <v>0</v>
      </c>
      <c r="BG331" s="193">
        <f>IF(N331="zákl. přenesená",J331,0)</f>
        <v>0</v>
      </c>
      <c r="BH331" s="193">
        <f>IF(N331="sníž. přenesená",J331,0)</f>
        <v>0</v>
      </c>
      <c r="BI331" s="193">
        <f>IF(N331="nulová",J331,0)</f>
        <v>0</v>
      </c>
      <c r="BJ331" s="25" t="s">
        <v>78</v>
      </c>
      <c r="BK331" s="193">
        <f>ROUND(I331*H331,2)</f>
        <v>0</v>
      </c>
      <c r="BL331" s="25" t="s">
        <v>186</v>
      </c>
      <c r="BM331" s="25" t="s">
        <v>1553</v>
      </c>
    </row>
    <row r="332" spans="2:47" s="1" customFormat="1" ht="13.5">
      <c r="B332" s="42"/>
      <c r="D332" s="194" t="s">
        <v>188</v>
      </c>
      <c r="F332" s="195" t="s">
        <v>1554</v>
      </c>
      <c r="I332" s="196"/>
      <c r="L332" s="42"/>
      <c r="M332" s="197"/>
      <c r="N332" s="43"/>
      <c r="O332" s="43"/>
      <c r="P332" s="43"/>
      <c r="Q332" s="43"/>
      <c r="R332" s="43"/>
      <c r="S332" s="43"/>
      <c r="T332" s="71"/>
      <c r="AT332" s="25" t="s">
        <v>188</v>
      </c>
      <c r="AU332" s="25" t="s">
        <v>80</v>
      </c>
    </row>
    <row r="333" spans="2:51" s="12" customFormat="1" ht="13.5">
      <c r="B333" s="199"/>
      <c r="D333" s="194" t="s">
        <v>192</v>
      </c>
      <c r="F333" s="201" t="s">
        <v>2445</v>
      </c>
      <c r="H333" s="202">
        <v>203.07</v>
      </c>
      <c r="I333" s="203"/>
      <c r="L333" s="199"/>
      <c r="M333" s="204"/>
      <c r="N333" s="205"/>
      <c r="O333" s="205"/>
      <c r="P333" s="205"/>
      <c r="Q333" s="205"/>
      <c r="R333" s="205"/>
      <c r="S333" s="205"/>
      <c r="T333" s="206"/>
      <c r="AT333" s="200" t="s">
        <v>192</v>
      </c>
      <c r="AU333" s="200" t="s">
        <v>80</v>
      </c>
      <c r="AV333" s="12" t="s">
        <v>80</v>
      </c>
      <c r="AW333" s="12" t="s">
        <v>6</v>
      </c>
      <c r="AX333" s="12" t="s">
        <v>78</v>
      </c>
      <c r="AY333" s="200" t="s">
        <v>179</v>
      </c>
    </row>
    <row r="334" spans="2:65" s="1" customFormat="1" ht="16.5" customHeight="1">
      <c r="B334" s="181"/>
      <c r="C334" s="182" t="s">
        <v>658</v>
      </c>
      <c r="D334" s="182" t="s">
        <v>181</v>
      </c>
      <c r="E334" s="183" t="s">
        <v>1556</v>
      </c>
      <c r="F334" s="184" t="s">
        <v>1557</v>
      </c>
      <c r="G334" s="185" t="s">
        <v>822</v>
      </c>
      <c r="H334" s="186">
        <v>123</v>
      </c>
      <c r="I334" s="187"/>
      <c r="J334" s="188">
        <f>ROUND(I334*H334,2)</f>
        <v>0</v>
      </c>
      <c r="K334" s="184" t="s">
        <v>185</v>
      </c>
      <c r="L334" s="42"/>
      <c r="M334" s="189" t="s">
        <v>5</v>
      </c>
      <c r="N334" s="190" t="s">
        <v>42</v>
      </c>
      <c r="O334" s="43"/>
      <c r="P334" s="191">
        <f>O334*H334</f>
        <v>0</v>
      </c>
      <c r="Q334" s="191">
        <v>0</v>
      </c>
      <c r="R334" s="191">
        <f>Q334*H334</f>
        <v>0</v>
      </c>
      <c r="S334" s="191">
        <v>0</v>
      </c>
      <c r="T334" s="192">
        <f>S334*H334</f>
        <v>0</v>
      </c>
      <c r="AR334" s="25" t="s">
        <v>186</v>
      </c>
      <c r="AT334" s="25" t="s">
        <v>181</v>
      </c>
      <c r="AU334" s="25" t="s">
        <v>80</v>
      </c>
      <c r="AY334" s="25" t="s">
        <v>179</v>
      </c>
      <c r="BE334" s="193">
        <f>IF(N334="základní",J334,0)</f>
        <v>0</v>
      </c>
      <c r="BF334" s="193">
        <f>IF(N334="snížená",J334,0)</f>
        <v>0</v>
      </c>
      <c r="BG334" s="193">
        <f>IF(N334="zákl. přenesená",J334,0)</f>
        <v>0</v>
      </c>
      <c r="BH334" s="193">
        <f>IF(N334="sníž. přenesená",J334,0)</f>
        <v>0</v>
      </c>
      <c r="BI334" s="193">
        <f>IF(N334="nulová",J334,0)</f>
        <v>0</v>
      </c>
      <c r="BJ334" s="25" t="s">
        <v>78</v>
      </c>
      <c r="BK334" s="193">
        <f>ROUND(I334*H334,2)</f>
        <v>0</v>
      </c>
      <c r="BL334" s="25" t="s">
        <v>186</v>
      </c>
      <c r="BM334" s="25" t="s">
        <v>1558</v>
      </c>
    </row>
    <row r="335" spans="2:47" s="1" customFormat="1" ht="27">
      <c r="B335" s="42"/>
      <c r="D335" s="194" t="s">
        <v>188</v>
      </c>
      <c r="F335" s="195" t="s">
        <v>1559</v>
      </c>
      <c r="I335" s="196"/>
      <c r="L335" s="42"/>
      <c r="M335" s="197"/>
      <c r="N335" s="43"/>
      <c r="O335" s="43"/>
      <c r="P335" s="43"/>
      <c r="Q335" s="43"/>
      <c r="R335" s="43"/>
      <c r="S335" s="43"/>
      <c r="T335" s="71"/>
      <c r="AT335" s="25" t="s">
        <v>188</v>
      </c>
      <c r="AU335" s="25" t="s">
        <v>80</v>
      </c>
    </row>
    <row r="336" spans="2:47" s="1" customFormat="1" ht="27">
      <c r="B336" s="42"/>
      <c r="D336" s="194" t="s">
        <v>190</v>
      </c>
      <c r="F336" s="198" t="s">
        <v>2403</v>
      </c>
      <c r="I336" s="196"/>
      <c r="L336" s="42"/>
      <c r="M336" s="197"/>
      <c r="N336" s="43"/>
      <c r="O336" s="43"/>
      <c r="P336" s="43"/>
      <c r="Q336" s="43"/>
      <c r="R336" s="43"/>
      <c r="S336" s="43"/>
      <c r="T336" s="71"/>
      <c r="AT336" s="25" t="s">
        <v>190</v>
      </c>
      <c r="AU336" s="25" t="s">
        <v>80</v>
      </c>
    </row>
    <row r="337" spans="2:51" s="13" customFormat="1" ht="13.5">
      <c r="B337" s="207"/>
      <c r="D337" s="194" t="s">
        <v>192</v>
      </c>
      <c r="E337" s="208" t="s">
        <v>5</v>
      </c>
      <c r="F337" s="209" t="s">
        <v>1560</v>
      </c>
      <c r="H337" s="208" t="s">
        <v>5</v>
      </c>
      <c r="I337" s="210"/>
      <c r="L337" s="207"/>
      <c r="M337" s="211"/>
      <c r="N337" s="212"/>
      <c r="O337" s="212"/>
      <c r="P337" s="212"/>
      <c r="Q337" s="212"/>
      <c r="R337" s="212"/>
      <c r="S337" s="212"/>
      <c r="T337" s="213"/>
      <c r="AT337" s="208" t="s">
        <v>192</v>
      </c>
      <c r="AU337" s="208" t="s">
        <v>80</v>
      </c>
      <c r="AV337" s="13" t="s">
        <v>78</v>
      </c>
      <c r="AW337" s="13" t="s">
        <v>35</v>
      </c>
      <c r="AX337" s="13" t="s">
        <v>71</v>
      </c>
      <c r="AY337" s="208" t="s">
        <v>179</v>
      </c>
    </row>
    <row r="338" spans="2:51" s="12" customFormat="1" ht="13.5">
      <c r="B338" s="199"/>
      <c r="D338" s="194" t="s">
        <v>192</v>
      </c>
      <c r="E338" s="200" t="s">
        <v>5</v>
      </c>
      <c r="F338" s="201" t="s">
        <v>2446</v>
      </c>
      <c r="H338" s="202">
        <v>60</v>
      </c>
      <c r="I338" s="203"/>
      <c r="L338" s="199"/>
      <c r="M338" s="204"/>
      <c r="N338" s="205"/>
      <c r="O338" s="205"/>
      <c r="P338" s="205"/>
      <c r="Q338" s="205"/>
      <c r="R338" s="205"/>
      <c r="S338" s="205"/>
      <c r="T338" s="206"/>
      <c r="AT338" s="200" t="s">
        <v>192</v>
      </c>
      <c r="AU338" s="200" t="s">
        <v>80</v>
      </c>
      <c r="AV338" s="12" t="s">
        <v>80</v>
      </c>
      <c r="AW338" s="12" t="s">
        <v>35</v>
      </c>
      <c r="AX338" s="12" t="s">
        <v>71</v>
      </c>
      <c r="AY338" s="200" t="s">
        <v>179</v>
      </c>
    </row>
    <row r="339" spans="2:51" s="13" customFormat="1" ht="13.5">
      <c r="B339" s="207"/>
      <c r="D339" s="194" t="s">
        <v>192</v>
      </c>
      <c r="E339" s="208" t="s">
        <v>5</v>
      </c>
      <c r="F339" s="209" t="s">
        <v>1562</v>
      </c>
      <c r="H339" s="208" t="s">
        <v>5</v>
      </c>
      <c r="I339" s="210"/>
      <c r="L339" s="207"/>
      <c r="M339" s="211"/>
      <c r="N339" s="212"/>
      <c r="O339" s="212"/>
      <c r="P339" s="212"/>
      <c r="Q339" s="212"/>
      <c r="R339" s="212"/>
      <c r="S339" s="212"/>
      <c r="T339" s="213"/>
      <c r="AT339" s="208" t="s">
        <v>192</v>
      </c>
      <c r="AU339" s="208" t="s">
        <v>80</v>
      </c>
      <c r="AV339" s="13" t="s">
        <v>78</v>
      </c>
      <c r="AW339" s="13" t="s">
        <v>35</v>
      </c>
      <c r="AX339" s="13" t="s">
        <v>71</v>
      </c>
      <c r="AY339" s="208" t="s">
        <v>179</v>
      </c>
    </row>
    <row r="340" spans="2:51" s="12" customFormat="1" ht="13.5">
      <c r="B340" s="199"/>
      <c r="D340" s="194" t="s">
        <v>192</v>
      </c>
      <c r="E340" s="200" t="s">
        <v>5</v>
      </c>
      <c r="F340" s="201" t="s">
        <v>2447</v>
      </c>
      <c r="H340" s="202">
        <v>2</v>
      </c>
      <c r="I340" s="203"/>
      <c r="L340" s="199"/>
      <c r="M340" s="204"/>
      <c r="N340" s="205"/>
      <c r="O340" s="205"/>
      <c r="P340" s="205"/>
      <c r="Q340" s="205"/>
      <c r="R340" s="205"/>
      <c r="S340" s="205"/>
      <c r="T340" s="206"/>
      <c r="AT340" s="200" t="s">
        <v>192</v>
      </c>
      <c r="AU340" s="200" t="s">
        <v>80</v>
      </c>
      <c r="AV340" s="12" t="s">
        <v>80</v>
      </c>
      <c r="AW340" s="12" t="s">
        <v>35</v>
      </c>
      <c r="AX340" s="12" t="s">
        <v>71</v>
      </c>
      <c r="AY340" s="200" t="s">
        <v>179</v>
      </c>
    </row>
    <row r="341" spans="2:51" s="13" customFormat="1" ht="13.5">
      <c r="B341" s="207"/>
      <c r="D341" s="194" t="s">
        <v>192</v>
      </c>
      <c r="E341" s="208" t="s">
        <v>5</v>
      </c>
      <c r="F341" s="209" t="s">
        <v>1564</v>
      </c>
      <c r="H341" s="208" t="s">
        <v>5</v>
      </c>
      <c r="I341" s="210"/>
      <c r="L341" s="207"/>
      <c r="M341" s="211"/>
      <c r="N341" s="212"/>
      <c r="O341" s="212"/>
      <c r="P341" s="212"/>
      <c r="Q341" s="212"/>
      <c r="R341" s="212"/>
      <c r="S341" s="212"/>
      <c r="T341" s="213"/>
      <c r="AT341" s="208" t="s">
        <v>192</v>
      </c>
      <c r="AU341" s="208" t="s">
        <v>80</v>
      </c>
      <c r="AV341" s="13" t="s">
        <v>78</v>
      </c>
      <c r="AW341" s="13" t="s">
        <v>35</v>
      </c>
      <c r="AX341" s="13" t="s">
        <v>71</v>
      </c>
      <c r="AY341" s="208" t="s">
        <v>179</v>
      </c>
    </row>
    <row r="342" spans="2:51" s="12" customFormat="1" ht="13.5">
      <c r="B342" s="199"/>
      <c r="D342" s="194" t="s">
        <v>192</v>
      </c>
      <c r="E342" s="200" t="s">
        <v>5</v>
      </c>
      <c r="F342" s="201" t="s">
        <v>797</v>
      </c>
      <c r="H342" s="202">
        <v>61</v>
      </c>
      <c r="I342" s="203"/>
      <c r="L342" s="199"/>
      <c r="M342" s="204"/>
      <c r="N342" s="205"/>
      <c r="O342" s="205"/>
      <c r="P342" s="205"/>
      <c r="Q342" s="205"/>
      <c r="R342" s="205"/>
      <c r="S342" s="205"/>
      <c r="T342" s="206"/>
      <c r="AT342" s="200" t="s">
        <v>192</v>
      </c>
      <c r="AU342" s="200" t="s">
        <v>80</v>
      </c>
      <c r="AV342" s="12" t="s">
        <v>80</v>
      </c>
      <c r="AW342" s="12" t="s">
        <v>35</v>
      </c>
      <c r="AX342" s="12" t="s">
        <v>71</v>
      </c>
      <c r="AY342" s="200" t="s">
        <v>179</v>
      </c>
    </row>
    <row r="343" spans="2:51" s="14" customFormat="1" ht="13.5">
      <c r="B343" s="214"/>
      <c r="D343" s="194" t="s">
        <v>192</v>
      </c>
      <c r="E343" s="215" t="s">
        <v>5</v>
      </c>
      <c r="F343" s="216" t="s">
        <v>228</v>
      </c>
      <c r="H343" s="217">
        <v>123</v>
      </c>
      <c r="I343" s="218"/>
      <c r="L343" s="214"/>
      <c r="M343" s="219"/>
      <c r="N343" s="220"/>
      <c r="O343" s="220"/>
      <c r="P343" s="220"/>
      <c r="Q343" s="220"/>
      <c r="R343" s="220"/>
      <c r="S343" s="220"/>
      <c r="T343" s="221"/>
      <c r="AT343" s="215" t="s">
        <v>192</v>
      </c>
      <c r="AU343" s="215" t="s">
        <v>80</v>
      </c>
      <c r="AV343" s="14" t="s">
        <v>186</v>
      </c>
      <c r="AW343" s="14" t="s">
        <v>35</v>
      </c>
      <c r="AX343" s="14" t="s">
        <v>78</v>
      </c>
      <c r="AY343" s="215" t="s">
        <v>179</v>
      </c>
    </row>
    <row r="344" spans="2:65" s="1" customFormat="1" ht="16.5" customHeight="1">
      <c r="B344" s="181"/>
      <c r="C344" s="230" t="s">
        <v>666</v>
      </c>
      <c r="D344" s="230" t="s">
        <v>541</v>
      </c>
      <c r="E344" s="231" t="s">
        <v>1566</v>
      </c>
      <c r="F344" s="232" t="s">
        <v>1567</v>
      </c>
      <c r="G344" s="233" t="s">
        <v>822</v>
      </c>
      <c r="H344" s="234">
        <v>62</v>
      </c>
      <c r="I344" s="235"/>
      <c r="J344" s="236">
        <f>ROUND(I344*H344,2)</f>
        <v>0</v>
      </c>
      <c r="K344" s="232" t="s">
        <v>185</v>
      </c>
      <c r="L344" s="237"/>
      <c r="M344" s="238" t="s">
        <v>5</v>
      </c>
      <c r="N344" s="239" t="s">
        <v>42</v>
      </c>
      <c r="O344" s="43"/>
      <c r="P344" s="191">
        <f>O344*H344</f>
        <v>0</v>
      </c>
      <c r="Q344" s="191">
        <v>0.0008</v>
      </c>
      <c r="R344" s="191">
        <f>Q344*H344</f>
        <v>0.049600000000000005</v>
      </c>
      <c r="S344" s="191">
        <v>0</v>
      </c>
      <c r="T344" s="192">
        <f>S344*H344</f>
        <v>0</v>
      </c>
      <c r="AR344" s="25" t="s">
        <v>284</v>
      </c>
      <c r="AT344" s="25" t="s">
        <v>541</v>
      </c>
      <c r="AU344" s="25" t="s">
        <v>80</v>
      </c>
      <c r="AY344" s="25" t="s">
        <v>179</v>
      </c>
      <c r="BE344" s="193">
        <f>IF(N344="základní",J344,0)</f>
        <v>0</v>
      </c>
      <c r="BF344" s="193">
        <f>IF(N344="snížená",J344,0)</f>
        <v>0</v>
      </c>
      <c r="BG344" s="193">
        <f>IF(N344="zákl. přenesená",J344,0)</f>
        <v>0</v>
      </c>
      <c r="BH344" s="193">
        <f>IF(N344="sníž. přenesená",J344,0)</f>
        <v>0</v>
      </c>
      <c r="BI344" s="193">
        <f>IF(N344="nulová",J344,0)</f>
        <v>0</v>
      </c>
      <c r="BJ344" s="25" t="s">
        <v>78</v>
      </c>
      <c r="BK344" s="193">
        <f>ROUND(I344*H344,2)</f>
        <v>0</v>
      </c>
      <c r="BL344" s="25" t="s">
        <v>186</v>
      </c>
      <c r="BM344" s="25" t="s">
        <v>1568</v>
      </c>
    </row>
    <row r="345" spans="2:47" s="1" customFormat="1" ht="13.5">
      <c r="B345" s="42"/>
      <c r="D345" s="194" t="s">
        <v>188</v>
      </c>
      <c r="F345" s="195" t="s">
        <v>1569</v>
      </c>
      <c r="I345" s="196"/>
      <c r="L345" s="42"/>
      <c r="M345" s="197"/>
      <c r="N345" s="43"/>
      <c r="O345" s="43"/>
      <c r="P345" s="43"/>
      <c r="Q345" s="43"/>
      <c r="R345" s="43"/>
      <c r="S345" s="43"/>
      <c r="T345" s="71"/>
      <c r="AT345" s="25" t="s">
        <v>188</v>
      </c>
      <c r="AU345" s="25" t="s">
        <v>80</v>
      </c>
    </row>
    <row r="346" spans="2:65" s="1" customFormat="1" ht="16.5" customHeight="1">
      <c r="B346" s="181"/>
      <c r="C346" s="230" t="s">
        <v>675</v>
      </c>
      <c r="D346" s="230" t="s">
        <v>541</v>
      </c>
      <c r="E346" s="231" t="s">
        <v>1570</v>
      </c>
      <c r="F346" s="232" t="s">
        <v>1571</v>
      </c>
      <c r="G346" s="233" t="s">
        <v>822</v>
      </c>
      <c r="H346" s="234">
        <v>61</v>
      </c>
      <c r="I346" s="235"/>
      <c r="J346" s="236">
        <f>ROUND(I346*H346,2)</f>
        <v>0</v>
      </c>
      <c r="K346" s="232" t="s">
        <v>5</v>
      </c>
      <c r="L346" s="237"/>
      <c r="M346" s="238" t="s">
        <v>5</v>
      </c>
      <c r="N346" s="239" t="s">
        <v>42</v>
      </c>
      <c r="O346" s="43"/>
      <c r="P346" s="191">
        <f>O346*H346</f>
        <v>0</v>
      </c>
      <c r="Q346" s="191">
        <v>0.0008</v>
      </c>
      <c r="R346" s="191">
        <f>Q346*H346</f>
        <v>0.0488</v>
      </c>
      <c r="S346" s="191">
        <v>0</v>
      </c>
      <c r="T346" s="192">
        <f>S346*H346</f>
        <v>0</v>
      </c>
      <c r="AR346" s="25" t="s">
        <v>284</v>
      </c>
      <c r="AT346" s="25" t="s">
        <v>541</v>
      </c>
      <c r="AU346" s="25" t="s">
        <v>80</v>
      </c>
      <c r="AY346" s="25" t="s">
        <v>179</v>
      </c>
      <c r="BE346" s="193">
        <f>IF(N346="základní",J346,0)</f>
        <v>0</v>
      </c>
      <c r="BF346" s="193">
        <f>IF(N346="snížená",J346,0)</f>
        <v>0</v>
      </c>
      <c r="BG346" s="193">
        <f>IF(N346="zákl. přenesená",J346,0)</f>
        <v>0</v>
      </c>
      <c r="BH346" s="193">
        <f>IF(N346="sníž. přenesená",J346,0)</f>
        <v>0</v>
      </c>
      <c r="BI346" s="193">
        <f>IF(N346="nulová",J346,0)</f>
        <v>0</v>
      </c>
      <c r="BJ346" s="25" t="s">
        <v>78</v>
      </c>
      <c r="BK346" s="193">
        <f>ROUND(I346*H346,2)</f>
        <v>0</v>
      </c>
      <c r="BL346" s="25" t="s">
        <v>186</v>
      </c>
      <c r="BM346" s="25" t="s">
        <v>1572</v>
      </c>
    </row>
    <row r="347" spans="2:47" s="1" customFormat="1" ht="13.5">
      <c r="B347" s="42"/>
      <c r="D347" s="194" t="s">
        <v>188</v>
      </c>
      <c r="F347" s="195" t="s">
        <v>1573</v>
      </c>
      <c r="I347" s="196"/>
      <c r="L347" s="42"/>
      <c r="M347" s="197"/>
      <c r="N347" s="43"/>
      <c r="O347" s="43"/>
      <c r="P347" s="43"/>
      <c r="Q347" s="43"/>
      <c r="R347" s="43"/>
      <c r="S347" s="43"/>
      <c r="T347" s="71"/>
      <c r="AT347" s="25" t="s">
        <v>188</v>
      </c>
      <c r="AU347" s="25" t="s">
        <v>80</v>
      </c>
    </row>
    <row r="348" spans="2:65" s="1" customFormat="1" ht="16.5" customHeight="1">
      <c r="B348" s="181"/>
      <c r="C348" s="182" t="s">
        <v>694</v>
      </c>
      <c r="D348" s="182" t="s">
        <v>181</v>
      </c>
      <c r="E348" s="183"/>
      <c r="F348" s="184" t="s">
        <v>2936</v>
      </c>
      <c r="G348" s="185"/>
      <c r="H348" s="186"/>
      <c r="I348" s="187"/>
      <c r="J348" s="188"/>
      <c r="K348" s="184" t="s">
        <v>5</v>
      </c>
      <c r="L348" s="42"/>
      <c r="M348" s="189" t="s">
        <v>5</v>
      </c>
      <c r="N348" s="190" t="s">
        <v>42</v>
      </c>
      <c r="O348" s="43"/>
      <c r="P348" s="191">
        <f>O348*H348</f>
        <v>0</v>
      </c>
      <c r="Q348" s="191">
        <v>0</v>
      </c>
      <c r="R348" s="191">
        <f>Q348*H348</f>
        <v>0</v>
      </c>
      <c r="S348" s="191">
        <v>0</v>
      </c>
      <c r="T348" s="192">
        <f>S348*H348</f>
        <v>0</v>
      </c>
      <c r="AR348" s="25" t="s">
        <v>186</v>
      </c>
      <c r="AT348" s="25" t="s">
        <v>181</v>
      </c>
      <c r="AU348" s="25" t="s">
        <v>80</v>
      </c>
      <c r="AY348" s="25" t="s">
        <v>179</v>
      </c>
      <c r="BE348" s="193">
        <f>IF(N348="základní",J348,0)</f>
        <v>0</v>
      </c>
      <c r="BF348" s="193">
        <f>IF(N348="snížená",J348,0)</f>
        <v>0</v>
      </c>
      <c r="BG348" s="193">
        <f>IF(N348="zákl. přenesená",J348,0)</f>
        <v>0</v>
      </c>
      <c r="BH348" s="193">
        <f>IF(N348="sníž. přenesená",J348,0)</f>
        <v>0</v>
      </c>
      <c r="BI348" s="193">
        <f>IF(N348="nulová",J348,0)</f>
        <v>0</v>
      </c>
      <c r="BJ348" s="25" t="s">
        <v>78</v>
      </c>
      <c r="BK348" s="193">
        <f>ROUND(I348*H348,2)</f>
        <v>0</v>
      </c>
      <c r="BL348" s="25" t="s">
        <v>186</v>
      </c>
      <c r="BM348" s="25" t="s">
        <v>1574</v>
      </c>
    </row>
    <row r="349" spans="2:47" s="1" customFormat="1" ht="13.5">
      <c r="B349" s="42"/>
      <c r="D349" s="194"/>
      <c r="F349" s="195"/>
      <c r="I349" s="196"/>
      <c r="L349" s="42"/>
      <c r="M349" s="197"/>
      <c r="N349" s="43"/>
      <c r="O349" s="43"/>
      <c r="P349" s="43"/>
      <c r="Q349" s="43"/>
      <c r="R349" s="43"/>
      <c r="S349" s="43"/>
      <c r="T349" s="71"/>
      <c r="AT349" s="25" t="s">
        <v>188</v>
      </c>
      <c r="AU349" s="25" t="s">
        <v>80</v>
      </c>
    </row>
    <row r="350" spans="2:65" s="1" customFormat="1" ht="16.5" customHeight="1">
      <c r="B350" s="181"/>
      <c r="C350" s="182" t="s">
        <v>713</v>
      </c>
      <c r="D350" s="182" t="s">
        <v>181</v>
      </c>
      <c r="E350" s="183" t="s">
        <v>1575</v>
      </c>
      <c r="F350" s="184" t="s">
        <v>1576</v>
      </c>
      <c r="G350" s="185" t="s">
        <v>309</v>
      </c>
      <c r="H350" s="186">
        <v>193.4</v>
      </c>
      <c r="I350" s="187"/>
      <c r="J350" s="188">
        <f>ROUND(I350*H350,2)</f>
        <v>0</v>
      </c>
      <c r="K350" s="184" t="s">
        <v>185</v>
      </c>
      <c r="L350" s="42"/>
      <c r="M350" s="189" t="s">
        <v>5</v>
      </c>
      <c r="N350" s="190" t="s">
        <v>42</v>
      </c>
      <c r="O350" s="43"/>
      <c r="P350" s="191">
        <f>O350*H350</f>
        <v>0</v>
      </c>
      <c r="Q350" s="191">
        <v>0</v>
      </c>
      <c r="R350" s="191">
        <f>Q350*H350</f>
        <v>0</v>
      </c>
      <c r="S350" s="191">
        <v>0</v>
      </c>
      <c r="T350" s="192">
        <f>S350*H350</f>
        <v>0</v>
      </c>
      <c r="AR350" s="25" t="s">
        <v>186</v>
      </c>
      <c r="AT350" s="25" t="s">
        <v>181</v>
      </c>
      <c r="AU350" s="25" t="s">
        <v>80</v>
      </c>
      <c r="AY350" s="25" t="s">
        <v>179</v>
      </c>
      <c r="BE350" s="193">
        <f>IF(N350="základní",J350,0)</f>
        <v>0</v>
      </c>
      <c r="BF350" s="193">
        <f>IF(N350="snížená",J350,0)</f>
        <v>0</v>
      </c>
      <c r="BG350" s="193">
        <f>IF(N350="zákl. přenesená",J350,0)</f>
        <v>0</v>
      </c>
      <c r="BH350" s="193">
        <f>IF(N350="sníž. přenesená",J350,0)</f>
        <v>0</v>
      </c>
      <c r="BI350" s="193">
        <f>IF(N350="nulová",J350,0)</f>
        <v>0</v>
      </c>
      <c r="BJ350" s="25" t="s">
        <v>78</v>
      </c>
      <c r="BK350" s="193">
        <f>ROUND(I350*H350,2)</f>
        <v>0</v>
      </c>
      <c r="BL350" s="25" t="s">
        <v>186</v>
      </c>
      <c r="BM350" s="25" t="s">
        <v>1577</v>
      </c>
    </row>
    <row r="351" spans="2:47" s="1" customFormat="1" ht="13.5">
      <c r="B351" s="42"/>
      <c r="D351" s="194" t="s">
        <v>188</v>
      </c>
      <c r="F351" s="195" t="s">
        <v>1578</v>
      </c>
      <c r="I351" s="196"/>
      <c r="L351" s="42"/>
      <c r="M351" s="197"/>
      <c r="N351" s="43"/>
      <c r="O351" s="43"/>
      <c r="P351" s="43"/>
      <c r="Q351" s="43"/>
      <c r="R351" s="43"/>
      <c r="S351" s="43"/>
      <c r="T351" s="71"/>
      <c r="AT351" s="25" t="s">
        <v>188</v>
      </c>
      <c r="AU351" s="25" t="s">
        <v>80</v>
      </c>
    </row>
    <row r="352" spans="2:65" s="1" customFormat="1" ht="16.5" customHeight="1">
      <c r="B352" s="181"/>
      <c r="C352" s="182" t="s">
        <v>748</v>
      </c>
      <c r="D352" s="182" t="s">
        <v>181</v>
      </c>
      <c r="E352" s="183" t="s">
        <v>1579</v>
      </c>
      <c r="F352" s="184" t="s">
        <v>1580</v>
      </c>
      <c r="G352" s="185" t="s">
        <v>822</v>
      </c>
      <c r="H352" s="186">
        <v>61</v>
      </c>
      <c r="I352" s="187"/>
      <c r="J352" s="188">
        <f>ROUND(I352*H352,2)</f>
        <v>0</v>
      </c>
      <c r="K352" s="184" t="s">
        <v>185</v>
      </c>
      <c r="L352" s="42"/>
      <c r="M352" s="189" t="s">
        <v>5</v>
      </c>
      <c r="N352" s="190" t="s">
        <v>42</v>
      </c>
      <c r="O352" s="43"/>
      <c r="P352" s="191">
        <f>O352*H352</f>
        <v>0</v>
      </c>
      <c r="Q352" s="191">
        <v>0.05803</v>
      </c>
      <c r="R352" s="191">
        <f>Q352*H352</f>
        <v>3.53983</v>
      </c>
      <c r="S352" s="191">
        <v>0</v>
      </c>
      <c r="T352" s="192">
        <f>S352*H352</f>
        <v>0</v>
      </c>
      <c r="AR352" s="25" t="s">
        <v>186</v>
      </c>
      <c r="AT352" s="25" t="s">
        <v>181</v>
      </c>
      <c r="AU352" s="25" t="s">
        <v>80</v>
      </c>
      <c r="AY352" s="25" t="s">
        <v>179</v>
      </c>
      <c r="BE352" s="193">
        <f>IF(N352="základní",J352,0)</f>
        <v>0</v>
      </c>
      <c r="BF352" s="193">
        <f>IF(N352="snížená",J352,0)</f>
        <v>0</v>
      </c>
      <c r="BG352" s="193">
        <f>IF(N352="zákl. přenesená",J352,0)</f>
        <v>0</v>
      </c>
      <c r="BH352" s="193">
        <f>IF(N352="sníž. přenesená",J352,0)</f>
        <v>0</v>
      </c>
      <c r="BI352" s="193">
        <f>IF(N352="nulová",J352,0)</f>
        <v>0</v>
      </c>
      <c r="BJ352" s="25" t="s">
        <v>78</v>
      </c>
      <c r="BK352" s="193">
        <f>ROUND(I352*H352,2)</f>
        <v>0</v>
      </c>
      <c r="BL352" s="25" t="s">
        <v>186</v>
      </c>
      <c r="BM352" s="25" t="s">
        <v>1581</v>
      </c>
    </row>
    <row r="353" spans="2:47" s="1" customFormat="1" ht="27">
      <c r="B353" s="42"/>
      <c r="D353" s="194" t="s">
        <v>188</v>
      </c>
      <c r="F353" s="195" t="s">
        <v>1582</v>
      </c>
      <c r="I353" s="196"/>
      <c r="L353" s="42"/>
      <c r="M353" s="197"/>
      <c r="N353" s="43"/>
      <c r="O353" s="43"/>
      <c r="P353" s="43"/>
      <c r="Q353" s="43"/>
      <c r="R353" s="43"/>
      <c r="S353" s="43"/>
      <c r="T353" s="71"/>
      <c r="AT353" s="25" t="s">
        <v>188</v>
      </c>
      <c r="AU353" s="25" t="s">
        <v>80</v>
      </c>
    </row>
    <row r="354" spans="2:47" s="1" customFormat="1" ht="27">
      <c r="B354" s="42"/>
      <c r="D354" s="194" t="s">
        <v>190</v>
      </c>
      <c r="F354" s="198" t="s">
        <v>2403</v>
      </c>
      <c r="I354" s="196"/>
      <c r="L354" s="42"/>
      <c r="M354" s="197"/>
      <c r="N354" s="43"/>
      <c r="O354" s="43"/>
      <c r="P354" s="43"/>
      <c r="Q354" s="43"/>
      <c r="R354" s="43"/>
      <c r="S354" s="43"/>
      <c r="T354" s="71"/>
      <c r="AT354" s="25" t="s">
        <v>190</v>
      </c>
      <c r="AU354" s="25" t="s">
        <v>80</v>
      </c>
    </row>
    <row r="355" spans="2:51" s="12" customFormat="1" ht="13.5">
      <c r="B355" s="199"/>
      <c r="D355" s="194" t="s">
        <v>192</v>
      </c>
      <c r="E355" s="200" t="s">
        <v>5</v>
      </c>
      <c r="F355" s="201" t="s">
        <v>797</v>
      </c>
      <c r="H355" s="202">
        <v>61</v>
      </c>
      <c r="I355" s="203"/>
      <c r="L355" s="199"/>
      <c r="M355" s="204"/>
      <c r="N355" s="205"/>
      <c r="O355" s="205"/>
      <c r="P355" s="205"/>
      <c r="Q355" s="205"/>
      <c r="R355" s="205"/>
      <c r="S355" s="205"/>
      <c r="T355" s="206"/>
      <c r="AT355" s="200" t="s">
        <v>192</v>
      </c>
      <c r="AU355" s="200" t="s">
        <v>80</v>
      </c>
      <c r="AV355" s="12" t="s">
        <v>80</v>
      </c>
      <c r="AW355" s="12" t="s">
        <v>35</v>
      </c>
      <c r="AX355" s="12" t="s">
        <v>78</v>
      </c>
      <c r="AY355" s="200" t="s">
        <v>179</v>
      </c>
    </row>
    <row r="356" spans="2:65" s="1" customFormat="1" ht="25.5" customHeight="1">
      <c r="B356" s="181"/>
      <c r="C356" s="182" t="s">
        <v>754</v>
      </c>
      <c r="D356" s="182" t="s">
        <v>181</v>
      </c>
      <c r="E356" s="183" t="s">
        <v>1583</v>
      </c>
      <c r="F356" s="184" t="s">
        <v>1584</v>
      </c>
      <c r="G356" s="185" t="s">
        <v>822</v>
      </c>
      <c r="H356" s="186">
        <v>61</v>
      </c>
      <c r="I356" s="187"/>
      <c r="J356" s="188">
        <f>ROUND(I356*H356,2)</f>
        <v>0</v>
      </c>
      <c r="K356" s="184" t="s">
        <v>185</v>
      </c>
      <c r="L356" s="42"/>
      <c r="M356" s="189" t="s">
        <v>5</v>
      </c>
      <c r="N356" s="190" t="s">
        <v>42</v>
      </c>
      <c r="O356" s="43"/>
      <c r="P356" s="191">
        <f>O356*H356</f>
        <v>0</v>
      </c>
      <c r="Q356" s="191">
        <v>0.01818</v>
      </c>
      <c r="R356" s="191">
        <f>Q356*H356</f>
        <v>1.10898</v>
      </c>
      <c r="S356" s="191">
        <v>0</v>
      </c>
      <c r="T356" s="192">
        <f>S356*H356</f>
        <v>0</v>
      </c>
      <c r="AR356" s="25" t="s">
        <v>186</v>
      </c>
      <c r="AT356" s="25" t="s">
        <v>181</v>
      </c>
      <c r="AU356" s="25" t="s">
        <v>80</v>
      </c>
      <c r="AY356" s="25" t="s">
        <v>179</v>
      </c>
      <c r="BE356" s="193">
        <f>IF(N356="základní",J356,0)</f>
        <v>0</v>
      </c>
      <c r="BF356" s="193">
        <f>IF(N356="snížená",J356,0)</f>
        <v>0</v>
      </c>
      <c r="BG356" s="193">
        <f>IF(N356="zákl. přenesená",J356,0)</f>
        <v>0</v>
      </c>
      <c r="BH356" s="193">
        <f>IF(N356="sníž. přenesená",J356,0)</f>
        <v>0</v>
      </c>
      <c r="BI356" s="193">
        <f>IF(N356="nulová",J356,0)</f>
        <v>0</v>
      </c>
      <c r="BJ356" s="25" t="s">
        <v>78</v>
      </c>
      <c r="BK356" s="193">
        <f>ROUND(I356*H356,2)</f>
        <v>0</v>
      </c>
      <c r="BL356" s="25" t="s">
        <v>186</v>
      </c>
      <c r="BM356" s="25" t="s">
        <v>1585</v>
      </c>
    </row>
    <row r="357" spans="2:47" s="1" customFormat="1" ht="27">
      <c r="B357" s="42"/>
      <c r="D357" s="194" t="s">
        <v>188</v>
      </c>
      <c r="F357" s="195" t="s">
        <v>1586</v>
      </c>
      <c r="I357" s="196"/>
      <c r="L357" s="42"/>
      <c r="M357" s="197"/>
      <c r="N357" s="43"/>
      <c r="O357" s="43"/>
      <c r="P357" s="43"/>
      <c r="Q357" s="43"/>
      <c r="R357" s="43"/>
      <c r="S357" s="43"/>
      <c r="T357" s="71"/>
      <c r="AT357" s="25" t="s">
        <v>188</v>
      </c>
      <c r="AU357" s="25" t="s">
        <v>80</v>
      </c>
    </row>
    <row r="358" spans="2:65" s="1" customFormat="1" ht="25.5" customHeight="1">
      <c r="B358" s="181"/>
      <c r="C358" s="182" t="s">
        <v>772</v>
      </c>
      <c r="D358" s="182" t="s">
        <v>181</v>
      </c>
      <c r="E358" s="183" t="s">
        <v>1587</v>
      </c>
      <c r="F358" s="184" t="s">
        <v>1588</v>
      </c>
      <c r="G358" s="185" t="s">
        <v>822</v>
      </c>
      <c r="H358" s="186">
        <v>61</v>
      </c>
      <c r="I358" s="187"/>
      <c r="J358" s="188">
        <f>ROUND(I358*H358,2)</f>
        <v>0</v>
      </c>
      <c r="K358" s="184" t="s">
        <v>185</v>
      </c>
      <c r="L358" s="42"/>
      <c r="M358" s="189" t="s">
        <v>5</v>
      </c>
      <c r="N358" s="190" t="s">
        <v>42</v>
      </c>
      <c r="O358" s="43"/>
      <c r="P358" s="191">
        <f>O358*H358</f>
        <v>0</v>
      </c>
      <c r="Q358" s="191">
        <v>0.01242</v>
      </c>
      <c r="R358" s="191">
        <f>Q358*H358</f>
        <v>0.7576200000000001</v>
      </c>
      <c r="S358" s="191">
        <v>0</v>
      </c>
      <c r="T358" s="192">
        <f>S358*H358</f>
        <v>0</v>
      </c>
      <c r="AR358" s="25" t="s">
        <v>186</v>
      </c>
      <c r="AT358" s="25" t="s">
        <v>181</v>
      </c>
      <c r="AU358" s="25" t="s">
        <v>80</v>
      </c>
      <c r="AY358" s="25" t="s">
        <v>179</v>
      </c>
      <c r="BE358" s="193">
        <f>IF(N358="základní",J358,0)</f>
        <v>0</v>
      </c>
      <c r="BF358" s="193">
        <f>IF(N358="snížená",J358,0)</f>
        <v>0</v>
      </c>
      <c r="BG358" s="193">
        <f>IF(N358="zákl. přenesená",J358,0)</f>
        <v>0</v>
      </c>
      <c r="BH358" s="193">
        <f>IF(N358="sníž. přenesená",J358,0)</f>
        <v>0</v>
      </c>
      <c r="BI358" s="193">
        <f>IF(N358="nulová",J358,0)</f>
        <v>0</v>
      </c>
      <c r="BJ358" s="25" t="s">
        <v>78</v>
      </c>
      <c r="BK358" s="193">
        <f>ROUND(I358*H358,2)</f>
        <v>0</v>
      </c>
      <c r="BL358" s="25" t="s">
        <v>186</v>
      </c>
      <c r="BM358" s="25" t="s">
        <v>1589</v>
      </c>
    </row>
    <row r="359" spans="2:47" s="1" customFormat="1" ht="27">
      <c r="B359" s="42"/>
      <c r="D359" s="194" t="s">
        <v>188</v>
      </c>
      <c r="F359" s="195" t="s">
        <v>1590</v>
      </c>
      <c r="I359" s="196"/>
      <c r="L359" s="42"/>
      <c r="M359" s="197"/>
      <c r="N359" s="43"/>
      <c r="O359" s="43"/>
      <c r="P359" s="43"/>
      <c r="Q359" s="43"/>
      <c r="R359" s="43"/>
      <c r="S359" s="43"/>
      <c r="T359" s="71"/>
      <c r="AT359" s="25" t="s">
        <v>188</v>
      </c>
      <c r="AU359" s="25" t="s">
        <v>80</v>
      </c>
    </row>
    <row r="360" spans="2:65" s="1" customFormat="1" ht="25.5" customHeight="1">
      <c r="B360" s="181"/>
      <c r="C360" s="182" t="s">
        <v>777</v>
      </c>
      <c r="D360" s="182" t="s">
        <v>181</v>
      </c>
      <c r="E360" s="183" t="s">
        <v>1591</v>
      </c>
      <c r="F360" s="184" t="s">
        <v>1592</v>
      </c>
      <c r="G360" s="185" t="s">
        <v>822</v>
      </c>
      <c r="H360" s="186">
        <v>61</v>
      </c>
      <c r="I360" s="187"/>
      <c r="J360" s="188">
        <f>ROUND(I360*H360,2)</f>
        <v>0</v>
      </c>
      <c r="K360" s="184" t="s">
        <v>185</v>
      </c>
      <c r="L360" s="42"/>
      <c r="M360" s="189" t="s">
        <v>5</v>
      </c>
      <c r="N360" s="190" t="s">
        <v>42</v>
      </c>
      <c r="O360" s="43"/>
      <c r="P360" s="191">
        <f>O360*H360</f>
        <v>0</v>
      </c>
      <c r="Q360" s="191">
        <v>0</v>
      </c>
      <c r="R360" s="191">
        <f>Q360*H360</f>
        <v>0</v>
      </c>
      <c r="S360" s="191">
        <v>0</v>
      </c>
      <c r="T360" s="192">
        <f>S360*H360</f>
        <v>0</v>
      </c>
      <c r="AR360" s="25" t="s">
        <v>186</v>
      </c>
      <c r="AT360" s="25" t="s">
        <v>181</v>
      </c>
      <c r="AU360" s="25" t="s">
        <v>80</v>
      </c>
      <c r="AY360" s="25" t="s">
        <v>179</v>
      </c>
      <c r="BE360" s="193">
        <f>IF(N360="základní",J360,0)</f>
        <v>0</v>
      </c>
      <c r="BF360" s="193">
        <f>IF(N360="snížená",J360,0)</f>
        <v>0</v>
      </c>
      <c r="BG360" s="193">
        <f>IF(N360="zákl. přenesená",J360,0)</f>
        <v>0</v>
      </c>
      <c r="BH360" s="193">
        <f>IF(N360="sníž. přenesená",J360,0)</f>
        <v>0</v>
      </c>
      <c r="BI360" s="193">
        <f>IF(N360="nulová",J360,0)</f>
        <v>0</v>
      </c>
      <c r="BJ360" s="25" t="s">
        <v>78</v>
      </c>
      <c r="BK360" s="193">
        <f>ROUND(I360*H360,2)</f>
        <v>0</v>
      </c>
      <c r="BL360" s="25" t="s">
        <v>186</v>
      </c>
      <c r="BM360" s="25" t="s">
        <v>1593</v>
      </c>
    </row>
    <row r="361" spans="2:47" s="1" customFormat="1" ht="27">
      <c r="B361" s="42"/>
      <c r="D361" s="194" t="s">
        <v>188</v>
      </c>
      <c r="F361" s="195" t="s">
        <v>1594</v>
      </c>
      <c r="I361" s="196"/>
      <c r="L361" s="42"/>
      <c r="M361" s="197"/>
      <c r="N361" s="43"/>
      <c r="O361" s="43"/>
      <c r="P361" s="43"/>
      <c r="Q361" s="43"/>
      <c r="R361" s="43"/>
      <c r="S361" s="43"/>
      <c r="T361" s="71"/>
      <c r="AT361" s="25" t="s">
        <v>188</v>
      </c>
      <c r="AU361" s="25" t="s">
        <v>80</v>
      </c>
    </row>
    <row r="362" spans="2:65" s="1" customFormat="1" ht="16.5" customHeight="1">
      <c r="B362" s="181"/>
      <c r="C362" s="182" t="s">
        <v>784</v>
      </c>
      <c r="D362" s="182" t="s">
        <v>181</v>
      </c>
      <c r="E362" s="183" t="s">
        <v>1595</v>
      </c>
      <c r="F362" s="184" t="s">
        <v>1596</v>
      </c>
      <c r="G362" s="185" t="s">
        <v>822</v>
      </c>
      <c r="H362" s="186">
        <v>12</v>
      </c>
      <c r="I362" s="187"/>
      <c r="J362" s="188">
        <f>ROUND(I362*H362,2)</f>
        <v>0</v>
      </c>
      <c r="K362" s="184" t="s">
        <v>5</v>
      </c>
      <c r="L362" s="42"/>
      <c r="M362" s="189" t="s">
        <v>5</v>
      </c>
      <c r="N362" s="190" t="s">
        <v>42</v>
      </c>
      <c r="O362" s="43"/>
      <c r="P362" s="191">
        <f>O362*H362</f>
        <v>0</v>
      </c>
      <c r="Q362" s="191">
        <v>0.03636</v>
      </c>
      <c r="R362" s="191">
        <f>Q362*H362</f>
        <v>0.43632000000000004</v>
      </c>
      <c r="S362" s="191">
        <v>0</v>
      </c>
      <c r="T362" s="192">
        <f>S362*H362</f>
        <v>0</v>
      </c>
      <c r="AR362" s="25" t="s">
        <v>186</v>
      </c>
      <c r="AT362" s="25" t="s">
        <v>181</v>
      </c>
      <c r="AU362" s="25" t="s">
        <v>80</v>
      </c>
      <c r="AY362" s="25" t="s">
        <v>179</v>
      </c>
      <c r="BE362" s="193">
        <f>IF(N362="základní",J362,0)</f>
        <v>0</v>
      </c>
      <c r="BF362" s="193">
        <f>IF(N362="snížená",J362,0)</f>
        <v>0</v>
      </c>
      <c r="BG362" s="193">
        <f>IF(N362="zákl. přenesená",J362,0)</f>
        <v>0</v>
      </c>
      <c r="BH362" s="193">
        <f>IF(N362="sníž. přenesená",J362,0)</f>
        <v>0</v>
      </c>
      <c r="BI362" s="193">
        <f>IF(N362="nulová",J362,0)</f>
        <v>0</v>
      </c>
      <c r="BJ362" s="25" t="s">
        <v>78</v>
      </c>
      <c r="BK362" s="193">
        <f>ROUND(I362*H362,2)</f>
        <v>0</v>
      </c>
      <c r="BL362" s="25" t="s">
        <v>186</v>
      </c>
      <c r="BM362" s="25" t="s">
        <v>1597</v>
      </c>
    </row>
    <row r="363" spans="2:47" s="1" customFormat="1" ht="13.5">
      <c r="B363" s="42"/>
      <c r="D363" s="194" t="s">
        <v>188</v>
      </c>
      <c r="F363" s="195" t="s">
        <v>1596</v>
      </c>
      <c r="I363" s="196"/>
      <c r="L363" s="42"/>
      <c r="M363" s="197"/>
      <c r="N363" s="43"/>
      <c r="O363" s="43"/>
      <c r="P363" s="43"/>
      <c r="Q363" s="43"/>
      <c r="R363" s="43"/>
      <c r="S363" s="43"/>
      <c r="T363" s="71"/>
      <c r="AT363" s="25" t="s">
        <v>188</v>
      </c>
      <c r="AU363" s="25" t="s">
        <v>80</v>
      </c>
    </row>
    <row r="364" spans="2:51" s="13" customFormat="1" ht="13.5">
      <c r="B364" s="207"/>
      <c r="D364" s="194" t="s">
        <v>192</v>
      </c>
      <c r="E364" s="208" t="s">
        <v>5</v>
      </c>
      <c r="F364" s="209" t="s">
        <v>1598</v>
      </c>
      <c r="H364" s="208" t="s">
        <v>5</v>
      </c>
      <c r="I364" s="210"/>
      <c r="L364" s="207"/>
      <c r="M364" s="211"/>
      <c r="N364" s="212"/>
      <c r="O364" s="212"/>
      <c r="P364" s="212"/>
      <c r="Q364" s="212"/>
      <c r="R364" s="212"/>
      <c r="S364" s="212"/>
      <c r="T364" s="213"/>
      <c r="AT364" s="208" t="s">
        <v>192</v>
      </c>
      <c r="AU364" s="208" t="s">
        <v>80</v>
      </c>
      <c r="AV364" s="13" t="s">
        <v>78</v>
      </c>
      <c r="AW364" s="13" t="s">
        <v>35</v>
      </c>
      <c r="AX364" s="13" t="s">
        <v>71</v>
      </c>
      <c r="AY364" s="208" t="s">
        <v>179</v>
      </c>
    </row>
    <row r="365" spans="2:51" s="12" customFormat="1" ht="13.5">
      <c r="B365" s="199"/>
      <c r="D365" s="194" t="s">
        <v>192</v>
      </c>
      <c r="E365" s="200" t="s">
        <v>5</v>
      </c>
      <c r="F365" s="201" t="s">
        <v>320</v>
      </c>
      <c r="H365" s="202">
        <v>12</v>
      </c>
      <c r="I365" s="203"/>
      <c r="L365" s="199"/>
      <c r="M365" s="204"/>
      <c r="N365" s="205"/>
      <c r="O365" s="205"/>
      <c r="P365" s="205"/>
      <c r="Q365" s="205"/>
      <c r="R365" s="205"/>
      <c r="S365" s="205"/>
      <c r="T365" s="206"/>
      <c r="AT365" s="200" t="s">
        <v>192</v>
      </c>
      <c r="AU365" s="200" t="s">
        <v>80</v>
      </c>
      <c r="AV365" s="12" t="s">
        <v>80</v>
      </c>
      <c r="AW365" s="12" t="s">
        <v>35</v>
      </c>
      <c r="AX365" s="12" t="s">
        <v>78</v>
      </c>
      <c r="AY365" s="200" t="s">
        <v>179</v>
      </c>
    </row>
    <row r="366" spans="2:65" s="1" customFormat="1" ht="25.5" customHeight="1">
      <c r="B366" s="181"/>
      <c r="C366" s="182" t="s">
        <v>790</v>
      </c>
      <c r="D366" s="182" t="s">
        <v>181</v>
      </c>
      <c r="E366" s="183" t="s">
        <v>1599</v>
      </c>
      <c r="F366" s="184" t="s">
        <v>1600</v>
      </c>
      <c r="G366" s="185" t="s">
        <v>822</v>
      </c>
      <c r="H366" s="186">
        <v>49</v>
      </c>
      <c r="I366" s="187"/>
      <c r="J366" s="188">
        <f>ROUND(I366*H366,2)</f>
        <v>0</v>
      </c>
      <c r="K366" s="184" t="s">
        <v>185</v>
      </c>
      <c r="L366" s="42"/>
      <c r="M366" s="189" t="s">
        <v>5</v>
      </c>
      <c r="N366" s="190" t="s">
        <v>42</v>
      </c>
      <c r="O366" s="43"/>
      <c r="P366" s="191">
        <f>O366*H366</f>
        <v>0</v>
      </c>
      <c r="Q366" s="191">
        <v>0.03535</v>
      </c>
      <c r="R366" s="191">
        <f>Q366*H366</f>
        <v>1.73215</v>
      </c>
      <c r="S366" s="191">
        <v>0</v>
      </c>
      <c r="T366" s="192">
        <f>S366*H366</f>
        <v>0</v>
      </c>
      <c r="AR366" s="25" t="s">
        <v>186</v>
      </c>
      <c r="AT366" s="25" t="s">
        <v>181</v>
      </c>
      <c r="AU366" s="25" t="s">
        <v>80</v>
      </c>
      <c r="AY366" s="25" t="s">
        <v>179</v>
      </c>
      <c r="BE366" s="193">
        <f>IF(N366="základní",J366,0)</f>
        <v>0</v>
      </c>
      <c r="BF366" s="193">
        <f>IF(N366="snížená",J366,0)</f>
        <v>0</v>
      </c>
      <c r="BG366" s="193">
        <f>IF(N366="zákl. přenesená",J366,0)</f>
        <v>0</v>
      </c>
      <c r="BH366" s="193">
        <f>IF(N366="sníž. přenesená",J366,0)</f>
        <v>0</v>
      </c>
      <c r="BI366" s="193">
        <f>IF(N366="nulová",J366,0)</f>
        <v>0</v>
      </c>
      <c r="BJ366" s="25" t="s">
        <v>78</v>
      </c>
      <c r="BK366" s="193">
        <f>ROUND(I366*H366,2)</f>
        <v>0</v>
      </c>
      <c r="BL366" s="25" t="s">
        <v>186</v>
      </c>
      <c r="BM366" s="25" t="s">
        <v>1601</v>
      </c>
    </row>
    <row r="367" spans="2:47" s="1" customFormat="1" ht="27">
      <c r="B367" s="42"/>
      <c r="D367" s="194" t="s">
        <v>188</v>
      </c>
      <c r="F367" s="195" t="s">
        <v>1602</v>
      </c>
      <c r="I367" s="196"/>
      <c r="L367" s="42"/>
      <c r="M367" s="197"/>
      <c r="N367" s="43"/>
      <c r="O367" s="43"/>
      <c r="P367" s="43"/>
      <c r="Q367" s="43"/>
      <c r="R367" s="43"/>
      <c r="S367" s="43"/>
      <c r="T367" s="71"/>
      <c r="AT367" s="25" t="s">
        <v>188</v>
      </c>
      <c r="AU367" s="25" t="s">
        <v>80</v>
      </c>
    </row>
    <row r="368" spans="2:51" s="13" customFormat="1" ht="13.5">
      <c r="B368" s="207"/>
      <c r="D368" s="194" t="s">
        <v>192</v>
      </c>
      <c r="E368" s="208" t="s">
        <v>5</v>
      </c>
      <c r="F368" s="209" t="s">
        <v>1603</v>
      </c>
      <c r="H368" s="208" t="s">
        <v>5</v>
      </c>
      <c r="I368" s="210"/>
      <c r="L368" s="207"/>
      <c r="M368" s="211"/>
      <c r="N368" s="212"/>
      <c r="O368" s="212"/>
      <c r="P368" s="212"/>
      <c r="Q368" s="212"/>
      <c r="R368" s="212"/>
      <c r="S368" s="212"/>
      <c r="T368" s="213"/>
      <c r="AT368" s="208" t="s">
        <v>192</v>
      </c>
      <c r="AU368" s="208" t="s">
        <v>80</v>
      </c>
      <c r="AV368" s="13" t="s">
        <v>78</v>
      </c>
      <c r="AW368" s="13" t="s">
        <v>35</v>
      </c>
      <c r="AX368" s="13" t="s">
        <v>71</v>
      </c>
      <c r="AY368" s="208" t="s">
        <v>179</v>
      </c>
    </row>
    <row r="369" spans="2:51" s="12" customFormat="1" ht="13.5">
      <c r="B369" s="199"/>
      <c r="D369" s="194" t="s">
        <v>192</v>
      </c>
      <c r="E369" s="200" t="s">
        <v>5</v>
      </c>
      <c r="F369" s="201" t="s">
        <v>650</v>
      </c>
      <c r="H369" s="202">
        <v>49</v>
      </c>
      <c r="I369" s="203"/>
      <c r="L369" s="199"/>
      <c r="M369" s="204"/>
      <c r="N369" s="205"/>
      <c r="O369" s="205"/>
      <c r="P369" s="205"/>
      <c r="Q369" s="205"/>
      <c r="R369" s="205"/>
      <c r="S369" s="205"/>
      <c r="T369" s="206"/>
      <c r="AT369" s="200" t="s">
        <v>192</v>
      </c>
      <c r="AU369" s="200" t="s">
        <v>80</v>
      </c>
      <c r="AV369" s="12" t="s">
        <v>80</v>
      </c>
      <c r="AW369" s="12" t="s">
        <v>35</v>
      </c>
      <c r="AX369" s="12" t="s">
        <v>78</v>
      </c>
      <c r="AY369" s="200" t="s">
        <v>179</v>
      </c>
    </row>
    <row r="370" spans="2:63" s="11" customFormat="1" ht="29.85" customHeight="1">
      <c r="B370" s="168"/>
      <c r="D370" s="169" t="s">
        <v>70</v>
      </c>
      <c r="E370" s="179" t="s">
        <v>289</v>
      </c>
      <c r="F370" s="179" t="s">
        <v>1277</v>
      </c>
      <c r="I370" s="171"/>
      <c r="J370" s="180">
        <f>BK370</f>
        <v>0</v>
      </c>
      <c r="L370" s="168"/>
      <c r="M370" s="173"/>
      <c r="N370" s="174"/>
      <c r="O370" s="174"/>
      <c r="P370" s="175">
        <f>SUM(P371:P387)</f>
        <v>0</v>
      </c>
      <c r="Q370" s="174"/>
      <c r="R370" s="175">
        <f>SUM(R371:R387)</f>
        <v>0.015472000000000001</v>
      </c>
      <c r="S370" s="174"/>
      <c r="T370" s="176">
        <f>SUM(T371:T387)</f>
        <v>0</v>
      </c>
      <c r="AR370" s="169" t="s">
        <v>78</v>
      </c>
      <c r="AT370" s="177" t="s">
        <v>70</v>
      </c>
      <c r="AU370" s="177" t="s">
        <v>78</v>
      </c>
      <c r="AY370" s="169" t="s">
        <v>179</v>
      </c>
      <c r="BK370" s="178">
        <f>SUM(BK371:BK387)</f>
        <v>0</v>
      </c>
    </row>
    <row r="371" spans="2:65" s="1" customFormat="1" ht="25.5" customHeight="1">
      <c r="B371" s="181"/>
      <c r="C371" s="182" t="s">
        <v>797</v>
      </c>
      <c r="D371" s="182" t="s">
        <v>181</v>
      </c>
      <c r="E371" s="183" t="s">
        <v>1297</v>
      </c>
      <c r="F371" s="184" t="s">
        <v>1298</v>
      </c>
      <c r="G371" s="185" t="s">
        <v>309</v>
      </c>
      <c r="H371" s="186">
        <v>309.44</v>
      </c>
      <c r="I371" s="187"/>
      <c r="J371" s="188">
        <f>ROUND(I371*H371,2)</f>
        <v>0</v>
      </c>
      <c r="K371" s="184" t="s">
        <v>185</v>
      </c>
      <c r="L371" s="42"/>
      <c r="M371" s="189" t="s">
        <v>5</v>
      </c>
      <c r="N371" s="190" t="s">
        <v>42</v>
      </c>
      <c r="O371" s="43"/>
      <c r="P371" s="191">
        <f>O371*H371</f>
        <v>0</v>
      </c>
      <c r="Q371" s="191">
        <v>5E-05</v>
      </c>
      <c r="R371" s="191">
        <f>Q371*H371</f>
        <v>0.015472000000000001</v>
      </c>
      <c r="S371" s="191">
        <v>0</v>
      </c>
      <c r="T371" s="192">
        <f>S371*H371</f>
        <v>0</v>
      </c>
      <c r="AR371" s="25" t="s">
        <v>186</v>
      </c>
      <c r="AT371" s="25" t="s">
        <v>181</v>
      </c>
      <c r="AU371" s="25" t="s">
        <v>80</v>
      </c>
      <c r="AY371" s="25" t="s">
        <v>179</v>
      </c>
      <c r="BE371" s="193">
        <f>IF(N371="základní",J371,0)</f>
        <v>0</v>
      </c>
      <c r="BF371" s="193">
        <f>IF(N371="snížená",J371,0)</f>
        <v>0</v>
      </c>
      <c r="BG371" s="193">
        <f>IF(N371="zákl. přenesená",J371,0)</f>
        <v>0</v>
      </c>
      <c r="BH371" s="193">
        <f>IF(N371="sníž. přenesená",J371,0)</f>
        <v>0</v>
      </c>
      <c r="BI371" s="193">
        <f>IF(N371="nulová",J371,0)</f>
        <v>0</v>
      </c>
      <c r="BJ371" s="25" t="s">
        <v>78</v>
      </c>
      <c r="BK371" s="193">
        <f>ROUND(I371*H371,2)</f>
        <v>0</v>
      </c>
      <c r="BL371" s="25" t="s">
        <v>186</v>
      </c>
      <c r="BM371" s="25" t="s">
        <v>1605</v>
      </c>
    </row>
    <row r="372" spans="2:47" s="1" customFormat="1" ht="27">
      <c r="B372" s="42"/>
      <c r="D372" s="194" t="s">
        <v>188</v>
      </c>
      <c r="F372" s="195" t="s">
        <v>1300</v>
      </c>
      <c r="I372" s="196"/>
      <c r="L372" s="42"/>
      <c r="M372" s="197"/>
      <c r="N372" s="43"/>
      <c r="O372" s="43"/>
      <c r="P372" s="43"/>
      <c r="Q372" s="43"/>
      <c r="R372" s="43"/>
      <c r="S372" s="43"/>
      <c r="T372" s="71"/>
      <c r="AT372" s="25" t="s">
        <v>188</v>
      </c>
      <c r="AU372" s="25" t="s">
        <v>80</v>
      </c>
    </row>
    <row r="373" spans="2:51" s="13" customFormat="1" ht="13.5">
      <c r="B373" s="207"/>
      <c r="D373" s="194" t="s">
        <v>192</v>
      </c>
      <c r="E373" s="208" t="s">
        <v>5</v>
      </c>
      <c r="F373" s="209" t="s">
        <v>1301</v>
      </c>
      <c r="H373" s="208" t="s">
        <v>5</v>
      </c>
      <c r="I373" s="210"/>
      <c r="L373" s="207"/>
      <c r="M373" s="211"/>
      <c r="N373" s="212"/>
      <c r="O373" s="212"/>
      <c r="P373" s="212"/>
      <c r="Q373" s="212"/>
      <c r="R373" s="212"/>
      <c r="S373" s="212"/>
      <c r="T373" s="213"/>
      <c r="AT373" s="208" t="s">
        <v>192</v>
      </c>
      <c r="AU373" s="208" t="s">
        <v>80</v>
      </c>
      <c r="AV373" s="13" t="s">
        <v>78</v>
      </c>
      <c r="AW373" s="13" t="s">
        <v>35</v>
      </c>
      <c r="AX373" s="13" t="s">
        <v>71</v>
      </c>
      <c r="AY373" s="208" t="s">
        <v>179</v>
      </c>
    </row>
    <row r="374" spans="2:51" s="12" customFormat="1" ht="13.5">
      <c r="B374" s="199"/>
      <c r="D374" s="194" t="s">
        <v>192</v>
      </c>
      <c r="E374" s="200" t="s">
        <v>5</v>
      </c>
      <c r="F374" s="201" t="s">
        <v>2448</v>
      </c>
      <c r="H374" s="202">
        <v>309.44</v>
      </c>
      <c r="I374" s="203"/>
      <c r="L374" s="199"/>
      <c r="M374" s="204"/>
      <c r="N374" s="205"/>
      <c r="O374" s="205"/>
      <c r="P374" s="205"/>
      <c r="Q374" s="205"/>
      <c r="R374" s="205"/>
      <c r="S374" s="205"/>
      <c r="T374" s="206"/>
      <c r="AT374" s="200" t="s">
        <v>192</v>
      </c>
      <c r="AU374" s="200" t="s">
        <v>80</v>
      </c>
      <c r="AV374" s="12" t="s">
        <v>80</v>
      </c>
      <c r="AW374" s="12" t="s">
        <v>35</v>
      </c>
      <c r="AX374" s="12" t="s">
        <v>78</v>
      </c>
      <c r="AY374" s="200" t="s">
        <v>179</v>
      </c>
    </row>
    <row r="375" spans="2:65" s="1" customFormat="1" ht="16.5" customHeight="1">
      <c r="B375" s="181"/>
      <c r="C375" s="182" t="s">
        <v>806</v>
      </c>
      <c r="D375" s="182" t="s">
        <v>181</v>
      </c>
      <c r="E375" s="183" t="s">
        <v>1304</v>
      </c>
      <c r="F375" s="184" t="s">
        <v>1305</v>
      </c>
      <c r="G375" s="185" t="s">
        <v>309</v>
      </c>
      <c r="H375" s="186">
        <v>270.76</v>
      </c>
      <c r="I375" s="187"/>
      <c r="J375" s="188">
        <f>ROUND(I375*H375,2)</f>
        <v>0</v>
      </c>
      <c r="K375" s="184" t="s">
        <v>185</v>
      </c>
      <c r="L375" s="42"/>
      <c r="M375" s="189" t="s">
        <v>5</v>
      </c>
      <c r="N375" s="190" t="s">
        <v>42</v>
      </c>
      <c r="O375" s="43"/>
      <c r="P375" s="191">
        <f>O375*H375</f>
        <v>0</v>
      </c>
      <c r="Q375" s="191">
        <v>0</v>
      </c>
      <c r="R375" s="191">
        <f>Q375*H375</f>
        <v>0</v>
      </c>
      <c r="S375" s="191">
        <v>0</v>
      </c>
      <c r="T375" s="192">
        <f>S375*H375</f>
        <v>0</v>
      </c>
      <c r="AR375" s="25" t="s">
        <v>186</v>
      </c>
      <c r="AT375" s="25" t="s">
        <v>181</v>
      </c>
      <c r="AU375" s="25" t="s">
        <v>80</v>
      </c>
      <c r="AY375" s="25" t="s">
        <v>179</v>
      </c>
      <c r="BE375" s="193">
        <f>IF(N375="základní",J375,0)</f>
        <v>0</v>
      </c>
      <c r="BF375" s="193">
        <f>IF(N375="snížená",J375,0)</f>
        <v>0</v>
      </c>
      <c r="BG375" s="193">
        <f>IF(N375="zákl. přenesená",J375,0)</f>
        <v>0</v>
      </c>
      <c r="BH375" s="193">
        <f>IF(N375="sníž. přenesená",J375,0)</f>
        <v>0</v>
      </c>
      <c r="BI375" s="193">
        <f>IF(N375="nulová",J375,0)</f>
        <v>0</v>
      </c>
      <c r="BJ375" s="25" t="s">
        <v>78</v>
      </c>
      <c r="BK375" s="193">
        <f>ROUND(I375*H375,2)</f>
        <v>0</v>
      </c>
      <c r="BL375" s="25" t="s">
        <v>186</v>
      </c>
      <c r="BM375" s="25" t="s">
        <v>1607</v>
      </c>
    </row>
    <row r="376" spans="2:47" s="1" customFormat="1" ht="13.5">
      <c r="B376" s="42"/>
      <c r="D376" s="194" t="s">
        <v>188</v>
      </c>
      <c r="F376" s="195" t="s">
        <v>1307</v>
      </c>
      <c r="I376" s="196"/>
      <c r="L376" s="42"/>
      <c r="M376" s="197"/>
      <c r="N376" s="43"/>
      <c r="O376" s="43"/>
      <c r="P376" s="43"/>
      <c r="Q376" s="43"/>
      <c r="R376" s="43"/>
      <c r="S376" s="43"/>
      <c r="T376" s="71"/>
      <c r="AT376" s="25" t="s">
        <v>188</v>
      </c>
      <c r="AU376" s="25" t="s">
        <v>80</v>
      </c>
    </row>
    <row r="377" spans="2:47" s="1" customFormat="1" ht="27">
      <c r="B377" s="42"/>
      <c r="D377" s="194" t="s">
        <v>190</v>
      </c>
      <c r="F377" s="198" t="s">
        <v>2403</v>
      </c>
      <c r="I377" s="196"/>
      <c r="L377" s="42"/>
      <c r="M377" s="197"/>
      <c r="N377" s="43"/>
      <c r="O377" s="43"/>
      <c r="P377" s="43"/>
      <c r="Q377" s="43"/>
      <c r="R377" s="43"/>
      <c r="S377" s="43"/>
      <c r="T377" s="71"/>
      <c r="AT377" s="25" t="s">
        <v>190</v>
      </c>
      <c r="AU377" s="25" t="s">
        <v>80</v>
      </c>
    </row>
    <row r="378" spans="2:51" s="13" customFormat="1" ht="13.5">
      <c r="B378" s="207"/>
      <c r="D378" s="194" t="s">
        <v>192</v>
      </c>
      <c r="E378" s="208" t="s">
        <v>5</v>
      </c>
      <c r="F378" s="209" t="s">
        <v>1608</v>
      </c>
      <c r="H378" s="208" t="s">
        <v>5</v>
      </c>
      <c r="I378" s="210"/>
      <c r="L378" s="207"/>
      <c r="M378" s="211"/>
      <c r="N378" s="212"/>
      <c r="O378" s="212"/>
      <c r="P378" s="212"/>
      <c r="Q378" s="212"/>
      <c r="R378" s="212"/>
      <c r="S378" s="212"/>
      <c r="T378" s="213"/>
      <c r="AT378" s="208" t="s">
        <v>192</v>
      </c>
      <c r="AU378" s="208" t="s">
        <v>80</v>
      </c>
      <c r="AV378" s="13" t="s">
        <v>78</v>
      </c>
      <c r="AW378" s="13" t="s">
        <v>35</v>
      </c>
      <c r="AX378" s="13" t="s">
        <v>71</v>
      </c>
      <c r="AY378" s="208" t="s">
        <v>179</v>
      </c>
    </row>
    <row r="379" spans="2:51" s="12" customFormat="1" ht="13.5">
      <c r="B379" s="199"/>
      <c r="D379" s="194" t="s">
        <v>192</v>
      </c>
      <c r="E379" s="200" t="s">
        <v>5</v>
      </c>
      <c r="F379" s="201" t="s">
        <v>2408</v>
      </c>
      <c r="H379" s="202">
        <v>270.76</v>
      </c>
      <c r="I379" s="203"/>
      <c r="L379" s="199"/>
      <c r="M379" s="204"/>
      <c r="N379" s="205"/>
      <c r="O379" s="205"/>
      <c r="P379" s="205"/>
      <c r="Q379" s="205"/>
      <c r="R379" s="205"/>
      <c r="S379" s="205"/>
      <c r="T379" s="206"/>
      <c r="AT379" s="200" t="s">
        <v>192</v>
      </c>
      <c r="AU379" s="200" t="s">
        <v>80</v>
      </c>
      <c r="AV379" s="12" t="s">
        <v>80</v>
      </c>
      <c r="AW379" s="12" t="s">
        <v>35</v>
      </c>
      <c r="AX379" s="12" t="s">
        <v>78</v>
      </c>
      <c r="AY379" s="200" t="s">
        <v>179</v>
      </c>
    </row>
    <row r="380" spans="2:65" s="1" customFormat="1" ht="16.5" customHeight="1">
      <c r="B380" s="181"/>
      <c r="C380" s="182" t="s">
        <v>813</v>
      </c>
      <c r="D380" s="182" t="s">
        <v>181</v>
      </c>
      <c r="E380" s="183" t="s">
        <v>1331</v>
      </c>
      <c r="F380" s="184" t="s">
        <v>1332</v>
      </c>
      <c r="G380" s="185" t="s">
        <v>309</v>
      </c>
      <c r="H380" s="186">
        <v>38.68</v>
      </c>
      <c r="I380" s="187"/>
      <c r="J380" s="188">
        <f>ROUND(I380*H380,2)</f>
        <v>0</v>
      </c>
      <c r="K380" s="184" t="s">
        <v>185</v>
      </c>
      <c r="L380" s="42"/>
      <c r="M380" s="189" t="s">
        <v>5</v>
      </c>
      <c r="N380" s="190" t="s">
        <v>42</v>
      </c>
      <c r="O380" s="43"/>
      <c r="P380" s="191">
        <f>O380*H380</f>
        <v>0</v>
      </c>
      <c r="Q380" s="191">
        <v>0</v>
      </c>
      <c r="R380" s="191">
        <f>Q380*H380</f>
        <v>0</v>
      </c>
      <c r="S380" s="191">
        <v>0</v>
      </c>
      <c r="T380" s="192">
        <f>S380*H380</f>
        <v>0</v>
      </c>
      <c r="AR380" s="25" t="s">
        <v>186</v>
      </c>
      <c r="AT380" s="25" t="s">
        <v>181</v>
      </c>
      <c r="AU380" s="25" t="s">
        <v>80</v>
      </c>
      <c r="AY380" s="25" t="s">
        <v>179</v>
      </c>
      <c r="BE380" s="193">
        <f>IF(N380="základní",J380,0)</f>
        <v>0</v>
      </c>
      <c r="BF380" s="193">
        <f>IF(N380="snížená",J380,0)</f>
        <v>0</v>
      </c>
      <c r="BG380" s="193">
        <f>IF(N380="zákl. přenesená",J380,0)</f>
        <v>0</v>
      </c>
      <c r="BH380" s="193">
        <f>IF(N380="sníž. přenesená",J380,0)</f>
        <v>0</v>
      </c>
      <c r="BI380" s="193">
        <f>IF(N380="nulová",J380,0)</f>
        <v>0</v>
      </c>
      <c r="BJ380" s="25" t="s">
        <v>78</v>
      </c>
      <c r="BK380" s="193">
        <f>ROUND(I380*H380,2)</f>
        <v>0</v>
      </c>
      <c r="BL380" s="25" t="s">
        <v>186</v>
      </c>
      <c r="BM380" s="25" t="s">
        <v>1609</v>
      </c>
    </row>
    <row r="381" spans="2:47" s="1" customFormat="1" ht="13.5">
      <c r="B381" s="42"/>
      <c r="D381" s="194" t="s">
        <v>188</v>
      </c>
      <c r="F381" s="195" t="s">
        <v>1334</v>
      </c>
      <c r="I381" s="196"/>
      <c r="L381" s="42"/>
      <c r="M381" s="197"/>
      <c r="N381" s="43"/>
      <c r="O381" s="43"/>
      <c r="P381" s="43"/>
      <c r="Q381" s="43"/>
      <c r="R381" s="43"/>
      <c r="S381" s="43"/>
      <c r="T381" s="71"/>
      <c r="AT381" s="25" t="s">
        <v>188</v>
      </c>
      <c r="AU381" s="25" t="s">
        <v>80</v>
      </c>
    </row>
    <row r="382" spans="2:47" s="1" customFormat="1" ht="27">
      <c r="B382" s="42"/>
      <c r="D382" s="194" t="s">
        <v>190</v>
      </c>
      <c r="F382" s="198" t="s">
        <v>2403</v>
      </c>
      <c r="I382" s="196"/>
      <c r="L382" s="42"/>
      <c r="M382" s="197"/>
      <c r="N382" s="43"/>
      <c r="O382" s="43"/>
      <c r="P382" s="43"/>
      <c r="Q382" s="43"/>
      <c r="R382" s="43"/>
      <c r="S382" s="43"/>
      <c r="T382" s="71"/>
      <c r="AT382" s="25" t="s">
        <v>190</v>
      </c>
      <c r="AU382" s="25" t="s">
        <v>80</v>
      </c>
    </row>
    <row r="383" spans="2:51" s="13" customFormat="1" ht="13.5">
      <c r="B383" s="207"/>
      <c r="D383" s="194" t="s">
        <v>192</v>
      </c>
      <c r="E383" s="208" t="s">
        <v>5</v>
      </c>
      <c r="F383" s="209" t="s">
        <v>1610</v>
      </c>
      <c r="H383" s="208" t="s">
        <v>5</v>
      </c>
      <c r="I383" s="210"/>
      <c r="L383" s="207"/>
      <c r="M383" s="211"/>
      <c r="N383" s="212"/>
      <c r="O383" s="212"/>
      <c r="P383" s="212"/>
      <c r="Q383" s="212"/>
      <c r="R383" s="212"/>
      <c r="S383" s="212"/>
      <c r="T383" s="213"/>
      <c r="AT383" s="208" t="s">
        <v>192</v>
      </c>
      <c r="AU383" s="208" t="s">
        <v>80</v>
      </c>
      <c r="AV383" s="13" t="s">
        <v>78</v>
      </c>
      <c r="AW383" s="13" t="s">
        <v>35</v>
      </c>
      <c r="AX383" s="13" t="s">
        <v>71</v>
      </c>
      <c r="AY383" s="208" t="s">
        <v>179</v>
      </c>
    </row>
    <row r="384" spans="2:51" s="12" customFormat="1" ht="13.5">
      <c r="B384" s="199"/>
      <c r="D384" s="194" t="s">
        <v>192</v>
      </c>
      <c r="E384" s="200" t="s">
        <v>5</v>
      </c>
      <c r="F384" s="201" t="s">
        <v>2449</v>
      </c>
      <c r="H384" s="202">
        <v>38.68</v>
      </c>
      <c r="I384" s="203"/>
      <c r="L384" s="199"/>
      <c r="M384" s="204"/>
      <c r="N384" s="205"/>
      <c r="O384" s="205"/>
      <c r="P384" s="205"/>
      <c r="Q384" s="205"/>
      <c r="R384" s="205"/>
      <c r="S384" s="205"/>
      <c r="T384" s="206"/>
      <c r="AT384" s="200" t="s">
        <v>192</v>
      </c>
      <c r="AU384" s="200" t="s">
        <v>80</v>
      </c>
      <c r="AV384" s="12" t="s">
        <v>80</v>
      </c>
      <c r="AW384" s="12" t="s">
        <v>35</v>
      </c>
      <c r="AX384" s="12" t="s">
        <v>78</v>
      </c>
      <c r="AY384" s="200" t="s">
        <v>179</v>
      </c>
    </row>
    <row r="385" spans="2:65" s="1" customFormat="1" ht="16.5" customHeight="1">
      <c r="B385" s="181"/>
      <c r="C385" s="182" t="s">
        <v>819</v>
      </c>
      <c r="D385" s="182" t="s">
        <v>181</v>
      </c>
      <c r="E385" s="183" t="s">
        <v>1362</v>
      </c>
      <c r="F385" s="184" t="s">
        <v>1363</v>
      </c>
      <c r="G385" s="185" t="s">
        <v>316</v>
      </c>
      <c r="H385" s="186">
        <v>50</v>
      </c>
      <c r="I385" s="187"/>
      <c r="J385" s="188">
        <f>ROUND(I385*H385,2)</f>
        <v>0</v>
      </c>
      <c r="K385" s="184" t="s">
        <v>5</v>
      </c>
      <c r="L385" s="42"/>
      <c r="M385" s="189" t="s">
        <v>5</v>
      </c>
      <c r="N385" s="190" t="s">
        <v>42</v>
      </c>
      <c r="O385" s="43"/>
      <c r="P385" s="191">
        <f>O385*H385</f>
        <v>0</v>
      </c>
      <c r="Q385" s="191">
        <v>0</v>
      </c>
      <c r="R385" s="191">
        <f>Q385*H385</f>
        <v>0</v>
      </c>
      <c r="S385" s="191">
        <v>0</v>
      </c>
      <c r="T385" s="192">
        <f>S385*H385</f>
        <v>0</v>
      </c>
      <c r="AR385" s="25" t="s">
        <v>186</v>
      </c>
      <c r="AT385" s="25" t="s">
        <v>181</v>
      </c>
      <c r="AU385" s="25" t="s">
        <v>80</v>
      </c>
      <c r="AY385" s="25" t="s">
        <v>179</v>
      </c>
      <c r="BE385" s="193">
        <f>IF(N385="základní",J385,0)</f>
        <v>0</v>
      </c>
      <c r="BF385" s="193">
        <f>IF(N385="snížená",J385,0)</f>
        <v>0</v>
      </c>
      <c r="BG385" s="193">
        <f>IF(N385="zákl. přenesená",J385,0)</f>
        <v>0</v>
      </c>
      <c r="BH385" s="193">
        <f>IF(N385="sníž. přenesená",J385,0)</f>
        <v>0</v>
      </c>
      <c r="BI385" s="193">
        <f>IF(N385="nulová",J385,0)</f>
        <v>0</v>
      </c>
      <c r="BJ385" s="25" t="s">
        <v>78</v>
      </c>
      <c r="BK385" s="193">
        <f>ROUND(I385*H385,2)</f>
        <v>0</v>
      </c>
      <c r="BL385" s="25" t="s">
        <v>186</v>
      </c>
      <c r="BM385" s="25" t="s">
        <v>1612</v>
      </c>
    </row>
    <row r="386" spans="2:47" s="1" customFormat="1" ht="13.5">
      <c r="B386" s="42"/>
      <c r="D386" s="194" t="s">
        <v>188</v>
      </c>
      <c r="F386" s="195" t="s">
        <v>1363</v>
      </c>
      <c r="I386" s="196"/>
      <c r="L386" s="42"/>
      <c r="M386" s="197"/>
      <c r="N386" s="43"/>
      <c r="O386" s="43"/>
      <c r="P386" s="43"/>
      <c r="Q386" s="43"/>
      <c r="R386" s="43"/>
      <c r="S386" s="43"/>
      <c r="T386" s="71"/>
      <c r="AT386" s="25" t="s">
        <v>188</v>
      </c>
      <c r="AU386" s="25" t="s">
        <v>80</v>
      </c>
    </row>
    <row r="387" spans="2:47" s="1" customFormat="1" ht="67.5">
      <c r="B387" s="42"/>
      <c r="D387" s="194" t="s">
        <v>190</v>
      </c>
      <c r="F387" s="198" t="s">
        <v>2450</v>
      </c>
      <c r="I387" s="196"/>
      <c r="L387" s="42"/>
      <c r="M387" s="197"/>
      <c r="N387" s="43"/>
      <c r="O387" s="43"/>
      <c r="P387" s="43"/>
      <c r="Q387" s="43"/>
      <c r="R387" s="43"/>
      <c r="S387" s="43"/>
      <c r="T387" s="71"/>
      <c r="AT387" s="25" t="s">
        <v>190</v>
      </c>
      <c r="AU387" s="25" t="s">
        <v>80</v>
      </c>
    </row>
    <row r="388" spans="2:63" s="11" customFormat="1" ht="29.85" customHeight="1">
      <c r="B388" s="168"/>
      <c r="D388" s="169" t="s">
        <v>70</v>
      </c>
      <c r="E388" s="179" t="s">
        <v>1366</v>
      </c>
      <c r="F388" s="179" t="s">
        <v>1367</v>
      </c>
      <c r="I388" s="171"/>
      <c r="J388" s="180">
        <f>BK388</f>
        <v>0</v>
      </c>
      <c r="L388" s="168"/>
      <c r="M388" s="173"/>
      <c r="N388" s="174"/>
      <c r="O388" s="174"/>
      <c r="P388" s="175">
        <f>SUM(P389:P401)</f>
        <v>0</v>
      </c>
      <c r="Q388" s="174"/>
      <c r="R388" s="175">
        <f>SUM(R389:R401)</f>
        <v>0</v>
      </c>
      <c r="S388" s="174"/>
      <c r="T388" s="176">
        <f>SUM(T389:T401)</f>
        <v>0</v>
      </c>
      <c r="AR388" s="169" t="s">
        <v>78</v>
      </c>
      <c r="AT388" s="177" t="s">
        <v>70</v>
      </c>
      <c r="AU388" s="177" t="s">
        <v>78</v>
      </c>
      <c r="AY388" s="169" t="s">
        <v>179</v>
      </c>
      <c r="BK388" s="178">
        <f>SUM(BK389:BK401)</f>
        <v>0</v>
      </c>
    </row>
    <row r="389" spans="2:65" s="1" customFormat="1" ht="16.5" customHeight="1">
      <c r="B389" s="181"/>
      <c r="C389" s="182" t="s">
        <v>825</v>
      </c>
      <c r="D389" s="182" t="s">
        <v>181</v>
      </c>
      <c r="E389" s="183" t="s">
        <v>1369</v>
      </c>
      <c r="F389" s="184" t="s">
        <v>1370</v>
      </c>
      <c r="G389" s="185" t="s">
        <v>669</v>
      </c>
      <c r="H389" s="186">
        <v>155.387</v>
      </c>
      <c r="I389" s="187"/>
      <c r="J389" s="188">
        <f>ROUND(I389*H389,2)</f>
        <v>0</v>
      </c>
      <c r="K389" s="184" t="s">
        <v>185</v>
      </c>
      <c r="L389" s="42"/>
      <c r="M389" s="189" t="s">
        <v>5</v>
      </c>
      <c r="N389" s="190" t="s">
        <v>42</v>
      </c>
      <c r="O389" s="43"/>
      <c r="P389" s="191">
        <f>O389*H389</f>
        <v>0</v>
      </c>
      <c r="Q389" s="191">
        <v>0</v>
      </c>
      <c r="R389" s="191">
        <f>Q389*H389</f>
        <v>0</v>
      </c>
      <c r="S389" s="191">
        <v>0</v>
      </c>
      <c r="T389" s="192">
        <f>S389*H389</f>
        <v>0</v>
      </c>
      <c r="AR389" s="25" t="s">
        <v>186</v>
      </c>
      <c r="AT389" s="25" t="s">
        <v>181</v>
      </c>
      <c r="AU389" s="25" t="s">
        <v>80</v>
      </c>
      <c r="AY389" s="25" t="s">
        <v>179</v>
      </c>
      <c r="BE389" s="193">
        <f>IF(N389="základní",J389,0)</f>
        <v>0</v>
      </c>
      <c r="BF389" s="193">
        <f>IF(N389="snížená",J389,0)</f>
        <v>0</v>
      </c>
      <c r="BG389" s="193">
        <f>IF(N389="zákl. přenesená",J389,0)</f>
        <v>0</v>
      </c>
      <c r="BH389" s="193">
        <f>IF(N389="sníž. přenesená",J389,0)</f>
        <v>0</v>
      </c>
      <c r="BI389" s="193">
        <f>IF(N389="nulová",J389,0)</f>
        <v>0</v>
      </c>
      <c r="BJ389" s="25" t="s">
        <v>78</v>
      </c>
      <c r="BK389" s="193">
        <f>ROUND(I389*H389,2)</f>
        <v>0</v>
      </c>
      <c r="BL389" s="25" t="s">
        <v>186</v>
      </c>
      <c r="BM389" s="25" t="s">
        <v>1614</v>
      </c>
    </row>
    <row r="390" spans="2:47" s="1" customFormat="1" ht="27">
      <c r="B390" s="42"/>
      <c r="D390" s="194" t="s">
        <v>188</v>
      </c>
      <c r="F390" s="195" t="s">
        <v>1372</v>
      </c>
      <c r="I390" s="196"/>
      <c r="L390" s="42"/>
      <c r="M390" s="197"/>
      <c r="N390" s="43"/>
      <c r="O390" s="43"/>
      <c r="P390" s="43"/>
      <c r="Q390" s="43"/>
      <c r="R390" s="43"/>
      <c r="S390" s="43"/>
      <c r="T390" s="71"/>
      <c r="AT390" s="25" t="s">
        <v>188</v>
      </c>
      <c r="AU390" s="25" t="s">
        <v>80</v>
      </c>
    </row>
    <row r="391" spans="2:65" s="1" customFormat="1" ht="16.5" customHeight="1">
      <c r="B391" s="181"/>
      <c r="C391" s="182" t="s">
        <v>830</v>
      </c>
      <c r="D391" s="182" t="s">
        <v>181</v>
      </c>
      <c r="E391" s="183" t="s">
        <v>1376</v>
      </c>
      <c r="F391" s="184" t="s">
        <v>1377</v>
      </c>
      <c r="G391" s="185" t="s">
        <v>669</v>
      </c>
      <c r="H391" s="186">
        <v>1398.483</v>
      </c>
      <c r="I391" s="187"/>
      <c r="J391" s="188">
        <f>ROUND(I391*H391,2)</f>
        <v>0</v>
      </c>
      <c r="K391" s="184" t="s">
        <v>185</v>
      </c>
      <c r="L391" s="42"/>
      <c r="M391" s="189" t="s">
        <v>5</v>
      </c>
      <c r="N391" s="190" t="s">
        <v>42</v>
      </c>
      <c r="O391" s="43"/>
      <c r="P391" s="191">
        <f>O391*H391</f>
        <v>0</v>
      </c>
      <c r="Q391" s="191">
        <v>0</v>
      </c>
      <c r="R391" s="191">
        <f>Q391*H391</f>
        <v>0</v>
      </c>
      <c r="S391" s="191">
        <v>0</v>
      </c>
      <c r="T391" s="192">
        <f>S391*H391</f>
        <v>0</v>
      </c>
      <c r="AR391" s="25" t="s">
        <v>186</v>
      </c>
      <c r="AT391" s="25" t="s">
        <v>181</v>
      </c>
      <c r="AU391" s="25" t="s">
        <v>80</v>
      </c>
      <c r="AY391" s="25" t="s">
        <v>179</v>
      </c>
      <c r="BE391" s="193">
        <f>IF(N391="základní",J391,0)</f>
        <v>0</v>
      </c>
      <c r="BF391" s="193">
        <f>IF(N391="snížená",J391,0)</f>
        <v>0</v>
      </c>
      <c r="BG391" s="193">
        <f>IF(N391="zákl. přenesená",J391,0)</f>
        <v>0</v>
      </c>
      <c r="BH391" s="193">
        <f>IF(N391="sníž. přenesená",J391,0)</f>
        <v>0</v>
      </c>
      <c r="BI391" s="193">
        <f>IF(N391="nulová",J391,0)</f>
        <v>0</v>
      </c>
      <c r="BJ391" s="25" t="s">
        <v>78</v>
      </c>
      <c r="BK391" s="193">
        <f>ROUND(I391*H391,2)</f>
        <v>0</v>
      </c>
      <c r="BL391" s="25" t="s">
        <v>186</v>
      </c>
      <c r="BM391" s="25" t="s">
        <v>1615</v>
      </c>
    </row>
    <row r="392" spans="2:47" s="1" customFormat="1" ht="27">
      <c r="B392" s="42"/>
      <c r="D392" s="194" t="s">
        <v>188</v>
      </c>
      <c r="F392" s="195" t="s">
        <v>1379</v>
      </c>
      <c r="I392" s="196"/>
      <c r="L392" s="42"/>
      <c r="M392" s="197"/>
      <c r="N392" s="43"/>
      <c r="O392" s="43"/>
      <c r="P392" s="43"/>
      <c r="Q392" s="43"/>
      <c r="R392" s="43"/>
      <c r="S392" s="43"/>
      <c r="T392" s="71"/>
      <c r="AT392" s="25" t="s">
        <v>188</v>
      </c>
      <c r="AU392" s="25" t="s">
        <v>80</v>
      </c>
    </row>
    <row r="393" spans="2:51" s="12" customFormat="1" ht="13.5">
      <c r="B393" s="199"/>
      <c r="D393" s="194" t="s">
        <v>192</v>
      </c>
      <c r="F393" s="201" t="s">
        <v>2451</v>
      </c>
      <c r="H393" s="202">
        <v>1398.483</v>
      </c>
      <c r="I393" s="203"/>
      <c r="L393" s="199"/>
      <c r="M393" s="204"/>
      <c r="N393" s="205"/>
      <c r="O393" s="205"/>
      <c r="P393" s="205"/>
      <c r="Q393" s="205"/>
      <c r="R393" s="205"/>
      <c r="S393" s="205"/>
      <c r="T393" s="206"/>
      <c r="AT393" s="200" t="s">
        <v>192</v>
      </c>
      <c r="AU393" s="200" t="s">
        <v>80</v>
      </c>
      <c r="AV393" s="12" t="s">
        <v>80</v>
      </c>
      <c r="AW393" s="12" t="s">
        <v>6</v>
      </c>
      <c r="AX393" s="12" t="s">
        <v>78</v>
      </c>
      <c r="AY393" s="200" t="s">
        <v>179</v>
      </c>
    </row>
    <row r="394" spans="2:65" s="1" customFormat="1" ht="16.5" customHeight="1">
      <c r="B394" s="181"/>
      <c r="C394" s="182" t="s">
        <v>865</v>
      </c>
      <c r="D394" s="182" t="s">
        <v>181</v>
      </c>
      <c r="E394" s="183" t="s">
        <v>1382</v>
      </c>
      <c r="F394" s="184" t="s">
        <v>1383</v>
      </c>
      <c r="G394" s="185" t="s">
        <v>669</v>
      </c>
      <c r="H394" s="186">
        <v>155.387</v>
      </c>
      <c r="I394" s="187"/>
      <c r="J394" s="188">
        <f>ROUND(I394*H394,2)</f>
        <v>0</v>
      </c>
      <c r="K394" s="184" t="s">
        <v>185</v>
      </c>
      <c r="L394" s="42"/>
      <c r="M394" s="189" t="s">
        <v>5</v>
      </c>
      <c r="N394" s="190" t="s">
        <v>42</v>
      </c>
      <c r="O394" s="43"/>
      <c r="P394" s="191">
        <f>O394*H394</f>
        <v>0</v>
      </c>
      <c r="Q394" s="191">
        <v>0</v>
      </c>
      <c r="R394" s="191">
        <f>Q394*H394</f>
        <v>0</v>
      </c>
      <c r="S394" s="191">
        <v>0</v>
      </c>
      <c r="T394" s="192">
        <f>S394*H394</f>
        <v>0</v>
      </c>
      <c r="AR394" s="25" t="s">
        <v>186</v>
      </c>
      <c r="AT394" s="25" t="s">
        <v>181</v>
      </c>
      <c r="AU394" s="25" t="s">
        <v>80</v>
      </c>
      <c r="AY394" s="25" t="s">
        <v>179</v>
      </c>
      <c r="BE394" s="193">
        <f>IF(N394="základní",J394,0)</f>
        <v>0</v>
      </c>
      <c r="BF394" s="193">
        <f>IF(N394="snížená",J394,0)</f>
        <v>0</v>
      </c>
      <c r="BG394" s="193">
        <f>IF(N394="zákl. přenesená",J394,0)</f>
        <v>0</v>
      </c>
      <c r="BH394" s="193">
        <f>IF(N394="sníž. přenesená",J394,0)</f>
        <v>0</v>
      </c>
      <c r="BI394" s="193">
        <f>IF(N394="nulová",J394,0)</f>
        <v>0</v>
      </c>
      <c r="BJ394" s="25" t="s">
        <v>78</v>
      </c>
      <c r="BK394" s="193">
        <f>ROUND(I394*H394,2)</f>
        <v>0</v>
      </c>
      <c r="BL394" s="25" t="s">
        <v>186</v>
      </c>
      <c r="BM394" s="25" t="s">
        <v>1617</v>
      </c>
    </row>
    <row r="395" spans="2:47" s="1" customFormat="1" ht="13.5">
      <c r="B395" s="42"/>
      <c r="D395" s="194" t="s">
        <v>188</v>
      </c>
      <c r="F395" s="195" t="s">
        <v>1385</v>
      </c>
      <c r="I395" s="196"/>
      <c r="L395" s="42"/>
      <c r="M395" s="197"/>
      <c r="N395" s="43"/>
      <c r="O395" s="43"/>
      <c r="P395" s="43"/>
      <c r="Q395" s="43"/>
      <c r="R395" s="43"/>
      <c r="S395" s="43"/>
      <c r="T395" s="71"/>
      <c r="AT395" s="25" t="s">
        <v>188</v>
      </c>
      <c r="AU395" s="25" t="s">
        <v>80</v>
      </c>
    </row>
    <row r="396" spans="2:65" s="1" customFormat="1" ht="25.5" customHeight="1">
      <c r="B396" s="181"/>
      <c r="C396" s="182" t="s">
        <v>895</v>
      </c>
      <c r="D396" s="182" t="s">
        <v>181</v>
      </c>
      <c r="E396" s="183" t="s">
        <v>1409</v>
      </c>
      <c r="F396" s="184" t="s">
        <v>1410</v>
      </c>
      <c r="G396" s="185" t="s">
        <v>669</v>
      </c>
      <c r="H396" s="186">
        <v>84.602</v>
      </c>
      <c r="I396" s="187"/>
      <c r="J396" s="188">
        <f>ROUND(I396*H396,2)</f>
        <v>0</v>
      </c>
      <c r="K396" s="184" t="s">
        <v>185</v>
      </c>
      <c r="L396" s="42"/>
      <c r="M396" s="189" t="s">
        <v>5</v>
      </c>
      <c r="N396" s="190" t="s">
        <v>42</v>
      </c>
      <c r="O396" s="43"/>
      <c r="P396" s="191">
        <f>O396*H396</f>
        <v>0</v>
      </c>
      <c r="Q396" s="191">
        <v>0</v>
      </c>
      <c r="R396" s="191">
        <f>Q396*H396</f>
        <v>0</v>
      </c>
      <c r="S396" s="191">
        <v>0</v>
      </c>
      <c r="T396" s="192">
        <f>S396*H396</f>
        <v>0</v>
      </c>
      <c r="AR396" s="25" t="s">
        <v>186</v>
      </c>
      <c r="AT396" s="25" t="s">
        <v>181</v>
      </c>
      <c r="AU396" s="25" t="s">
        <v>80</v>
      </c>
      <c r="AY396" s="25" t="s">
        <v>179</v>
      </c>
      <c r="BE396" s="193">
        <f>IF(N396="základní",J396,0)</f>
        <v>0</v>
      </c>
      <c r="BF396" s="193">
        <f>IF(N396="snížená",J396,0)</f>
        <v>0</v>
      </c>
      <c r="BG396" s="193">
        <f>IF(N396="zákl. přenesená",J396,0)</f>
        <v>0</v>
      </c>
      <c r="BH396" s="193">
        <f>IF(N396="sníž. přenesená",J396,0)</f>
        <v>0</v>
      </c>
      <c r="BI396" s="193">
        <f>IF(N396="nulová",J396,0)</f>
        <v>0</v>
      </c>
      <c r="BJ396" s="25" t="s">
        <v>78</v>
      </c>
      <c r="BK396" s="193">
        <f>ROUND(I396*H396,2)</f>
        <v>0</v>
      </c>
      <c r="BL396" s="25" t="s">
        <v>186</v>
      </c>
      <c r="BM396" s="25" t="s">
        <v>1618</v>
      </c>
    </row>
    <row r="397" spans="2:47" s="1" customFormat="1" ht="13.5">
      <c r="B397" s="42"/>
      <c r="D397" s="194" t="s">
        <v>188</v>
      </c>
      <c r="F397" s="195" t="s">
        <v>1412</v>
      </c>
      <c r="I397" s="196"/>
      <c r="L397" s="42"/>
      <c r="M397" s="197"/>
      <c r="N397" s="43"/>
      <c r="O397" s="43"/>
      <c r="P397" s="43"/>
      <c r="Q397" s="43"/>
      <c r="R397" s="43"/>
      <c r="S397" s="43"/>
      <c r="T397" s="71"/>
      <c r="AT397" s="25" t="s">
        <v>188</v>
      </c>
      <c r="AU397" s="25" t="s">
        <v>80</v>
      </c>
    </row>
    <row r="398" spans="2:51" s="12" customFormat="1" ht="13.5">
      <c r="B398" s="199"/>
      <c r="D398" s="194" t="s">
        <v>192</v>
      </c>
      <c r="E398" s="200" t="s">
        <v>5</v>
      </c>
      <c r="F398" s="201" t="s">
        <v>2452</v>
      </c>
      <c r="H398" s="202">
        <v>84.602</v>
      </c>
      <c r="I398" s="203"/>
      <c r="L398" s="199"/>
      <c r="M398" s="204"/>
      <c r="N398" s="205"/>
      <c r="O398" s="205"/>
      <c r="P398" s="205"/>
      <c r="Q398" s="205"/>
      <c r="R398" s="205"/>
      <c r="S398" s="205"/>
      <c r="T398" s="206"/>
      <c r="AT398" s="200" t="s">
        <v>192</v>
      </c>
      <c r="AU398" s="200" t="s">
        <v>80</v>
      </c>
      <c r="AV398" s="12" t="s">
        <v>80</v>
      </c>
      <c r="AW398" s="12" t="s">
        <v>35</v>
      </c>
      <c r="AX398" s="12" t="s">
        <v>78</v>
      </c>
      <c r="AY398" s="200" t="s">
        <v>179</v>
      </c>
    </row>
    <row r="399" spans="2:65" s="1" customFormat="1" ht="16.5" customHeight="1">
      <c r="B399" s="181"/>
      <c r="C399" s="182" t="s">
        <v>901</v>
      </c>
      <c r="D399" s="182" t="s">
        <v>181</v>
      </c>
      <c r="E399" s="183" t="s">
        <v>1415</v>
      </c>
      <c r="F399" s="184" t="s">
        <v>1416</v>
      </c>
      <c r="G399" s="185" t="s">
        <v>669</v>
      </c>
      <c r="H399" s="186">
        <v>70.784</v>
      </c>
      <c r="I399" s="187"/>
      <c r="J399" s="188">
        <f>ROUND(I399*H399,2)</f>
        <v>0</v>
      </c>
      <c r="K399" s="184" t="s">
        <v>185</v>
      </c>
      <c r="L399" s="42"/>
      <c r="M399" s="189" t="s">
        <v>5</v>
      </c>
      <c r="N399" s="190" t="s">
        <v>42</v>
      </c>
      <c r="O399" s="43"/>
      <c r="P399" s="191">
        <f>O399*H399</f>
        <v>0</v>
      </c>
      <c r="Q399" s="191">
        <v>0</v>
      </c>
      <c r="R399" s="191">
        <f>Q399*H399</f>
        <v>0</v>
      </c>
      <c r="S399" s="191">
        <v>0</v>
      </c>
      <c r="T399" s="192">
        <f>S399*H399</f>
        <v>0</v>
      </c>
      <c r="AR399" s="25" t="s">
        <v>186</v>
      </c>
      <c r="AT399" s="25" t="s">
        <v>181</v>
      </c>
      <c r="AU399" s="25" t="s">
        <v>80</v>
      </c>
      <c r="AY399" s="25" t="s">
        <v>179</v>
      </c>
      <c r="BE399" s="193">
        <f>IF(N399="základní",J399,0)</f>
        <v>0</v>
      </c>
      <c r="BF399" s="193">
        <f>IF(N399="snížená",J399,0)</f>
        <v>0</v>
      </c>
      <c r="BG399" s="193">
        <f>IF(N399="zákl. přenesená",J399,0)</f>
        <v>0</v>
      </c>
      <c r="BH399" s="193">
        <f>IF(N399="sníž. přenesená",J399,0)</f>
        <v>0</v>
      </c>
      <c r="BI399" s="193">
        <f>IF(N399="nulová",J399,0)</f>
        <v>0</v>
      </c>
      <c r="BJ399" s="25" t="s">
        <v>78</v>
      </c>
      <c r="BK399" s="193">
        <f>ROUND(I399*H399,2)</f>
        <v>0</v>
      </c>
      <c r="BL399" s="25" t="s">
        <v>186</v>
      </c>
      <c r="BM399" s="25" t="s">
        <v>1620</v>
      </c>
    </row>
    <row r="400" spans="2:47" s="1" customFormat="1" ht="13.5">
      <c r="B400" s="42"/>
      <c r="D400" s="194" t="s">
        <v>188</v>
      </c>
      <c r="F400" s="195" t="s">
        <v>1418</v>
      </c>
      <c r="I400" s="196"/>
      <c r="L400" s="42"/>
      <c r="M400" s="197"/>
      <c r="N400" s="43"/>
      <c r="O400" s="43"/>
      <c r="P400" s="43"/>
      <c r="Q400" s="43"/>
      <c r="R400" s="43"/>
      <c r="S400" s="43"/>
      <c r="T400" s="71"/>
      <c r="AT400" s="25" t="s">
        <v>188</v>
      </c>
      <c r="AU400" s="25" t="s">
        <v>80</v>
      </c>
    </row>
    <row r="401" spans="2:51" s="12" customFormat="1" ht="13.5">
      <c r="B401" s="199"/>
      <c r="D401" s="194" t="s">
        <v>192</v>
      </c>
      <c r="E401" s="200" t="s">
        <v>5</v>
      </c>
      <c r="F401" s="201" t="s">
        <v>2453</v>
      </c>
      <c r="H401" s="202">
        <v>70.784</v>
      </c>
      <c r="I401" s="203"/>
      <c r="L401" s="199"/>
      <c r="M401" s="204"/>
      <c r="N401" s="205"/>
      <c r="O401" s="205"/>
      <c r="P401" s="205"/>
      <c r="Q401" s="205"/>
      <c r="R401" s="205"/>
      <c r="S401" s="205"/>
      <c r="T401" s="206"/>
      <c r="AT401" s="200" t="s">
        <v>192</v>
      </c>
      <c r="AU401" s="200" t="s">
        <v>80</v>
      </c>
      <c r="AV401" s="12" t="s">
        <v>80</v>
      </c>
      <c r="AW401" s="12" t="s">
        <v>35</v>
      </c>
      <c r="AX401" s="12" t="s">
        <v>78</v>
      </c>
      <c r="AY401" s="200" t="s">
        <v>179</v>
      </c>
    </row>
    <row r="402" spans="2:63" s="11" customFormat="1" ht="29.85" customHeight="1">
      <c r="B402" s="168"/>
      <c r="D402" s="169" t="s">
        <v>70</v>
      </c>
      <c r="E402" s="179" t="s">
        <v>1420</v>
      </c>
      <c r="F402" s="179" t="s">
        <v>1421</v>
      </c>
      <c r="I402" s="171"/>
      <c r="J402" s="180">
        <f>BK402</f>
        <v>0</v>
      </c>
      <c r="L402" s="168"/>
      <c r="M402" s="173"/>
      <c r="N402" s="174"/>
      <c r="O402" s="174"/>
      <c r="P402" s="175">
        <f>SUM(P403:P404)</f>
        <v>0</v>
      </c>
      <c r="Q402" s="174"/>
      <c r="R402" s="175">
        <f>SUM(R403:R404)</f>
        <v>0</v>
      </c>
      <c r="S402" s="174"/>
      <c r="T402" s="176">
        <f>SUM(T403:T404)</f>
        <v>0</v>
      </c>
      <c r="AR402" s="169" t="s">
        <v>78</v>
      </c>
      <c r="AT402" s="177" t="s">
        <v>70</v>
      </c>
      <c r="AU402" s="177" t="s">
        <v>78</v>
      </c>
      <c r="AY402" s="169" t="s">
        <v>179</v>
      </c>
      <c r="BK402" s="178">
        <f>SUM(BK403:BK404)</f>
        <v>0</v>
      </c>
    </row>
    <row r="403" spans="2:65" s="1" customFormat="1" ht="16.5" customHeight="1">
      <c r="B403" s="181"/>
      <c r="C403" s="182" t="s">
        <v>906</v>
      </c>
      <c r="D403" s="182" t="s">
        <v>181</v>
      </c>
      <c r="E403" s="183" t="s">
        <v>1423</v>
      </c>
      <c r="F403" s="184" t="s">
        <v>1424</v>
      </c>
      <c r="G403" s="185" t="s">
        <v>669</v>
      </c>
      <c r="H403" s="186">
        <v>200.78</v>
      </c>
      <c r="I403" s="187"/>
      <c r="J403" s="188">
        <f>ROUND(I403*H403,2)</f>
        <v>0</v>
      </c>
      <c r="K403" s="184" t="s">
        <v>185</v>
      </c>
      <c r="L403" s="42"/>
      <c r="M403" s="189" t="s">
        <v>5</v>
      </c>
      <c r="N403" s="190" t="s">
        <v>42</v>
      </c>
      <c r="O403" s="43"/>
      <c r="P403" s="191">
        <f>O403*H403</f>
        <v>0</v>
      </c>
      <c r="Q403" s="191">
        <v>0</v>
      </c>
      <c r="R403" s="191">
        <f>Q403*H403</f>
        <v>0</v>
      </c>
      <c r="S403" s="191">
        <v>0</v>
      </c>
      <c r="T403" s="192">
        <f>S403*H403</f>
        <v>0</v>
      </c>
      <c r="AR403" s="25" t="s">
        <v>186</v>
      </c>
      <c r="AT403" s="25" t="s">
        <v>181</v>
      </c>
      <c r="AU403" s="25" t="s">
        <v>80</v>
      </c>
      <c r="AY403" s="25" t="s">
        <v>179</v>
      </c>
      <c r="BE403" s="193">
        <f>IF(N403="základní",J403,0)</f>
        <v>0</v>
      </c>
      <c r="BF403" s="193">
        <f>IF(N403="snížená",J403,0)</f>
        <v>0</v>
      </c>
      <c r="BG403" s="193">
        <f>IF(N403="zákl. přenesená",J403,0)</f>
        <v>0</v>
      </c>
      <c r="BH403" s="193">
        <f>IF(N403="sníž. přenesená",J403,0)</f>
        <v>0</v>
      </c>
      <c r="BI403" s="193">
        <f>IF(N403="nulová",J403,0)</f>
        <v>0</v>
      </c>
      <c r="BJ403" s="25" t="s">
        <v>78</v>
      </c>
      <c r="BK403" s="193">
        <f>ROUND(I403*H403,2)</f>
        <v>0</v>
      </c>
      <c r="BL403" s="25" t="s">
        <v>186</v>
      </c>
      <c r="BM403" s="25" t="s">
        <v>1622</v>
      </c>
    </row>
    <row r="404" spans="2:47" s="1" customFormat="1" ht="27">
      <c r="B404" s="42"/>
      <c r="D404" s="194" t="s">
        <v>188</v>
      </c>
      <c r="F404" s="195" t="s">
        <v>1426</v>
      </c>
      <c r="I404" s="196"/>
      <c r="L404" s="42"/>
      <c r="M404" s="240"/>
      <c r="N404" s="241"/>
      <c r="O404" s="241"/>
      <c r="P404" s="241"/>
      <c r="Q404" s="241"/>
      <c r="R404" s="241"/>
      <c r="S404" s="241"/>
      <c r="T404" s="242"/>
      <c r="AT404" s="25" t="s">
        <v>188</v>
      </c>
      <c r="AU404" s="25" t="s">
        <v>80</v>
      </c>
    </row>
    <row r="405" spans="2:12" s="1" customFormat="1" ht="6.95" customHeight="1">
      <c r="B405" s="57"/>
      <c r="C405" s="58"/>
      <c r="D405" s="58"/>
      <c r="E405" s="58"/>
      <c r="F405" s="58"/>
      <c r="G405" s="58"/>
      <c r="H405" s="58"/>
      <c r="I405" s="135"/>
      <c r="J405" s="58"/>
      <c r="K405" s="58"/>
      <c r="L405" s="42"/>
    </row>
  </sheetData>
  <autoFilter ref="C90:K404"/>
  <mergeCells count="13">
    <mergeCell ref="E83:H83"/>
    <mergeCell ref="G1:H1"/>
    <mergeCell ref="L2:V2"/>
    <mergeCell ref="E49:H49"/>
    <mergeCell ref="E51:H51"/>
    <mergeCell ref="J55:J56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99"/>
  <sheetViews>
    <sheetView view="pageBreakPreview" zoomScaleSheetLayoutView="100" workbookViewId="0" topLeftCell="A1">
      <selection activeCell="G91" sqref="G91"/>
    </sheetView>
  </sheetViews>
  <sheetFormatPr defaultColWidth="9.33203125" defaultRowHeight="13.5"/>
  <cols>
    <col min="1" max="1" width="10.33203125" style="622" customWidth="1"/>
    <col min="2" max="2" width="5.33203125" style="442" customWidth="1"/>
    <col min="3" max="3" width="11.5" style="442" customWidth="1"/>
    <col min="4" max="4" width="59.66015625" style="623" customWidth="1"/>
    <col min="5" max="5" width="59.66015625" style="624" hidden="1" customWidth="1"/>
    <col min="6" max="6" width="3.83203125" style="442" customWidth="1"/>
    <col min="7" max="7" width="11.33203125" style="442" customWidth="1"/>
    <col min="8" max="8" width="11.5" style="442" customWidth="1"/>
    <col min="9" max="9" width="12.66015625" style="442" bestFit="1" customWidth="1"/>
    <col min="10" max="10" width="7" style="442" bestFit="1" customWidth="1"/>
    <col min="11" max="11" width="11.83203125" style="442" bestFit="1" customWidth="1"/>
    <col min="12" max="12" width="7.16015625" style="442" customWidth="1"/>
    <col min="13" max="256" width="9.33203125" style="442" customWidth="1"/>
    <col min="257" max="257" width="10.33203125" style="442" customWidth="1"/>
    <col min="258" max="258" width="5.33203125" style="442" customWidth="1"/>
    <col min="259" max="259" width="11.5" style="442" customWidth="1"/>
    <col min="260" max="260" width="59.66015625" style="442" customWidth="1"/>
    <col min="261" max="261" width="9.33203125" style="442" hidden="1" customWidth="1"/>
    <col min="262" max="262" width="3.83203125" style="442" customWidth="1"/>
    <col min="263" max="263" width="11.33203125" style="442" customWidth="1"/>
    <col min="264" max="264" width="11.5" style="442" customWidth="1"/>
    <col min="265" max="265" width="12.66015625" style="442" bestFit="1" customWidth="1"/>
    <col min="266" max="266" width="7" style="442" bestFit="1" customWidth="1"/>
    <col min="267" max="267" width="11.83203125" style="442" bestFit="1" customWidth="1"/>
    <col min="268" max="268" width="7.16015625" style="442" customWidth="1"/>
    <col min="269" max="512" width="9.33203125" style="442" customWidth="1"/>
    <col min="513" max="513" width="10.33203125" style="442" customWidth="1"/>
    <col min="514" max="514" width="5.33203125" style="442" customWidth="1"/>
    <col min="515" max="515" width="11.5" style="442" customWidth="1"/>
    <col min="516" max="516" width="59.66015625" style="442" customWidth="1"/>
    <col min="517" max="517" width="9.33203125" style="442" hidden="1" customWidth="1"/>
    <col min="518" max="518" width="3.83203125" style="442" customWidth="1"/>
    <col min="519" max="519" width="11.33203125" style="442" customWidth="1"/>
    <col min="520" max="520" width="11.5" style="442" customWidth="1"/>
    <col min="521" max="521" width="12.66015625" style="442" bestFit="1" customWidth="1"/>
    <col min="522" max="522" width="7" style="442" bestFit="1" customWidth="1"/>
    <col min="523" max="523" width="11.83203125" style="442" bestFit="1" customWidth="1"/>
    <col min="524" max="524" width="7.16015625" style="442" customWidth="1"/>
    <col min="525" max="768" width="9.33203125" style="442" customWidth="1"/>
    <col min="769" max="769" width="10.33203125" style="442" customWidth="1"/>
    <col min="770" max="770" width="5.33203125" style="442" customWidth="1"/>
    <col min="771" max="771" width="11.5" style="442" customWidth="1"/>
    <col min="772" max="772" width="59.66015625" style="442" customWidth="1"/>
    <col min="773" max="773" width="9.33203125" style="442" hidden="1" customWidth="1"/>
    <col min="774" max="774" width="3.83203125" style="442" customWidth="1"/>
    <col min="775" max="775" width="11.33203125" style="442" customWidth="1"/>
    <col min="776" max="776" width="11.5" style="442" customWidth="1"/>
    <col min="777" max="777" width="12.66015625" style="442" bestFit="1" customWidth="1"/>
    <col min="778" max="778" width="7" style="442" bestFit="1" customWidth="1"/>
    <col min="779" max="779" width="11.83203125" style="442" bestFit="1" customWidth="1"/>
    <col min="780" max="780" width="7.16015625" style="442" customWidth="1"/>
    <col min="781" max="1024" width="9.33203125" style="442" customWidth="1"/>
    <col min="1025" max="1025" width="10.33203125" style="442" customWidth="1"/>
    <col min="1026" max="1026" width="5.33203125" style="442" customWidth="1"/>
    <col min="1027" max="1027" width="11.5" style="442" customWidth="1"/>
    <col min="1028" max="1028" width="59.66015625" style="442" customWidth="1"/>
    <col min="1029" max="1029" width="9.33203125" style="442" hidden="1" customWidth="1"/>
    <col min="1030" max="1030" width="3.83203125" style="442" customWidth="1"/>
    <col min="1031" max="1031" width="11.33203125" style="442" customWidth="1"/>
    <col min="1032" max="1032" width="11.5" style="442" customWidth="1"/>
    <col min="1033" max="1033" width="12.66015625" style="442" bestFit="1" customWidth="1"/>
    <col min="1034" max="1034" width="7" style="442" bestFit="1" customWidth="1"/>
    <col min="1035" max="1035" width="11.83203125" style="442" bestFit="1" customWidth="1"/>
    <col min="1036" max="1036" width="7.16015625" style="442" customWidth="1"/>
    <col min="1037" max="1280" width="9.33203125" style="442" customWidth="1"/>
    <col min="1281" max="1281" width="10.33203125" style="442" customWidth="1"/>
    <col min="1282" max="1282" width="5.33203125" style="442" customWidth="1"/>
    <col min="1283" max="1283" width="11.5" style="442" customWidth="1"/>
    <col min="1284" max="1284" width="59.66015625" style="442" customWidth="1"/>
    <col min="1285" max="1285" width="9.33203125" style="442" hidden="1" customWidth="1"/>
    <col min="1286" max="1286" width="3.83203125" style="442" customWidth="1"/>
    <col min="1287" max="1287" width="11.33203125" style="442" customWidth="1"/>
    <col min="1288" max="1288" width="11.5" style="442" customWidth="1"/>
    <col min="1289" max="1289" width="12.66015625" style="442" bestFit="1" customWidth="1"/>
    <col min="1290" max="1290" width="7" style="442" bestFit="1" customWidth="1"/>
    <col min="1291" max="1291" width="11.83203125" style="442" bestFit="1" customWidth="1"/>
    <col min="1292" max="1292" width="7.16015625" style="442" customWidth="1"/>
    <col min="1293" max="1536" width="9.33203125" style="442" customWidth="1"/>
    <col min="1537" max="1537" width="10.33203125" style="442" customWidth="1"/>
    <col min="1538" max="1538" width="5.33203125" style="442" customWidth="1"/>
    <col min="1539" max="1539" width="11.5" style="442" customWidth="1"/>
    <col min="1540" max="1540" width="59.66015625" style="442" customWidth="1"/>
    <col min="1541" max="1541" width="9.33203125" style="442" hidden="1" customWidth="1"/>
    <col min="1542" max="1542" width="3.83203125" style="442" customWidth="1"/>
    <col min="1543" max="1543" width="11.33203125" style="442" customWidth="1"/>
    <col min="1544" max="1544" width="11.5" style="442" customWidth="1"/>
    <col min="1545" max="1545" width="12.66015625" style="442" bestFit="1" customWidth="1"/>
    <col min="1546" max="1546" width="7" style="442" bestFit="1" customWidth="1"/>
    <col min="1547" max="1547" width="11.83203125" style="442" bestFit="1" customWidth="1"/>
    <col min="1548" max="1548" width="7.16015625" style="442" customWidth="1"/>
    <col min="1549" max="1792" width="9.33203125" style="442" customWidth="1"/>
    <col min="1793" max="1793" width="10.33203125" style="442" customWidth="1"/>
    <col min="1794" max="1794" width="5.33203125" style="442" customWidth="1"/>
    <col min="1795" max="1795" width="11.5" style="442" customWidth="1"/>
    <col min="1796" max="1796" width="59.66015625" style="442" customWidth="1"/>
    <col min="1797" max="1797" width="9.33203125" style="442" hidden="1" customWidth="1"/>
    <col min="1798" max="1798" width="3.83203125" style="442" customWidth="1"/>
    <col min="1799" max="1799" width="11.33203125" style="442" customWidth="1"/>
    <col min="1800" max="1800" width="11.5" style="442" customWidth="1"/>
    <col min="1801" max="1801" width="12.66015625" style="442" bestFit="1" customWidth="1"/>
    <col min="1802" max="1802" width="7" style="442" bestFit="1" customWidth="1"/>
    <col min="1803" max="1803" width="11.83203125" style="442" bestFit="1" customWidth="1"/>
    <col min="1804" max="1804" width="7.16015625" style="442" customWidth="1"/>
    <col min="1805" max="2048" width="9.33203125" style="442" customWidth="1"/>
    <col min="2049" max="2049" width="10.33203125" style="442" customWidth="1"/>
    <col min="2050" max="2050" width="5.33203125" style="442" customWidth="1"/>
    <col min="2051" max="2051" width="11.5" style="442" customWidth="1"/>
    <col min="2052" max="2052" width="59.66015625" style="442" customWidth="1"/>
    <col min="2053" max="2053" width="9.33203125" style="442" hidden="1" customWidth="1"/>
    <col min="2054" max="2054" width="3.83203125" style="442" customWidth="1"/>
    <col min="2055" max="2055" width="11.33203125" style="442" customWidth="1"/>
    <col min="2056" max="2056" width="11.5" style="442" customWidth="1"/>
    <col min="2057" max="2057" width="12.66015625" style="442" bestFit="1" customWidth="1"/>
    <col min="2058" max="2058" width="7" style="442" bestFit="1" customWidth="1"/>
    <col min="2059" max="2059" width="11.83203125" style="442" bestFit="1" customWidth="1"/>
    <col min="2060" max="2060" width="7.16015625" style="442" customWidth="1"/>
    <col min="2061" max="2304" width="9.33203125" style="442" customWidth="1"/>
    <col min="2305" max="2305" width="10.33203125" style="442" customWidth="1"/>
    <col min="2306" max="2306" width="5.33203125" style="442" customWidth="1"/>
    <col min="2307" max="2307" width="11.5" style="442" customWidth="1"/>
    <col min="2308" max="2308" width="59.66015625" style="442" customWidth="1"/>
    <col min="2309" max="2309" width="9.33203125" style="442" hidden="1" customWidth="1"/>
    <col min="2310" max="2310" width="3.83203125" style="442" customWidth="1"/>
    <col min="2311" max="2311" width="11.33203125" style="442" customWidth="1"/>
    <col min="2312" max="2312" width="11.5" style="442" customWidth="1"/>
    <col min="2313" max="2313" width="12.66015625" style="442" bestFit="1" customWidth="1"/>
    <col min="2314" max="2314" width="7" style="442" bestFit="1" customWidth="1"/>
    <col min="2315" max="2315" width="11.83203125" style="442" bestFit="1" customWidth="1"/>
    <col min="2316" max="2316" width="7.16015625" style="442" customWidth="1"/>
    <col min="2317" max="2560" width="9.33203125" style="442" customWidth="1"/>
    <col min="2561" max="2561" width="10.33203125" style="442" customWidth="1"/>
    <col min="2562" max="2562" width="5.33203125" style="442" customWidth="1"/>
    <col min="2563" max="2563" width="11.5" style="442" customWidth="1"/>
    <col min="2564" max="2564" width="59.66015625" style="442" customWidth="1"/>
    <col min="2565" max="2565" width="9.33203125" style="442" hidden="1" customWidth="1"/>
    <col min="2566" max="2566" width="3.83203125" style="442" customWidth="1"/>
    <col min="2567" max="2567" width="11.33203125" style="442" customWidth="1"/>
    <col min="2568" max="2568" width="11.5" style="442" customWidth="1"/>
    <col min="2569" max="2569" width="12.66015625" style="442" bestFit="1" customWidth="1"/>
    <col min="2570" max="2570" width="7" style="442" bestFit="1" customWidth="1"/>
    <col min="2571" max="2571" width="11.83203125" style="442" bestFit="1" customWidth="1"/>
    <col min="2572" max="2572" width="7.16015625" style="442" customWidth="1"/>
    <col min="2573" max="2816" width="9.33203125" style="442" customWidth="1"/>
    <col min="2817" max="2817" width="10.33203125" style="442" customWidth="1"/>
    <col min="2818" max="2818" width="5.33203125" style="442" customWidth="1"/>
    <col min="2819" max="2819" width="11.5" style="442" customWidth="1"/>
    <col min="2820" max="2820" width="59.66015625" style="442" customWidth="1"/>
    <col min="2821" max="2821" width="9.33203125" style="442" hidden="1" customWidth="1"/>
    <col min="2822" max="2822" width="3.83203125" style="442" customWidth="1"/>
    <col min="2823" max="2823" width="11.33203125" style="442" customWidth="1"/>
    <col min="2824" max="2824" width="11.5" style="442" customWidth="1"/>
    <col min="2825" max="2825" width="12.66015625" style="442" bestFit="1" customWidth="1"/>
    <col min="2826" max="2826" width="7" style="442" bestFit="1" customWidth="1"/>
    <col min="2827" max="2827" width="11.83203125" style="442" bestFit="1" customWidth="1"/>
    <col min="2828" max="2828" width="7.16015625" style="442" customWidth="1"/>
    <col min="2829" max="3072" width="9.33203125" style="442" customWidth="1"/>
    <col min="3073" max="3073" width="10.33203125" style="442" customWidth="1"/>
    <col min="3074" max="3074" width="5.33203125" style="442" customWidth="1"/>
    <col min="3075" max="3075" width="11.5" style="442" customWidth="1"/>
    <col min="3076" max="3076" width="59.66015625" style="442" customWidth="1"/>
    <col min="3077" max="3077" width="9.33203125" style="442" hidden="1" customWidth="1"/>
    <col min="3078" max="3078" width="3.83203125" style="442" customWidth="1"/>
    <col min="3079" max="3079" width="11.33203125" style="442" customWidth="1"/>
    <col min="3080" max="3080" width="11.5" style="442" customWidth="1"/>
    <col min="3081" max="3081" width="12.66015625" style="442" bestFit="1" customWidth="1"/>
    <col min="3082" max="3082" width="7" style="442" bestFit="1" customWidth="1"/>
    <col min="3083" max="3083" width="11.83203125" style="442" bestFit="1" customWidth="1"/>
    <col min="3084" max="3084" width="7.16015625" style="442" customWidth="1"/>
    <col min="3085" max="3328" width="9.33203125" style="442" customWidth="1"/>
    <col min="3329" max="3329" width="10.33203125" style="442" customWidth="1"/>
    <col min="3330" max="3330" width="5.33203125" style="442" customWidth="1"/>
    <col min="3331" max="3331" width="11.5" style="442" customWidth="1"/>
    <col min="3332" max="3332" width="59.66015625" style="442" customWidth="1"/>
    <col min="3333" max="3333" width="9.33203125" style="442" hidden="1" customWidth="1"/>
    <col min="3334" max="3334" width="3.83203125" style="442" customWidth="1"/>
    <col min="3335" max="3335" width="11.33203125" style="442" customWidth="1"/>
    <col min="3336" max="3336" width="11.5" style="442" customWidth="1"/>
    <col min="3337" max="3337" width="12.66015625" style="442" bestFit="1" customWidth="1"/>
    <col min="3338" max="3338" width="7" style="442" bestFit="1" customWidth="1"/>
    <col min="3339" max="3339" width="11.83203125" style="442" bestFit="1" customWidth="1"/>
    <col min="3340" max="3340" width="7.16015625" style="442" customWidth="1"/>
    <col min="3341" max="3584" width="9.33203125" style="442" customWidth="1"/>
    <col min="3585" max="3585" width="10.33203125" style="442" customWidth="1"/>
    <col min="3586" max="3586" width="5.33203125" style="442" customWidth="1"/>
    <col min="3587" max="3587" width="11.5" style="442" customWidth="1"/>
    <col min="3588" max="3588" width="59.66015625" style="442" customWidth="1"/>
    <col min="3589" max="3589" width="9.33203125" style="442" hidden="1" customWidth="1"/>
    <col min="3590" max="3590" width="3.83203125" style="442" customWidth="1"/>
    <col min="3591" max="3591" width="11.33203125" style="442" customWidth="1"/>
    <col min="3592" max="3592" width="11.5" style="442" customWidth="1"/>
    <col min="3593" max="3593" width="12.66015625" style="442" bestFit="1" customWidth="1"/>
    <col min="3594" max="3594" width="7" style="442" bestFit="1" customWidth="1"/>
    <col min="3595" max="3595" width="11.83203125" style="442" bestFit="1" customWidth="1"/>
    <col min="3596" max="3596" width="7.16015625" style="442" customWidth="1"/>
    <col min="3597" max="3840" width="9.33203125" style="442" customWidth="1"/>
    <col min="3841" max="3841" width="10.33203125" style="442" customWidth="1"/>
    <col min="3842" max="3842" width="5.33203125" style="442" customWidth="1"/>
    <col min="3843" max="3843" width="11.5" style="442" customWidth="1"/>
    <col min="3844" max="3844" width="59.66015625" style="442" customWidth="1"/>
    <col min="3845" max="3845" width="9.33203125" style="442" hidden="1" customWidth="1"/>
    <col min="3846" max="3846" width="3.83203125" style="442" customWidth="1"/>
    <col min="3847" max="3847" width="11.33203125" style="442" customWidth="1"/>
    <col min="3848" max="3848" width="11.5" style="442" customWidth="1"/>
    <col min="3849" max="3849" width="12.66015625" style="442" bestFit="1" customWidth="1"/>
    <col min="3850" max="3850" width="7" style="442" bestFit="1" customWidth="1"/>
    <col min="3851" max="3851" width="11.83203125" style="442" bestFit="1" customWidth="1"/>
    <col min="3852" max="3852" width="7.16015625" style="442" customWidth="1"/>
    <col min="3853" max="4096" width="9.33203125" style="442" customWidth="1"/>
    <col min="4097" max="4097" width="10.33203125" style="442" customWidth="1"/>
    <col min="4098" max="4098" width="5.33203125" style="442" customWidth="1"/>
    <col min="4099" max="4099" width="11.5" style="442" customWidth="1"/>
    <col min="4100" max="4100" width="59.66015625" style="442" customWidth="1"/>
    <col min="4101" max="4101" width="9.33203125" style="442" hidden="1" customWidth="1"/>
    <col min="4102" max="4102" width="3.83203125" style="442" customWidth="1"/>
    <col min="4103" max="4103" width="11.33203125" style="442" customWidth="1"/>
    <col min="4104" max="4104" width="11.5" style="442" customWidth="1"/>
    <col min="4105" max="4105" width="12.66015625" style="442" bestFit="1" customWidth="1"/>
    <col min="4106" max="4106" width="7" style="442" bestFit="1" customWidth="1"/>
    <col min="4107" max="4107" width="11.83203125" style="442" bestFit="1" customWidth="1"/>
    <col min="4108" max="4108" width="7.16015625" style="442" customWidth="1"/>
    <col min="4109" max="4352" width="9.33203125" style="442" customWidth="1"/>
    <col min="4353" max="4353" width="10.33203125" style="442" customWidth="1"/>
    <col min="4354" max="4354" width="5.33203125" style="442" customWidth="1"/>
    <col min="4355" max="4355" width="11.5" style="442" customWidth="1"/>
    <col min="4356" max="4356" width="59.66015625" style="442" customWidth="1"/>
    <col min="4357" max="4357" width="9.33203125" style="442" hidden="1" customWidth="1"/>
    <col min="4358" max="4358" width="3.83203125" style="442" customWidth="1"/>
    <col min="4359" max="4359" width="11.33203125" style="442" customWidth="1"/>
    <col min="4360" max="4360" width="11.5" style="442" customWidth="1"/>
    <col min="4361" max="4361" width="12.66015625" style="442" bestFit="1" customWidth="1"/>
    <col min="4362" max="4362" width="7" style="442" bestFit="1" customWidth="1"/>
    <col min="4363" max="4363" width="11.83203125" style="442" bestFit="1" customWidth="1"/>
    <col min="4364" max="4364" width="7.16015625" style="442" customWidth="1"/>
    <col min="4365" max="4608" width="9.33203125" style="442" customWidth="1"/>
    <col min="4609" max="4609" width="10.33203125" style="442" customWidth="1"/>
    <col min="4610" max="4610" width="5.33203125" style="442" customWidth="1"/>
    <col min="4611" max="4611" width="11.5" style="442" customWidth="1"/>
    <col min="4612" max="4612" width="59.66015625" style="442" customWidth="1"/>
    <col min="4613" max="4613" width="9.33203125" style="442" hidden="1" customWidth="1"/>
    <col min="4614" max="4614" width="3.83203125" style="442" customWidth="1"/>
    <col min="4615" max="4615" width="11.33203125" style="442" customWidth="1"/>
    <col min="4616" max="4616" width="11.5" style="442" customWidth="1"/>
    <col min="4617" max="4617" width="12.66015625" style="442" bestFit="1" customWidth="1"/>
    <col min="4618" max="4618" width="7" style="442" bestFit="1" customWidth="1"/>
    <col min="4619" max="4619" width="11.83203125" style="442" bestFit="1" customWidth="1"/>
    <col min="4620" max="4620" width="7.16015625" style="442" customWidth="1"/>
    <col min="4621" max="4864" width="9.33203125" style="442" customWidth="1"/>
    <col min="4865" max="4865" width="10.33203125" style="442" customWidth="1"/>
    <col min="4866" max="4866" width="5.33203125" style="442" customWidth="1"/>
    <col min="4867" max="4867" width="11.5" style="442" customWidth="1"/>
    <col min="4868" max="4868" width="59.66015625" style="442" customWidth="1"/>
    <col min="4869" max="4869" width="9.33203125" style="442" hidden="1" customWidth="1"/>
    <col min="4870" max="4870" width="3.83203125" style="442" customWidth="1"/>
    <col min="4871" max="4871" width="11.33203125" style="442" customWidth="1"/>
    <col min="4872" max="4872" width="11.5" style="442" customWidth="1"/>
    <col min="4873" max="4873" width="12.66015625" style="442" bestFit="1" customWidth="1"/>
    <col min="4874" max="4874" width="7" style="442" bestFit="1" customWidth="1"/>
    <col min="4875" max="4875" width="11.83203125" style="442" bestFit="1" customWidth="1"/>
    <col min="4876" max="4876" width="7.16015625" style="442" customWidth="1"/>
    <col min="4877" max="5120" width="9.33203125" style="442" customWidth="1"/>
    <col min="5121" max="5121" width="10.33203125" style="442" customWidth="1"/>
    <col min="5122" max="5122" width="5.33203125" style="442" customWidth="1"/>
    <col min="5123" max="5123" width="11.5" style="442" customWidth="1"/>
    <col min="5124" max="5124" width="59.66015625" style="442" customWidth="1"/>
    <col min="5125" max="5125" width="9.33203125" style="442" hidden="1" customWidth="1"/>
    <col min="5126" max="5126" width="3.83203125" style="442" customWidth="1"/>
    <col min="5127" max="5127" width="11.33203125" style="442" customWidth="1"/>
    <col min="5128" max="5128" width="11.5" style="442" customWidth="1"/>
    <col min="5129" max="5129" width="12.66015625" style="442" bestFit="1" customWidth="1"/>
    <col min="5130" max="5130" width="7" style="442" bestFit="1" customWidth="1"/>
    <col min="5131" max="5131" width="11.83203125" style="442" bestFit="1" customWidth="1"/>
    <col min="5132" max="5132" width="7.16015625" style="442" customWidth="1"/>
    <col min="5133" max="5376" width="9.33203125" style="442" customWidth="1"/>
    <col min="5377" max="5377" width="10.33203125" style="442" customWidth="1"/>
    <col min="5378" max="5378" width="5.33203125" style="442" customWidth="1"/>
    <col min="5379" max="5379" width="11.5" style="442" customWidth="1"/>
    <col min="5380" max="5380" width="59.66015625" style="442" customWidth="1"/>
    <col min="5381" max="5381" width="9.33203125" style="442" hidden="1" customWidth="1"/>
    <col min="5382" max="5382" width="3.83203125" style="442" customWidth="1"/>
    <col min="5383" max="5383" width="11.33203125" style="442" customWidth="1"/>
    <col min="5384" max="5384" width="11.5" style="442" customWidth="1"/>
    <col min="5385" max="5385" width="12.66015625" style="442" bestFit="1" customWidth="1"/>
    <col min="5386" max="5386" width="7" style="442" bestFit="1" customWidth="1"/>
    <col min="5387" max="5387" width="11.83203125" style="442" bestFit="1" customWidth="1"/>
    <col min="5388" max="5388" width="7.16015625" style="442" customWidth="1"/>
    <col min="5389" max="5632" width="9.33203125" style="442" customWidth="1"/>
    <col min="5633" max="5633" width="10.33203125" style="442" customWidth="1"/>
    <col min="5634" max="5634" width="5.33203125" style="442" customWidth="1"/>
    <col min="5635" max="5635" width="11.5" style="442" customWidth="1"/>
    <col min="5636" max="5636" width="59.66015625" style="442" customWidth="1"/>
    <col min="5637" max="5637" width="9.33203125" style="442" hidden="1" customWidth="1"/>
    <col min="5638" max="5638" width="3.83203125" style="442" customWidth="1"/>
    <col min="5639" max="5639" width="11.33203125" style="442" customWidth="1"/>
    <col min="5640" max="5640" width="11.5" style="442" customWidth="1"/>
    <col min="5641" max="5641" width="12.66015625" style="442" bestFit="1" customWidth="1"/>
    <col min="5642" max="5642" width="7" style="442" bestFit="1" customWidth="1"/>
    <col min="5643" max="5643" width="11.83203125" style="442" bestFit="1" customWidth="1"/>
    <col min="5644" max="5644" width="7.16015625" style="442" customWidth="1"/>
    <col min="5645" max="5888" width="9.33203125" style="442" customWidth="1"/>
    <col min="5889" max="5889" width="10.33203125" style="442" customWidth="1"/>
    <col min="5890" max="5890" width="5.33203125" style="442" customWidth="1"/>
    <col min="5891" max="5891" width="11.5" style="442" customWidth="1"/>
    <col min="5892" max="5892" width="59.66015625" style="442" customWidth="1"/>
    <col min="5893" max="5893" width="9.33203125" style="442" hidden="1" customWidth="1"/>
    <col min="5894" max="5894" width="3.83203125" style="442" customWidth="1"/>
    <col min="5895" max="5895" width="11.33203125" style="442" customWidth="1"/>
    <col min="5896" max="5896" width="11.5" style="442" customWidth="1"/>
    <col min="5897" max="5897" width="12.66015625" style="442" bestFit="1" customWidth="1"/>
    <col min="5898" max="5898" width="7" style="442" bestFit="1" customWidth="1"/>
    <col min="5899" max="5899" width="11.83203125" style="442" bestFit="1" customWidth="1"/>
    <col min="5900" max="5900" width="7.16015625" style="442" customWidth="1"/>
    <col min="5901" max="6144" width="9.33203125" style="442" customWidth="1"/>
    <col min="6145" max="6145" width="10.33203125" style="442" customWidth="1"/>
    <col min="6146" max="6146" width="5.33203125" style="442" customWidth="1"/>
    <col min="6147" max="6147" width="11.5" style="442" customWidth="1"/>
    <col min="6148" max="6148" width="59.66015625" style="442" customWidth="1"/>
    <col min="6149" max="6149" width="9.33203125" style="442" hidden="1" customWidth="1"/>
    <col min="6150" max="6150" width="3.83203125" style="442" customWidth="1"/>
    <col min="6151" max="6151" width="11.33203125" style="442" customWidth="1"/>
    <col min="6152" max="6152" width="11.5" style="442" customWidth="1"/>
    <col min="6153" max="6153" width="12.66015625" style="442" bestFit="1" customWidth="1"/>
    <col min="6154" max="6154" width="7" style="442" bestFit="1" customWidth="1"/>
    <col min="6155" max="6155" width="11.83203125" style="442" bestFit="1" customWidth="1"/>
    <col min="6156" max="6156" width="7.16015625" style="442" customWidth="1"/>
    <col min="6157" max="6400" width="9.33203125" style="442" customWidth="1"/>
    <col min="6401" max="6401" width="10.33203125" style="442" customWidth="1"/>
    <col min="6402" max="6402" width="5.33203125" style="442" customWidth="1"/>
    <col min="6403" max="6403" width="11.5" style="442" customWidth="1"/>
    <col min="6404" max="6404" width="59.66015625" style="442" customWidth="1"/>
    <col min="6405" max="6405" width="9.33203125" style="442" hidden="1" customWidth="1"/>
    <col min="6406" max="6406" width="3.83203125" style="442" customWidth="1"/>
    <col min="6407" max="6407" width="11.33203125" style="442" customWidth="1"/>
    <col min="6408" max="6408" width="11.5" style="442" customWidth="1"/>
    <col min="6409" max="6409" width="12.66015625" style="442" bestFit="1" customWidth="1"/>
    <col min="6410" max="6410" width="7" style="442" bestFit="1" customWidth="1"/>
    <col min="6411" max="6411" width="11.83203125" style="442" bestFit="1" customWidth="1"/>
    <col min="6412" max="6412" width="7.16015625" style="442" customWidth="1"/>
    <col min="6413" max="6656" width="9.33203125" style="442" customWidth="1"/>
    <col min="6657" max="6657" width="10.33203125" style="442" customWidth="1"/>
    <col min="6658" max="6658" width="5.33203125" style="442" customWidth="1"/>
    <col min="6659" max="6659" width="11.5" style="442" customWidth="1"/>
    <col min="6660" max="6660" width="59.66015625" style="442" customWidth="1"/>
    <col min="6661" max="6661" width="9.33203125" style="442" hidden="1" customWidth="1"/>
    <col min="6662" max="6662" width="3.83203125" style="442" customWidth="1"/>
    <col min="6663" max="6663" width="11.33203125" style="442" customWidth="1"/>
    <col min="6664" max="6664" width="11.5" style="442" customWidth="1"/>
    <col min="6665" max="6665" width="12.66015625" style="442" bestFit="1" customWidth="1"/>
    <col min="6666" max="6666" width="7" style="442" bestFit="1" customWidth="1"/>
    <col min="6667" max="6667" width="11.83203125" style="442" bestFit="1" customWidth="1"/>
    <col min="6668" max="6668" width="7.16015625" style="442" customWidth="1"/>
    <col min="6669" max="6912" width="9.33203125" style="442" customWidth="1"/>
    <col min="6913" max="6913" width="10.33203125" style="442" customWidth="1"/>
    <col min="6914" max="6914" width="5.33203125" style="442" customWidth="1"/>
    <col min="6915" max="6915" width="11.5" style="442" customWidth="1"/>
    <col min="6916" max="6916" width="59.66015625" style="442" customWidth="1"/>
    <col min="6917" max="6917" width="9.33203125" style="442" hidden="1" customWidth="1"/>
    <col min="6918" max="6918" width="3.83203125" style="442" customWidth="1"/>
    <col min="6919" max="6919" width="11.33203125" style="442" customWidth="1"/>
    <col min="6920" max="6920" width="11.5" style="442" customWidth="1"/>
    <col min="6921" max="6921" width="12.66015625" style="442" bestFit="1" customWidth="1"/>
    <col min="6922" max="6922" width="7" style="442" bestFit="1" customWidth="1"/>
    <col min="6923" max="6923" width="11.83203125" style="442" bestFit="1" customWidth="1"/>
    <col min="6924" max="6924" width="7.16015625" style="442" customWidth="1"/>
    <col min="6925" max="7168" width="9.33203125" style="442" customWidth="1"/>
    <col min="7169" max="7169" width="10.33203125" style="442" customWidth="1"/>
    <col min="7170" max="7170" width="5.33203125" style="442" customWidth="1"/>
    <col min="7171" max="7171" width="11.5" style="442" customWidth="1"/>
    <col min="7172" max="7172" width="59.66015625" style="442" customWidth="1"/>
    <col min="7173" max="7173" width="9.33203125" style="442" hidden="1" customWidth="1"/>
    <col min="7174" max="7174" width="3.83203125" style="442" customWidth="1"/>
    <col min="7175" max="7175" width="11.33203125" style="442" customWidth="1"/>
    <col min="7176" max="7176" width="11.5" style="442" customWidth="1"/>
    <col min="7177" max="7177" width="12.66015625" style="442" bestFit="1" customWidth="1"/>
    <col min="7178" max="7178" width="7" style="442" bestFit="1" customWidth="1"/>
    <col min="7179" max="7179" width="11.83203125" style="442" bestFit="1" customWidth="1"/>
    <col min="7180" max="7180" width="7.16015625" style="442" customWidth="1"/>
    <col min="7181" max="7424" width="9.33203125" style="442" customWidth="1"/>
    <col min="7425" max="7425" width="10.33203125" style="442" customWidth="1"/>
    <col min="7426" max="7426" width="5.33203125" style="442" customWidth="1"/>
    <col min="7427" max="7427" width="11.5" style="442" customWidth="1"/>
    <col min="7428" max="7428" width="59.66015625" style="442" customWidth="1"/>
    <col min="7429" max="7429" width="9.33203125" style="442" hidden="1" customWidth="1"/>
    <col min="7430" max="7430" width="3.83203125" style="442" customWidth="1"/>
    <col min="7431" max="7431" width="11.33203125" style="442" customWidth="1"/>
    <col min="7432" max="7432" width="11.5" style="442" customWidth="1"/>
    <col min="7433" max="7433" width="12.66015625" style="442" bestFit="1" customWidth="1"/>
    <col min="7434" max="7434" width="7" style="442" bestFit="1" customWidth="1"/>
    <col min="7435" max="7435" width="11.83203125" style="442" bestFit="1" customWidth="1"/>
    <col min="7436" max="7436" width="7.16015625" style="442" customWidth="1"/>
    <col min="7437" max="7680" width="9.33203125" style="442" customWidth="1"/>
    <col min="7681" max="7681" width="10.33203125" style="442" customWidth="1"/>
    <col min="7682" max="7682" width="5.33203125" style="442" customWidth="1"/>
    <col min="7683" max="7683" width="11.5" style="442" customWidth="1"/>
    <col min="7684" max="7684" width="59.66015625" style="442" customWidth="1"/>
    <col min="7685" max="7685" width="9.33203125" style="442" hidden="1" customWidth="1"/>
    <col min="7686" max="7686" width="3.83203125" style="442" customWidth="1"/>
    <col min="7687" max="7687" width="11.33203125" style="442" customWidth="1"/>
    <col min="7688" max="7688" width="11.5" style="442" customWidth="1"/>
    <col min="7689" max="7689" width="12.66015625" style="442" bestFit="1" customWidth="1"/>
    <col min="7690" max="7690" width="7" style="442" bestFit="1" customWidth="1"/>
    <col min="7691" max="7691" width="11.83203125" style="442" bestFit="1" customWidth="1"/>
    <col min="7692" max="7692" width="7.16015625" style="442" customWidth="1"/>
    <col min="7693" max="7936" width="9.33203125" style="442" customWidth="1"/>
    <col min="7937" max="7937" width="10.33203125" style="442" customWidth="1"/>
    <col min="7938" max="7938" width="5.33203125" style="442" customWidth="1"/>
    <col min="7939" max="7939" width="11.5" style="442" customWidth="1"/>
    <col min="7940" max="7940" width="59.66015625" style="442" customWidth="1"/>
    <col min="7941" max="7941" width="9.33203125" style="442" hidden="1" customWidth="1"/>
    <col min="7942" max="7942" width="3.83203125" style="442" customWidth="1"/>
    <col min="7943" max="7943" width="11.33203125" style="442" customWidth="1"/>
    <col min="7944" max="7944" width="11.5" style="442" customWidth="1"/>
    <col min="7945" max="7945" width="12.66015625" style="442" bestFit="1" customWidth="1"/>
    <col min="7946" max="7946" width="7" style="442" bestFit="1" customWidth="1"/>
    <col min="7947" max="7947" width="11.83203125" style="442" bestFit="1" customWidth="1"/>
    <col min="7948" max="7948" width="7.16015625" style="442" customWidth="1"/>
    <col min="7949" max="8192" width="9.33203125" style="442" customWidth="1"/>
    <col min="8193" max="8193" width="10.33203125" style="442" customWidth="1"/>
    <col min="8194" max="8194" width="5.33203125" style="442" customWidth="1"/>
    <col min="8195" max="8195" width="11.5" style="442" customWidth="1"/>
    <col min="8196" max="8196" width="59.66015625" style="442" customWidth="1"/>
    <col min="8197" max="8197" width="9.33203125" style="442" hidden="1" customWidth="1"/>
    <col min="8198" max="8198" width="3.83203125" style="442" customWidth="1"/>
    <col min="8199" max="8199" width="11.33203125" style="442" customWidth="1"/>
    <col min="8200" max="8200" width="11.5" style="442" customWidth="1"/>
    <col min="8201" max="8201" width="12.66015625" style="442" bestFit="1" customWidth="1"/>
    <col min="8202" max="8202" width="7" style="442" bestFit="1" customWidth="1"/>
    <col min="8203" max="8203" width="11.83203125" style="442" bestFit="1" customWidth="1"/>
    <col min="8204" max="8204" width="7.16015625" style="442" customWidth="1"/>
    <col min="8205" max="8448" width="9.33203125" style="442" customWidth="1"/>
    <col min="8449" max="8449" width="10.33203125" style="442" customWidth="1"/>
    <col min="8450" max="8450" width="5.33203125" style="442" customWidth="1"/>
    <col min="8451" max="8451" width="11.5" style="442" customWidth="1"/>
    <col min="8452" max="8452" width="59.66015625" style="442" customWidth="1"/>
    <col min="8453" max="8453" width="9.33203125" style="442" hidden="1" customWidth="1"/>
    <col min="8454" max="8454" width="3.83203125" style="442" customWidth="1"/>
    <col min="8455" max="8455" width="11.33203125" style="442" customWidth="1"/>
    <col min="8456" max="8456" width="11.5" style="442" customWidth="1"/>
    <col min="8457" max="8457" width="12.66015625" style="442" bestFit="1" customWidth="1"/>
    <col min="8458" max="8458" width="7" style="442" bestFit="1" customWidth="1"/>
    <col min="8459" max="8459" width="11.83203125" style="442" bestFit="1" customWidth="1"/>
    <col min="8460" max="8460" width="7.16015625" style="442" customWidth="1"/>
    <col min="8461" max="8704" width="9.33203125" style="442" customWidth="1"/>
    <col min="8705" max="8705" width="10.33203125" style="442" customWidth="1"/>
    <col min="8706" max="8706" width="5.33203125" style="442" customWidth="1"/>
    <col min="8707" max="8707" width="11.5" style="442" customWidth="1"/>
    <col min="8708" max="8708" width="59.66015625" style="442" customWidth="1"/>
    <col min="8709" max="8709" width="9.33203125" style="442" hidden="1" customWidth="1"/>
    <col min="8710" max="8710" width="3.83203125" style="442" customWidth="1"/>
    <col min="8711" max="8711" width="11.33203125" style="442" customWidth="1"/>
    <col min="8712" max="8712" width="11.5" style="442" customWidth="1"/>
    <col min="8713" max="8713" width="12.66015625" style="442" bestFit="1" customWidth="1"/>
    <col min="8714" max="8714" width="7" style="442" bestFit="1" customWidth="1"/>
    <col min="8715" max="8715" width="11.83203125" style="442" bestFit="1" customWidth="1"/>
    <col min="8716" max="8716" width="7.16015625" style="442" customWidth="1"/>
    <col min="8717" max="8960" width="9.33203125" style="442" customWidth="1"/>
    <col min="8961" max="8961" width="10.33203125" style="442" customWidth="1"/>
    <col min="8962" max="8962" width="5.33203125" style="442" customWidth="1"/>
    <col min="8963" max="8963" width="11.5" style="442" customWidth="1"/>
    <col min="8964" max="8964" width="59.66015625" style="442" customWidth="1"/>
    <col min="8965" max="8965" width="9.33203125" style="442" hidden="1" customWidth="1"/>
    <col min="8966" max="8966" width="3.83203125" style="442" customWidth="1"/>
    <col min="8967" max="8967" width="11.33203125" style="442" customWidth="1"/>
    <col min="8968" max="8968" width="11.5" style="442" customWidth="1"/>
    <col min="8969" max="8969" width="12.66015625" style="442" bestFit="1" customWidth="1"/>
    <col min="8970" max="8970" width="7" style="442" bestFit="1" customWidth="1"/>
    <col min="8971" max="8971" width="11.83203125" style="442" bestFit="1" customWidth="1"/>
    <col min="8972" max="8972" width="7.16015625" style="442" customWidth="1"/>
    <col min="8973" max="9216" width="9.33203125" style="442" customWidth="1"/>
    <col min="9217" max="9217" width="10.33203125" style="442" customWidth="1"/>
    <col min="9218" max="9218" width="5.33203125" style="442" customWidth="1"/>
    <col min="9219" max="9219" width="11.5" style="442" customWidth="1"/>
    <col min="9220" max="9220" width="59.66015625" style="442" customWidth="1"/>
    <col min="9221" max="9221" width="9.33203125" style="442" hidden="1" customWidth="1"/>
    <col min="9222" max="9222" width="3.83203125" style="442" customWidth="1"/>
    <col min="9223" max="9223" width="11.33203125" style="442" customWidth="1"/>
    <col min="9224" max="9224" width="11.5" style="442" customWidth="1"/>
    <col min="9225" max="9225" width="12.66015625" style="442" bestFit="1" customWidth="1"/>
    <col min="9226" max="9226" width="7" style="442" bestFit="1" customWidth="1"/>
    <col min="9227" max="9227" width="11.83203125" style="442" bestFit="1" customWidth="1"/>
    <col min="9228" max="9228" width="7.16015625" style="442" customWidth="1"/>
    <col min="9229" max="9472" width="9.33203125" style="442" customWidth="1"/>
    <col min="9473" max="9473" width="10.33203125" style="442" customWidth="1"/>
    <col min="9474" max="9474" width="5.33203125" style="442" customWidth="1"/>
    <col min="9475" max="9475" width="11.5" style="442" customWidth="1"/>
    <col min="9476" max="9476" width="59.66015625" style="442" customWidth="1"/>
    <col min="9477" max="9477" width="9.33203125" style="442" hidden="1" customWidth="1"/>
    <col min="9478" max="9478" width="3.83203125" style="442" customWidth="1"/>
    <col min="9479" max="9479" width="11.33203125" style="442" customWidth="1"/>
    <col min="9480" max="9480" width="11.5" style="442" customWidth="1"/>
    <col min="9481" max="9481" width="12.66015625" style="442" bestFit="1" customWidth="1"/>
    <col min="9482" max="9482" width="7" style="442" bestFit="1" customWidth="1"/>
    <col min="9483" max="9483" width="11.83203125" style="442" bestFit="1" customWidth="1"/>
    <col min="9484" max="9484" width="7.16015625" style="442" customWidth="1"/>
    <col min="9485" max="9728" width="9.33203125" style="442" customWidth="1"/>
    <col min="9729" max="9729" width="10.33203125" style="442" customWidth="1"/>
    <col min="9730" max="9730" width="5.33203125" style="442" customWidth="1"/>
    <col min="9731" max="9731" width="11.5" style="442" customWidth="1"/>
    <col min="9732" max="9732" width="59.66015625" style="442" customWidth="1"/>
    <col min="9733" max="9733" width="9.33203125" style="442" hidden="1" customWidth="1"/>
    <col min="9734" max="9734" width="3.83203125" style="442" customWidth="1"/>
    <col min="9735" max="9735" width="11.33203125" style="442" customWidth="1"/>
    <col min="9736" max="9736" width="11.5" style="442" customWidth="1"/>
    <col min="9737" max="9737" width="12.66015625" style="442" bestFit="1" customWidth="1"/>
    <col min="9738" max="9738" width="7" style="442" bestFit="1" customWidth="1"/>
    <col min="9739" max="9739" width="11.83203125" style="442" bestFit="1" customWidth="1"/>
    <col min="9740" max="9740" width="7.16015625" style="442" customWidth="1"/>
    <col min="9741" max="9984" width="9.33203125" style="442" customWidth="1"/>
    <col min="9985" max="9985" width="10.33203125" style="442" customWidth="1"/>
    <col min="9986" max="9986" width="5.33203125" style="442" customWidth="1"/>
    <col min="9987" max="9987" width="11.5" style="442" customWidth="1"/>
    <col min="9988" max="9988" width="59.66015625" style="442" customWidth="1"/>
    <col min="9989" max="9989" width="9.33203125" style="442" hidden="1" customWidth="1"/>
    <col min="9990" max="9990" width="3.83203125" style="442" customWidth="1"/>
    <col min="9991" max="9991" width="11.33203125" style="442" customWidth="1"/>
    <col min="9992" max="9992" width="11.5" style="442" customWidth="1"/>
    <col min="9993" max="9993" width="12.66015625" style="442" bestFit="1" customWidth="1"/>
    <col min="9994" max="9994" width="7" style="442" bestFit="1" customWidth="1"/>
    <col min="9995" max="9995" width="11.83203125" style="442" bestFit="1" customWidth="1"/>
    <col min="9996" max="9996" width="7.16015625" style="442" customWidth="1"/>
    <col min="9997" max="10240" width="9.33203125" style="442" customWidth="1"/>
    <col min="10241" max="10241" width="10.33203125" style="442" customWidth="1"/>
    <col min="10242" max="10242" width="5.33203125" style="442" customWidth="1"/>
    <col min="10243" max="10243" width="11.5" style="442" customWidth="1"/>
    <col min="10244" max="10244" width="59.66015625" style="442" customWidth="1"/>
    <col min="10245" max="10245" width="9.33203125" style="442" hidden="1" customWidth="1"/>
    <col min="10246" max="10246" width="3.83203125" style="442" customWidth="1"/>
    <col min="10247" max="10247" width="11.33203125" style="442" customWidth="1"/>
    <col min="10248" max="10248" width="11.5" style="442" customWidth="1"/>
    <col min="10249" max="10249" width="12.66015625" style="442" bestFit="1" customWidth="1"/>
    <col min="10250" max="10250" width="7" style="442" bestFit="1" customWidth="1"/>
    <col min="10251" max="10251" width="11.83203125" style="442" bestFit="1" customWidth="1"/>
    <col min="10252" max="10252" width="7.16015625" style="442" customWidth="1"/>
    <col min="10253" max="10496" width="9.33203125" style="442" customWidth="1"/>
    <col min="10497" max="10497" width="10.33203125" style="442" customWidth="1"/>
    <col min="10498" max="10498" width="5.33203125" style="442" customWidth="1"/>
    <col min="10499" max="10499" width="11.5" style="442" customWidth="1"/>
    <col min="10500" max="10500" width="59.66015625" style="442" customWidth="1"/>
    <col min="10501" max="10501" width="9.33203125" style="442" hidden="1" customWidth="1"/>
    <col min="10502" max="10502" width="3.83203125" style="442" customWidth="1"/>
    <col min="10503" max="10503" width="11.33203125" style="442" customWidth="1"/>
    <col min="10504" max="10504" width="11.5" style="442" customWidth="1"/>
    <col min="10505" max="10505" width="12.66015625" style="442" bestFit="1" customWidth="1"/>
    <col min="10506" max="10506" width="7" style="442" bestFit="1" customWidth="1"/>
    <col min="10507" max="10507" width="11.83203125" style="442" bestFit="1" customWidth="1"/>
    <col min="10508" max="10508" width="7.16015625" style="442" customWidth="1"/>
    <col min="10509" max="10752" width="9.33203125" style="442" customWidth="1"/>
    <col min="10753" max="10753" width="10.33203125" style="442" customWidth="1"/>
    <col min="10754" max="10754" width="5.33203125" style="442" customWidth="1"/>
    <col min="10755" max="10755" width="11.5" style="442" customWidth="1"/>
    <col min="10756" max="10756" width="59.66015625" style="442" customWidth="1"/>
    <col min="10757" max="10757" width="9.33203125" style="442" hidden="1" customWidth="1"/>
    <col min="10758" max="10758" width="3.83203125" style="442" customWidth="1"/>
    <col min="10759" max="10759" width="11.33203125" style="442" customWidth="1"/>
    <col min="10760" max="10760" width="11.5" style="442" customWidth="1"/>
    <col min="10761" max="10761" width="12.66015625" style="442" bestFit="1" customWidth="1"/>
    <col min="10762" max="10762" width="7" style="442" bestFit="1" customWidth="1"/>
    <col min="10763" max="10763" width="11.83203125" style="442" bestFit="1" customWidth="1"/>
    <col min="10764" max="10764" width="7.16015625" style="442" customWidth="1"/>
    <col min="10765" max="11008" width="9.33203125" style="442" customWidth="1"/>
    <col min="11009" max="11009" width="10.33203125" style="442" customWidth="1"/>
    <col min="11010" max="11010" width="5.33203125" style="442" customWidth="1"/>
    <col min="11011" max="11011" width="11.5" style="442" customWidth="1"/>
    <col min="11012" max="11012" width="59.66015625" style="442" customWidth="1"/>
    <col min="11013" max="11013" width="9.33203125" style="442" hidden="1" customWidth="1"/>
    <col min="11014" max="11014" width="3.83203125" style="442" customWidth="1"/>
    <col min="11015" max="11015" width="11.33203125" style="442" customWidth="1"/>
    <col min="11016" max="11016" width="11.5" style="442" customWidth="1"/>
    <col min="11017" max="11017" width="12.66015625" style="442" bestFit="1" customWidth="1"/>
    <col min="11018" max="11018" width="7" style="442" bestFit="1" customWidth="1"/>
    <col min="11019" max="11019" width="11.83203125" style="442" bestFit="1" customWidth="1"/>
    <col min="11020" max="11020" width="7.16015625" style="442" customWidth="1"/>
    <col min="11021" max="11264" width="9.33203125" style="442" customWidth="1"/>
    <col min="11265" max="11265" width="10.33203125" style="442" customWidth="1"/>
    <col min="11266" max="11266" width="5.33203125" style="442" customWidth="1"/>
    <col min="11267" max="11267" width="11.5" style="442" customWidth="1"/>
    <col min="11268" max="11268" width="59.66015625" style="442" customWidth="1"/>
    <col min="11269" max="11269" width="9.33203125" style="442" hidden="1" customWidth="1"/>
    <col min="11270" max="11270" width="3.83203125" style="442" customWidth="1"/>
    <col min="11271" max="11271" width="11.33203125" style="442" customWidth="1"/>
    <col min="11272" max="11272" width="11.5" style="442" customWidth="1"/>
    <col min="11273" max="11273" width="12.66015625" style="442" bestFit="1" customWidth="1"/>
    <col min="11274" max="11274" width="7" style="442" bestFit="1" customWidth="1"/>
    <col min="11275" max="11275" width="11.83203125" style="442" bestFit="1" customWidth="1"/>
    <col min="11276" max="11276" width="7.16015625" style="442" customWidth="1"/>
    <col min="11277" max="11520" width="9.33203125" style="442" customWidth="1"/>
    <col min="11521" max="11521" width="10.33203125" style="442" customWidth="1"/>
    <col min="11522" max="11522" width="5.33203125" style="442" customWidth="1"/>
    <col min="11523" max="11523" width="11.5" style="442" customWidth="1"/>
    <col min="11524" max="11524" width="59.66015625" style="442" customWidth="1"/>
    <col min="11525" max="11525" width="9.33203125" style="442" hidden="1" customWidth="1"/>
    <col min="11526" max="11526" width="3.83203125" style="442" customWidth="1"/>
    <col min="11527" max="11527" width="11.33203125" style="442" customWidth="1"/>
    <col min="11528" max="11528" width="11.5" style="442" customWidth="1"/>
    <col min="11529" max="11529" width="12.66015625" style="442" bestFit="1" customWidth="1"/>
    <col min="11530" max="11530" width="7" style="442" bestFit="1" customWidth="1"/>
    <col min="11531" max="11531" width="11.83203125" style="442" bestFit="1" customWidth="1"/>
    <col min="11532" max="11532" width="7.16015625" style="442" customWidth="1"/>
    <col min="11533" max="11776" width="9.33203125" style="442" customWidth="1"/>
    <col min="11777" max="11777" width="10.33203125" style="442" customWidth="1"/>
    <col min="11778" max="11778" width="5.33203125" style="442" customWidth="1"/>
    <col min="11779" max="11779" width="11.5" style="442" customWidth="1"/>
    <col min="11780" max="11780" width="59.66015625" style="442" customWidth="1"/>
    <col min="11781" max="11781" width="9.33203125" style="442" hidden="1" customWidth="1"/>
    <col min="11782" max="11782" width="3.83203125" style="442" customWidth="1"/>
    <col min="11783" max="11783" width="11.33203125" style="442" customWidth="1"/>
    <col min="11784" max="11784" width="11.5" style="442" customWidth="1"/>
    <col min="11785" max="11785" width="12.66015625" style="442" bestFit="1" customWidth="1"/>
    <col min="11786" max="11786" width="7" style="442" bestFit="1" customWidth="1"/>
    <col min="11787" max="11787" width="11.83203125" style="442" bestFit="1" customWidth="1"/>
    <col min="11788" max="11788" width="7.16015625" style="442" customWidth="1"/>
    <col min="11789" max="12032" width="9.33203125" style="442" customWidth="1"/>
    <col min="12033" max="12033" width="10.33203125" style="442" customWidth="1"/>
    <col min="12034" max="12034" width="5.33203125" style="442" customWidth="1"/>
    <col min="12035" max="12035" width="11.5" style="442" customWidth="1"/>
    <col min="12036" max="12036" width="59.66015625" style="442" customWidth="1"/>
    <col min="12037" max="12037" width="9.33203125" style="442" hidden="1" customWidth="1"/>
    <col min="12038" max="12038" width="3.83203125" style="442" customWidth="1"/>
    <col min="12039" max="12039" width="11.33203125" style="442" customWidth="1"/>
    <col min="12040" max="12040" width="11.5" style="442" customWidth="1"/>
    <col min="12041" max="12041" width="12.66015625" style="442" bestFit="1" customWidth="1"/>
    <col min="12042" max="12042" width="7" style="442" bestFit="1" customWidth="1"/>
    <col min="12043" max="12043" width="11.83203125" style="442" bestFit="1" customWidth="1"/>
    <col min="12044" max="12044" width="7.16015625" style="442" customWidth="1"/>
    <col min="12045" max="12288" width="9.33203125" style="442" customWidth="1"/>
    <col min="12289" max="12289" width="10.33203125" style="442" customWidth="1"/>
    <col min="12290" max="12290" width="5.33203125" style="442" customWidth="1"/>
    <col min="12291" max="12291" width="11.5" style="442" customWidth="1"/>
    <col min="12292" max="12292" width="59.66015625" style="442" customWidth="1"/>
    <col min="12293" max="12293" width="9.33203125" style="442" hidden="1" customWidth="1"/>
    <col min="12294" max="12294" width="3.83203125" style="442" customWidth="1"/>
    <col min="12295" max="12295" width="11.33203125" style="442" customWidth="1"/>
    <col min="12296" max="12296" width="11.5" style="442" customWidth="1"/>
    <col min="12297" max="12297" width="12.66015625" style="442" bestFit="1" customWidth="1"/>
    <col min="12298" max="12298" width="7" style="442" bestFit="1" customWidth="1"/>
    <col min="12299" max="12299" width="11.83203125" style="442" bestFit="1" customWidth="1"/>
    <col min="12300" max="12300" width="7.16015625" style="442" customWidth="1"/>
    <col min="12301" max="12544" width="9.33203125" style="442" customWidth="1"/>
    <col min="12545" max="12545" width="10.33203125" style="442" customWidth="1"/>
    <col min="12546" max="12546" width="5.33203125" style="442" customWidth="1"/>
    <col min="12547" max="12547" width="11.5" style="442" customWidth="1"/>
    <col min="12548" max="12548" width="59.66015625" style="442" customWidth="1"/>
    <col min="12549" max="12549" width="9.33203125" style="442" hidden="1" customWidth="1"/>
    <col min="12550" max="12550" width="3.83203125" style="442" customWidth="1"/>
    <col min="12551" max="12551" width="11.33203125" style="442" customWidth="1"/>
    <col min="12552" max="12552" width="11.5" style="442" customWidth="1"/>
    <col min="12553" max="12553" width="12.66015625" style="442" bestFit="1" customWidth="1"/>
    <col min="12554" max="12554" width="7" style="442" bestFit="1" customWidth="1"/>
    <col min="12555" max="12555" width="11.83203125" style="442" bestFit="1" customWidth="1"/>
    <col min="12556" max="12556" width="7.16015625" style="442" customWidth="1"/>
    <col min="12557" max="12800" width="9.33203125" style="442" customWidth="1"/>
    <col min="12801" max="12801" width="10.33203125" style="442" customWidth="1"/>
    <col min="12802" max="12802" width="5.33203125" style="442" customWidth="1"/>
    <col min="12803" max="12803" width="11.5" style="442" customWidth="1"/>
    <col min="12804" max="12804" width="59.66015625" style="442" customWidth="1"/>
    <col min="12805" max="12805" width="9.33203125" style="442" hidden="1" customWidth="1"/>
    <col min="12806" max="12806" width="3.83203125" style="442" customWidth="1"/>
    <col min="12807" max="12807" width="11.33203125" style="442" customWidth="1"/>
    <col min="12808" max="12808" width="11.5" style="442" customWidth="1"/>
    <col min="12809" max="12809" width="12.66015625" style="442" bestFit="1" customWidth="1"/>
    <col min="12810" max="12810" width="7" style="442" bestFit="1" customWidth="1"/>
    <col min="12811" max="12811" width="11.83203125" style="442" bestFit="1" customWidth="1"/>
    <col min="12812" max="12812" width="7.16015625" style="442" customWidth="1"/>
    <col min="12813" max="13056" width="9.33203125" style="442" customWidth="1"/>
    <col min="13057" max="13057" width="10.33203125" style="442" customWidth="1"/>
    <col min="13058" max="13058" width="5.33203125" style="442" customWidth="1"/>
    <col min="13059" max="13059" width="11.5" style="442" customWidth="1"/>
    <col min="13060" max="13060" width="59.66015625" style="442" customWidth="1"/>
    <col min="13061" max="13061" width="9.33203125" style="442" hidden="1" customWidth="1"/>
    <col min="13062" max="13062" width="3.83203125" style="442" customWidth="1"/>
    <col min="13063" max="13063" width="11.33203125" style="442" customWidth="1"/>
    <col min="13064" max="13064" width="11.5" style="442" customWidth="1"/>
    <col min="13065" max="13065" width="12.66015625" style="442" bestFit="1" customWidth="1"/>
    <col min="13066" max="13066" width="7" style="442" bestFit="1" customWidth="1"/>
    <col min="13067" max="13067" width="11.83203125" style="442" bestFit="1" customWidth="1"/>
    <col min="13068" max="13068" width="7.16015625" style="442" customWidth="1"/>
    <col min="13069" max="13312" width="9.33203125" style="442" customWidth="1"/>
    <col min="13313" max="13313" width="10.33203125" style="442" customWidth="1"/>
    <col min="13314" max="13314" width="5.33203125" style="442" customWidth="1"/>
    <col min="13315" max="13315" width="11.5" style="442" customWidth="1"/>
    <col min="13316" max="13316" width="59.66015625" style="442" customWidth="1"/>
    <col min="13317" max="13317" width="9.33203125" style="442" hidden="1" customWidth="1"/>
    <col min="13318" max="13318" width="3.83203125" style="442" customWidth="1"/>
    <col min="13319" max="13319" width="11.33203125" style="442" customWidth="1"/>
    <col min="13320" max="13320" width="11.5" style="442" customWidth="1"/>
    <col min="13321" max="13321" width="12.66015625" style="442" bestFit="1" customWidth="1"/>
    <col min="13322" max="13322" width="7" style="442" bestFit="1" customWidth="1"/>
    <col min="13323" max="13323" width="11.83203125" style="442" bestFit="1" customWidth="1"/>
    <col min="13324" max="13324" width="7.16015625" style="442" customWidth="1"/>
    <col min="13325" max="13568" width="9.33203125" style="442" customWidth="1"/>
    <col min="13569" max="13569" width="10.33203125" style="442" customWidth="1"/>
    <col min="13570" max="13570" width="5.33203125" style="442" customWidth="1"/>
    <col min="13571" max="13571" width="11.5" style="442" customWidth="1"/>
    <col min="13572" max="13572" width="59.66015625" style="442" customWidth="1"/>
    <col min="13573" max="13573" width="9.33203125" style="442" hidden="1" customWidth="1"/>
    <col min="13574" max="13574" width="3.83203125" style="442" customWidth="1"/>
    <col min="13575" max="13575" width="11.33203125" style="442" customWidth="1"/>
    <col min="13576" max="13576" width="11.5" style="442" customWidth="1"/>
    <col min="13577" max="13577" width="12.66015625" style="442" bestFit="1" customWidth="1"/>
    <col min="13578" max="13578" width="7" style="442" bestFit="1" customWidth="1"/>
    <col min="13579" max="13579" width="11.83203125" style="442" bestFit="1" customWidth="1"/>
    <col min="13580" max="13580" width="7.16015625" style="442" customWidth="1"/>
    <col min="13581" max="13824" width="9.33203125" style="442" customWidth="1"/>
    <col min="13825" max="13825" width="10.33203125" style="442" customWidth="1"/>
    <col min="13826" max="13826" width="5.33203125" style="442" customWidth="1"/>
    <col min="13827" max="13827" width="11.5" style="442" customWidth="1"/>
    <col min="13828" max="13828" width="59.66015625" style="442" customWidth="1"/>
    <col min="13829" max="13829" width="9.33203125" style="442" hidden="1" customWidth="1"/>
    <col min="13830" max="13830" width="3.83203125" style="442" customWidth="1"/>
    <col min="13831" max="13831" width="11.33203125" style="442" customWidth="1"/>
    <col min="13832" max="13832" width="11.5" style="442" customWidth="1"/>
    <col min="13833" max="13833" width="12.66015625" style="442" bestFit="1" customWidth="1"/>
    <col min="13834" max="13834" width="7" style="442" bestFit="1" customWidth="1"/>
    <col min="13835" max="13835" width="11.83203125" style="442" bestFit="1" customWidth="1"/>
    <col min="13836" max="13836" width="7.16015625" style="442" customWidth="1"/>
    <col min="13837" max="14080" width="9.33203125" style="442" customWidth="1"/>
    <col min="14081" max="14081" width="10.33203125" style="442" customWidth="1"/>
    <col min="14082" max="14082" width="5.33203125" style="442" customWidth="1"/>
    <col min="14083" max="14083" width="11.5" style="442" customWidth="1"/>
    <col min="14084" max="14084" width="59.66015625" style="442" customWidth="1"/>
    <col min="14085" max="14085" width="9.33203125" style="442" hidden="1" customWidth="1"/>
    <col min="14086" max="14086" width="3.83203125" style="442" customWidth="1"/>
    <col min="14087" max="14087" width="11.33203125" style="442" customWidth="1"/>
    <col min="14088" max="14088" width="11.5" style="442" customWidth="1"/>
    <col min="14089" max="14089" width="12.66015625" style="442" bestFit="1" customWidth="1"/>
    <col min="14090" max="14090" width="7" style="442" bestFit="1" customWidth="1"/>
    <col min="14091" max="14091" width="11.83203125" style="442" bestFit="1" customWidth="1"/>
    <col min="14092" max="14092" width="7.16015625" style="442" customWidth="1"/>
    <col min="14093" max="14336" width="9.33203125" style="442" customWidth="1"/>
    <col min="14337" max="14337" width="10.33203125" style="442" customWidth="1"/>
    <col min="14338" max="14338" width="5.33203125" style="442" customWidth="1"/>
    <col min="14339" max="14339" width="11.5" style="442" customWidth="1"/>
    <col min="14340" max="14340" width="59.66015625" style="442" customWidth="1"/>
    <col min="14341" max="14341" width="9.33203125" style="442" hidden="1" customWidth="1"/>
    <col min="14342" max="14342" width="3.83203125" style="442" customWidth="1"/>
    <col min="14343" max="14343" width="11.33203125" style="442" customWidth="1"/>
    <col min="14344" max="14344" width="11.5" style="442" customWidth="1"/>
    <col min="14345" max="14345" width="12.66015625" style="442" bestFit="1" customWidth="1"/>
    <col min="14346" max="14346" width="7" style="442" bestFit="1" customWidth="1"/>
    <col min="14347" max="14347" width="11.83203125" style="442" bestFit="1" customWidth="1"/>
    <col min="14348" max="14348" width="7.16015625" style="442" customWidth="1"/>
    <col min="14349" max="14592" width="9.33203125" style="442" customWidth="1"/>
    <col min="14593" max="14593" width="10.33203125" style="442" customWidth="1"/>
    <col min="14594" max="14594" width="5.33203125" style="442" customWidth="1"/>
    <col min="14595" max="14595" width="11.5" style="442" customWidth="1"/>
    <col min="14596" max="14596" width="59.66015625" style="442" customWidth="1"/>
    <col min="14597" max="14597" width="9.33203125" style="442" hidden="1" customWidth="1"/>
    <col min="14598" max="14598" width="3.83203125" style="442" customWidth="1"/>
    <col min="14599" max="14599" width="11.33203125" style="442" customWidth="1"/>
    <col min="14600" max="14600" width="11.5" style="442" customWidth="1"/>
    <col min="14601" max="14601" width="12.66015625" style="442" bestFit="1" customWidth="1"/>
    <col min="14602" max="14602" width="7" style="442" bestFit="1" customWidth="1"/>
    <col min="14603" max="14603" width="11.83203125" style="442" bestFit="1" customWidth="1"/>
    <col min="14604" max="14604" width="7.16015625" style="442" customWidth="1"/>
    <col min="14605" max="14848" width="9.33203125" style="442" customWidth="1"/>
    <col min="14849" max="14849" width="10.33203125" style="442" customWidth="1"/>
    <col min="14850" max="14850" width="5.33203125" style="442" customWidth="1"/>
    <col min="14851" max="14851" width="11.5" style="442" customWidth="1"/>
    <col min="14852" max="14852" width="59.66015625" style="442" customWidth="1"/>
    <col min="14853" max="14853" width="9.33203125" style="442" hidden="1" customWidth="1"/>
    <col min="14854" max="14854" width="3.83203125" style="442" customWidth="1"/>
    <col min="14855" max="14855" width="11.33203125" style="442" customWidth="1"/>
    <col min="14856" max="14856" width="11.5" style="442" customWidth="1"/>
    <col min="14857" max="14857" width="12.66015625" style="442" bestFit="1" customWidth="1"/>
    <col min="14858" max="14858" width="7" style="442" bestFit="1" customWidth="1"/>
    <col min="14859" max="14859" width="11.83203125" style="442" bestFit="1" customWidth="1"/>
    <col min="14860" max="14860" width="7.16015625" style="442" customWidth="1"/>
    <col min="14861" max="15104" width="9.33203125" style="442" customWidth="1"/>
    <col min="15105" max="15105" width="10.33203125" style="442" customWidth="1"/>
    <col min="15106" max="15106" width="5.33203125" style="442" customWidth="1"/>
    <col min="15107" max="15107" width="11.5" style="442" customWidth="1"/>
    <col min="15108" max="15108" width="59.66015625" style="442" customWidth="1"/>
    <col min="15109" max="15109" width="9.33203125" style="442" hidden="1" customWidth="1"/>
    <col min="15110" max="15110" width="3.83203125" style="442" customWidth="1"/>
    <col min="15111" max="15111" width="11.33203125" style="442" customWidth="1"/>
    <col min="15112" max="15112" width="11.5" style="442" customWidth="1"/>
    <col min="15113" max="15113" width="12.66015625" style="442" bestFit="1" customWidth="1"/>
    <col min="15114" max="15114" width="7" style="442" bestFit="1" customWidth="1"/>
    <col min="15115" max="15115" width="11.83203125" style="442" bestFit="1" customWidth="1"/>
    <col min="15116" max="15116" width="7.16015625" style="442" customWidth="1"/>
    <col min="15117" max="15360" width="9.33203125" style="442" customWidth="1"/>
    <col min="15361" max="15361" width="10.33203125" style="442" customWidth="1"/>
    <col min="15362" max="15362" width="5.33203125" style="442" customWidth="1"/>
    <col min="15363" max="15363" width="11.5" style="442" customWidth="1"/>
    <col min="15364" max="15364" width="59.66015625" style="442" customWidth="1"/>
    <col min="15365" max="15365" width="9.33203125" style="442" hidden="1" customWidth="1"/>
    <col min="15366" max="15366" width="3.83203125" style="442" customWidth="1"/>
    <col min="15367" max="15367" width="11.33203125" style="442" customWidth="1"/>
    <col min="15368" max="15368" width="11.5" style="442" customWidth="1"/>
    <col min="15369" max="15369" width="12.66015625" style="442" bestFit="1" customWidth="1"/>
    <col min="15370" max="15370" width="7" style="442" bestFit="1" customWidth="1"/>
    <col min="15371" max="15371" width="11.83203125" style="442" bestFit="1" customWidth="1"/>
    <col min="15372" max="15372" width="7.16015625" style="442" customWidth="1"/>
    <col min="15373" max="15616" width="9.33203125" style="442" customWidth="1"/>
    <col min="15617" max="15617" width="10.33203125" style="442" customWidth="1"/>
    <col min="15618" max="15618" width="5.33203125" style="442" customWidth="1"/>
    <col min="15619" max="15619" width="11.5" style="442" customWidth="1"/>
    <col min="15620" max="15620" width="59.66015625" style="442" customWidth="1"/>
    <col min="15621" max="15621" width="9.33203125" style="442" hidden="1" customWidth="1"/>
    <col min="15622" max="15622" width="3.83203125" style="442" customWidth="1"/>
    <col min="15623" max="15623" width="11.33203125" style="442" customWidth="1"/>
    <col min="15624" max="15624" width="11.5" style="442" customWidth="1"/>
    <col min="15625" max="15625" width="12.66015625" style="442" bestFit="1" customWidth="1"/>
    <col min="15626" max="15626" width="7" style="442" bestFit="1" customWidth="1"/>
    <col min="15627" max="15627" width="11.83203125" style="442" bestFit="1" customWidth="1"/>
    <col min="15628" max="15628" width="7.16015625" style="442" customWidth="1"/>
    <col min="15629" max="15872" width="9.33203125" style="442" customWidth="1"/>
    <col min="15873" max="15873" width="10.33203125" style="442" customWidth="1"/>
    <col min="15874" max="15874" width="5.33203125" style="442" customWidth="1"/>
    <col min="15875" max="15875" width="11.5" style="442" customWidth="1"/>
    <col min="15876" max="15876" width="59.66015625" style="442" customWidth="1"/>
    <col min="15877" max="15877" width="9.33203125" style="442" hidden="1" customWidth="1"/>
    <col min="15878" max="15878" width="3.83203125" style="442" customWidth="1"/>
    <col min="15879" max="15879" width="11.33203125" style="442" customWidth="1"/>
    <col min="15880" max="15880" width="11.5" style="442" customWidth="1"/>
    <col min="15881" max="15881" width="12.66015625" style="442" bestFit="1" customWidth="1"/>
    <col min="15882" max="15882" width="7" style="442" bestFit="1" customWidth="1"/>
    <col min="15883" max="15883" width="11.83203125" style="442" bestFit="1" customWidth="1"/>
    <col min="15884" max="15884" width="7.16015625" style="442" customWidth="1"/>
    <col min="15885" max="16128" width="9.33203125" style="442" customWidth="1"/>
    <col min="16129" max="16129" width="10.33203125" style="442" customWidth="1"/>
    <col min="16130" max="16130" width="5.33203125" style="442" customWidth="1"/>
    <col min="16131" max="16131" width="11.5" style="442" customWidth="1"/>
    <col min="16132" max="16132" width="59.66015625" style="442" customWidth="1"/>
    <col min="16133" max="16133" width="9.33203125" style="442" hidden="1" customWidth="1"/>
    <col min="16134" max="16134" width="3.83203125" style="442" customWidth="1"/>
    <col min="16135" max="16135" width="11.33203125" style="442" customWidth="1"/>
    <col min="16136" max="16136" width="11.5" style="442" customWidth="1"/>
    <col min="16137" max="16137" width="12.66015625" style="442" bestFit="1" customWidth="1"/>
    <col min="16138" max="16138" width="7" style="442" bestFit="1" customWidth="1"/>
    <col min="16139" max="16139" width="11.83203125" style="442" bestFit="1" customWidth="1"/>
    <col min="16140" max="16140" width="7.16015625" style="442" customWidth="1"/>
    <col min="16141" max="16384" width="9.33203125" style="442" customWidth="1"/>
  </cols>
  <sheetData>
    <row r="1" spans="1:256" ht="18">
      <c r="A1" s="438" t="s">
        <v>2687</v>
      </c>
      <c r="B1" s="439"/>
      <c r="C1" s="439"/>
      <c r="D1" s="440"/>
      <c r="E1" s="439"/>
      <c r="F1" s="439"/>
      <c r="G1" s="439"/>
      <c r="H1" s="439"/>
      <c r="I1" s="439"/>
      <c r="J1" s="439"/>
      <c r="K1" s="439"/>
      <c r="L1" s="439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1"/>
      <c r="AI1" s="441"/>
      <c r="AJ1" s="441"/>
      <c r="AK1" s="441"/>
      <c r="AL1" s="441"/>
      <c r="AM1" s="441"/>
      <c r="AN1" s="441"/>
      <c r="AO1" s="441"/>
      <c r="AP1" s="441"/>
      <c r="AQ1" s="441"/>
      <c r="AR1" s="441"/>
      <c r="AS1" s="441"/>
      <c r="AT1" s="441"/>
      <c r="AU1" s="441"/>
      <c r="AV1" s="441"/>
      <c r="AW1" s="441"/>
      <c r="AX1" s="441"/>
      <c r="AY1" s="441"/>
      <c r="AZ1" s="441"/>
      <c r="BA1" s="441"/>
      <c r="BB1" s="441"/>
      <c r="BC1" s="441"/>
      <c r="BD1" s="441"/>
      <c r="BE1" s="441"/>
      <c r="BF1" s="441"/>
      <c r="BG1" s="441"/>
      <c r="BH1" s="441"/>
      <c r="BI1" s="441"/>
      <c r="BJ1" s="441"/>
      <c r="BK1" s="441"/>
      <c r="BL1" s="441"/>
      <c r="BM1" s="441"/>
      <c r="BN1" s="441"/>
      <c r="BO1" s="441"/>
      <c r="BP1" s="441"/>
      <c r="BQ1" s="441"/>
      <c r="BR1" s="441"/>
      <c r="BS1" s="441"/>
      <c r="BT1" s="441"/>
      <c r="BU1" s="441"/>
      <c r="BV1" s="441"/>
      <c r="BW1" s="441"/>
      <c r="BX1" s="441"/>
      <c r="BY1" s="441"/>
      <c r="BZ1" s="441"/>
      <c r="CA1" s="441"/>
      <c r="CB1" s="441"/>
      <c r="CC1" s="441"/>
      <c r="CD1" s="441"/>
      <c r="CE1" s="441"/>
      <c r="CF1" s="441"/>
      <c r="CG1" s="441"/>
      <c r="CH1" s="441"/>
      <c r="CI1" s="441"/>
      <c r="CJ1" s="441"/>
      <c r="CK1" s="441"/>
      <c r="CL1" s="441"/>
      <c r="CM1" s="441"/>
      <c r="CN1" s="441"/>
      <c r="CO1" s="441"/>
      <c r="CP1" s="441"/>
      <c r="CQ1" s="441"/>
      <c r="CR1" s="441"/>
      <c r="CS1" s="441"/>
      <c r="CT1" s="441"/>
      <c r="CU1" s="441"/>
      <c r="CV1" s="441"/>
      <c r="CW1" s="441"/>
      <c r="CX1" s="441"/>
      <c r="CY1" s="441"/>
      <c r="CZ1" s="441"/>
      <c r="DA1" s="441"/>
      <c r="DB1" s="441"/>
      <c r="DC1" s="441"/>
      <c r="DD1" s="441"/>
      <c r="DE1" s="441"/>
      <c r="DF1" s="441"/>
      <c r="DG1" s="441"/>
      <c r="DH1" s="441"/>
      <c r="DI1" s="441"/>
      <c r="DJ1" s="441"/>
      <c r="DK1" s="441"/>
      <c r="DL1" s="441"/>
      <c r="DM1" s="441"/>
      <c r="DN1" s="441"/>
      <c r="DO1" s="441"/>
      <c r="DP1" s="441"/>
      <c r="DQ1" s="441"/>
      <c r="DR1" s="441"/>
      <c r="DS1" s="441"/>
      <c r="DT1" s="441"/>
      <c r="DU1" s="441"/>
      <c r="DV1" s="441"/>
      <c r="DW1" s="441"/>
      <c r="DX1" s="441"/>
      <c r="DY1" s="441"/>
      <c r="DZ1" s="441"/>
      <c r="EA1" s="441"/>
      <c r="EB1" s="441"/>
      <c r="EC1" s="441"/>
      <c r="ED1" s="441"/>
      <c r="EE1" s="441"/>
      <c r="EF1" s="441"/>
      <c r="EG1" s="441"/>
      <c r="EH1" s="441"/>
      <c r="EI1" s="441"/>
      <c r="EJ1" s="441"/>
      <c r="EK1" s="441"/>
      <c r="EL1" s="441"/>
      <c r="EM1" s="441"/>
      <c r="EN1" s="441"/>
      <c r="EO1" s="441"/>
      <c r="EP1" s="441"/>
      <c r="EQ1" s="441"/>
      <c r="ER1" s="441"/>
      <c r="ES1" s="441"/>
      <c r="ET1" s="441"/>
      <c r="EU1" s="441"/>
      <c r="EV1" s="441"/>
      <c r="EW1" s="441"/>
      <c r="EX1" s="441"/>
      <c r="EY1" s="441"/>
      <c r="EZ1" s="441"/>
      <c r="FA1" s="441"/>
      <c r="FB1" s="441"/>
      <c r="FC1" s="441"/>
      <c r="FD1" s="441"/>
      <c r="FE1" s="441"/>
      <c r="FF1" s="441"/>
      <c r="FG1" s="441"/>
      <c r="FH1" s="441"/>
      <c r="FI1" s="441"/>
      <c r="FJ1" s="441"/>
      <c r="FK1" s="441"/>
      <c r="FL1" s="441"/>
      <c r="FM1" s="441"/>
      <c r="FN1" s="441"/>
      <c r="FO1" s="441"/>
      <c r="FP1" s="441"/>
      <c r="FQ1" s="441"/>
      <c r="FR1" s="441"/>
      <c r="FS1" s="441"/>
      <c r="FT1" s="441"/>
      <c r="FU1" s="441"/>
      <c r="FV1" s="441"/>
      <c r="FW1" s="441"/>
      <c r="FX1" s="441"/>
      <c r="FY1" s="441"/>
      <c r="FZ1" s="441"/>
      <c r="GA1" s="441"/>
      <c r="GB1" s="441"/>
      <c r="GC1" s="441"/>
      <c r="GD1" s="441"/>
      <c r="GE1" s="441"/>
      <c r="GF1" s="441"/>
      <c r="GG1" s="441"/>
      <c r="GH1" s="441"/>
      <c r="GI1" s="441"/>
      <c r="GJ1" s="441"/>
      <c r="GK1" s="441"/>
      <c r="GL1" s="441"/>
      <c r="GM1" s="441"/>
      <c r="GN1" s="441"/>
      <c r="GO1" s="441"/>
      <c r="GP1" s="441"/>
      <c r="GQ1" s="441"/>
      <c r="GR1" s="441"/>
      <c r="GS1" s="441"/>
      <c r="GT1" s="441"/>
      <c r="GU1" s="441"/>
      <c r="GV1" s="441"/>
      <c r="GW1" s="441"/>
      <c r="GX1" s="441"/>
      <c r="GY1" s="441"/>
      <c r="GZ1" s="441"/>
      <c r="HA1" s="441"/>
      <c r="HB1" s="441"/>
      <c r="HC1" s="441"/>
      <c r="HD1" s="441"/>
      <c r="HE1" s="441"/>
      <c r="HF1" s="441"/>
      <c r="HG1" s="441"/>
      <c r="HH1" s="441"/>
      <c r="HI1" s="441"/>
      <c r="HJ1" s="441"/>
      <c r="HK1" s="441"/>
      <c r="HL1" s="441"/>
      <c r="HM1" s="441"/>
      <c r="HN1" s="441"/>
      <c r="HO1" s="441"/>
      <c r="HP1" s="441"/>
      <c r="HQ1" s="441"/>
      <c r="HR1" s="441"/>
      <c r="HS1" s="441"/>
      <c r="HT1" s="441"/>
      <c r="HU1" s="441"/>
      <c r="HV1" s="441"/>
      <c r="HW1" s="441"/>
      <c r="HX1" s="441"/>
      <c r="HY1" s="441"/>
      <c r="HZ1" s="441"/>
      <c r="IA1" s="441"/>
      <c r="IB1" s="441"/>
      <c r="IC1" s="441"/>
      <c r="ID1" s="441"/>
      <c r="IE1" s="441"/>
      <c r="IF1" s="441"/>
      <c r="IG1" s="441"/>
      <c r="IH1" s="441"/>
      <c r="II1" s="441"/>
      <c r="IJ1" s="441"/>
      <c r="IK1" s="441"/>
      <c r="IL1" s="441"/>
      <c r="IM1" s="441"/>
      <c r="IN1" s="441"/>
      <c r="IO1" s="441"/>
      <c r="IP1" s="441"/>
      <c r="IQ1" s="441"/>
      <c r="IR1" s="441"/>
      <c r="IS1" s="441"/>
      <c r="IT1" s="441"/>
      <c r="IU1" s="441"/>
      <c r="IV1" s="441"/>
    </row>
    <row r="2" spans="1:256" ht="15.75">
      <c r="A2" s="443" t="s">
        <v>19</v>
      </c>
      <c r="B2" s="444" t="s">
        <v>2688</v>
      </c>
      <c r="C2" s="440"/>
      <c r="D2" s="440"/>
      <c r="E2" s="440"/>
      <c r="F2" s="440"/>
      <c r="G2" s="440"/>
      <c r="H2" s="440"/>
      <c r="I2" s="440"/>
      <c r="J2" s="440"/>
      <c r="K2" s="439"/>
      <c r="L2" s="439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1"/>
      <c r="AH2" s="441"/>
      <c r="AI2" s="441"/>
      <c r="AJ2" s="441"/>
      <c r="AK2" s="441"/>
      <c r="AL2" s="441"/>
      <c r="AM2" s="441"/>
      <c r="AN2" s="441"/>
      <c r="AO2" s="441"/>
      <c r="AP2" s="441"/>
      <c r="AQ2" s="441"/>
      <c r="AR2" s="441"/>
      <c r="AS2" s="441"/>
      <c r="AT2" s="441"/>
      <c r="AU2" s="441"/>
      <c r="AV2" s="441"/>
      <c r="AW2" s="441"/>
      <c r="AX2" s="441"/>
      <c r="AY2" s="441"/>
      <c r="AZ2" s="441"/>
      <c r="BA2" s="441"/>
      <c r="BB2" s="441"/>
      <c r="BC2" s="441"/>
      <c r="BD2" s="441"/>
      <c r="BE2" s="441"/>
      <c r="BF2" s="441"/>
      <c r="BG2" s="441"/>
      <c r="BH2" s="441"/>
      <c r="BI2" s="441"/>
      <c r="BJ2" s="441"/>
      <c r="BK2" s="441"/>
      <c r="BL2" s="441"/>
      <c r="BM2" s="441"/>
      <c r="BN2" s="441"/>
      <c r="BO2" s="441"/>
      <c r="BP2" s="441"/>
      <c r="BQ2" s="441"/>
      <c r="BR2" s="441"/>
      <c r="BS2" s="441"/>
      <c r="BT2" s="441"/>
      <c r="BU2" s="441"/>
      <c r="BV2" s="441"/>
      <c r="BW2" s="441"/>
      <c r="BX2" s="441"/>
      <c r="BY2" s="441"/>
      <c r="BZ2" s="441"/>
      <c r="CA2" s="441"/>
      <c r="CB2" s="441"/>
      <c r="CC2" s="441"/>
      <c r="CD2" s="441"/>
      <c r="CE2" s="441"/>
      <c r="CF2" s="441"/>
      <c r="CG2" s="441"/>
      <c r="CH2" s="441"/>
      <c r="CI2" s="441"/>
      <c r="CJ2" s="441"/>
      <c r="CK2" s="441"/>
      <c r="CL2" s="441"/>
      <c r="CM2" s="441"/>
      <c r="CN2" s="441"/>
      <c r="CO2" s="441"/>
      <c r="CP2" s="441"/>
      <c r="CQ2" s="441"/>
      <c r="CR2" s="441"/>
      <c r="CS2" s="441"/>
      <c r="CT2" s="441"/>
      <c r="CU2" s="441"/>
      <c r="CV2" s="441"/>
      <c r="CW2" s="441"/>
      <c r="CX2" s="441"/>
      <c r="CY2" s="441"/>
      <c r="CZ2" s="441"/>
      <c r="DA2" s="441"/>
      <c r="DB2" s="441"/>
      <c r="DC2" s="441"/>
      <c r="DD2" s="441"/>
      <c r="DE2" s="441"/>
      <c r="DF2" s="441"/>
      <c r="DG2" s="441"/>
      <c r="DH2" s="441"/>
      <c r="DI2" s="441"/>
      <c r="DJ2" s="441"/>
      <c r="DK2" s="441"/>
      <c r="DL2" s="441"/>
      <c r="DM2" s="441"/>
      <c r="DN2" s="441"/>
      <c r="DO2" s="441"/>
      <c r="DP2" s="441"/>
      <c r="DQ2" s="441"/>
      <c r="DR2" s="441"/>
      <c r="DS2" s="441"/>
      <c r="DT2" s="441"/>
      <c r="DU2" s="441"/>
      <c r="DV2" s="441"/>
      <c r="DW2" s="441"/>
      <c r="DX2" s="441"/>
      <c r="DY2" s="441"/>
      <c r="DZ2" s="441"/>
      <c r="EA2" s="441"/>
      <c r="EB2" s="441"/>
      <c r="EC2" s="441"/>
      <c r="ED2" s="441"/>
      <c r="EE2" s="441"/>
      <c r="EF2" s="441"/>
      <c r="EG2" s="441"/>
      <c r="EH2" s="441"/>
      <c r="EI2" s="441"/>
      <c r="EJ2" s="441"/>
      <c r="EK2" s="441"/>
      <c r="EL2" s="441"/>
      <c r="EM2" s="441"/>
      <c r="EN2" s="441"/>
      <c r="EO2" s="441"/>
      <c r="EP2" s="441"/>
      <c r="EQ2" s="441"/>
      <c r="ER2" s="441"/>
      <c r="ES2" s="441"/>
      <c r="ET2" s="441"/>
      <c r="EU2" s="441"/>
      <c r="EV2" s="441"/>
      <c r="EW2" s="441"/>
      <c r="EX2" s="441"/>
      <c r="EY2" s="441"/>
      <c r="EZ2" s="441"/>
      <c r="FA2" s="441"/>
      <c r="FB2" s="441"/>
      <c r="FC2" s="441"/>
      <c r="FD2" s="441"/>
      <c r="FE2" s="441"/>
      <c r="FF2" s="441"/>
      <c r="FG2" s="441"/>
      <c r="FH2" s="441"/>
      <c r="FI2" s="441"/>
      <c r="FJ2" s="441"/>
      <c r="FK2" s="441"/>
      <c r="FL2" s="441"/>
      <c r="FM2" s="441"/>
      <c r="FN2" s="441"/>
      <c r="FO2" s="441"/>
      <c r="FP2" s="441"/>
      <c r="FQ2" s="441"/>
      <c r="FR2" s="441"/>
      <c r="FS2" s="441"/>
      <c r="FT2" s="441"/>
      <c r="FU2" s="441"/>
      <c r="FV2" s="441"/>
      <c r="FW2" s="441"/>
      <c r="FX2" s="441"/>
      <c r="FY2" s="441"/>
      <c r="FZ2" s="441"/>
      <c r="GA2" s="441"/>
      <c r="GB2" s="441"/>
      <c r="GC2" s="441"/>
      <c r="GD2" s="441"/>
      <c r="GE2" s="441"/>
      <c r="GF2" s="441"/>
      <c r="GG2" s="441"/>
      <c r="GH2" s="441"/>
      <c r="GI2" s="441"/>
      <c r="GJ2" s="441"/>
      <c r="GK2" s="441"/>
      <c r="GL2" s="441"/>
      <c r="GM2" s="441"/>
      <c r="GN2" s="441"/>
      <c r="GO2" s="441"/>
      <c r="GP2" s="441"/>
      <c r="GQ2" s="441"/>
      <c r="GR2" s="441"/>
      <c r="GS2" s="441"/>
      <c r="GT2" s="441"/>
      <c r="GU2" s="441"/>
      <c r="GV2" s="441"/>
      <c r="GW2" s="441"/>
      <c r="GX2" s="441"/>
      <c r="GY2" s="441"/>
      <c r="GZ2" s="441"/>
      <c r="HA2" s="441"/>
      <c r="HB2" s="441"/>
      <c r="HC2" s="441"/>
      <c r="HD2" s="441"/>
      <c r="HE2" s="441"/>
      <c r="HF2" s="441"/>
      <c r="HG2" s="441"/>
      <c r="HH2" s="441"/>
      <c r="HI2" s="441"/>
      <c r="HJ2" s="441"/>
      <c r="HK2" s="441"/>
      <c r="HL2" s="441"/>
      <c r="HM2" s="441"/>
      <c r="HN2" s="441"/>
      <c r="HO2" s="441"/>
      <c r="HP2" s="441"/>
      <c r="HQ2" s="441"/>
      <c r="HR2" s="441"/>
      <c r="HS2" s="441"/>
      <c r="HT2" s="441"/>
      <c r="HU2" s="441"/>
      <c r="HV2" s="441"/>
      <c r="HW2" s="441"/>
      <c r="HX2" s="441"/>
      <c r="HY2" s="441"/>
      <c r="HZ2" s="441"/>
      <c r="IA2" s="441"/>
      <c r="IB2" s="441"/>
      <c r="IC2" s="441"/>
      <c r="ID2" s="441"/>
      <c r="IE2" s="441"/>
      <c r="IF2" s="441"/>
      <c r="IG2" s="441"/>
      <c r="IH2" s="441"/>
      <c r="II2" s="441"/>
      <c r="IJ2" s="441"/>
      <c r="IK2" s="441"/>
      <c r="IL2" s="441"/>
      <c r="IM2" s="441"/>
      <c r="IN2" s="441"/>
      <c r="IO2" s="441"/>
      <c r="IP2" s="441"/>
      <c r="IQ2" s="441"/>
      <c r="IR2" s="441"/>
      <c r="IS2" s="441"/>
      <c r="IT2" s="441"/>
      <c r="IU2" s="441"/>
      <c r="IV2" s="441"/>
    </row>
    <row r="3" spans="1:256" ht="14.25">
      <c r="A3" s="443" t="s">
        <v>143</v>
      </c>
      <c r="B3" s="445" t="s">
        <v>134</v>
      </c>
      <c r="C3" s="440"/>
      <c r="D3" s="440"/>
      <c r="E3" s="440"/>
      <c r="F3" s="440"/>
      <c r="G3" s="440"/>
      <c r="H3" s="440"/>
      <c r="I3" s="440"/>
      <c r="J3" s="440"/>
      <c r="K3" s="439"/>
      <c r="L3" s="439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441"/>
      <c r="AI3" s="441"/>
      <c r="AJ3" s="441"/>
      <c r="AK3" s="441"/>
      <c r="AL3" s="441"/>
      <c r="AM3" s="441"/>
      <c r="AN3" s="441"/>
      <c r="AO3" s="441"/>
      <c r="AP3" s="441"/>
      <c r="AQ3" s="441"/>
      <c r="AR3" s="441"/>
      <c r="AS3" s="441"/>
      <c r="AT3" s="441"/>
      <c r="AU3" s="441"/>
      <c r="AV3" s="441"/>
      <c r="AW3" s="441"/>
      <c r="AX3" s="441"/>
      <c r="AY3" s="441"/>
      <c r="AZ3" s="441"/>
      <c r="BA3" s="441"/>
      <c r="BB3" s="441"/>
      <c r="BC3" s="441"/>
      <c r="BD3" s="441"/>
      <c r="BE3" s="441"/>
      <c r="BF3" s="441"/>
      <c r="BG3" s="441"/>
      <c r="BH3" s="441"/>
      <c r="BI3" s="441"/>
      <c r="BJ3" s="441"/>
      <c r="BK3" s="441"/>
      <c r="BL3" s="441"/>
      <c r="BM3" s="441"/>
      <c r="BN3" s="441"/>
      <c r="BO3" s="441"/>
      <c r="BP3" s="441"/>
      <c r="BQ3" s="441"/>
      <c r="BR3" s="441"/>
      <c r="BS3" s="441"/>
      <c r="BT3" s="441"/>
      <c r="BU3" s="441"/>
      <c r="BV3" s="441"/>
      <c r="BW3" s="441"/>
      <c r="BX3" s="441"/>
      <c r="BY3" s="441"/>
      <c r="BZ3" s="441"/>
      <c r="CA3" s="441"/>
      <c r="CB3" s="441"/>
      <c r="CC3" s="441"/>
      <c r="CD3" s="441"/>
      <c r="CE3" s="441"/>
      <c r="CF3" s="441"/>
      <c r="CG3" s="441"/>
      <c r="CH3" s="441"/>
      <c r="CI3" s="441"/>
      <c r="CJ3" s="441"/>
      <c r="CK3" s="441"/>
      <c r="CL3" s="441"/>
      <c r="CM3" s="441"/>
      <c r="CN3" s="441"/>
      <c r="CO3" s="441"/>
      <c r="CP3" s="441"/>
      <c r="CQ3" s="441"/>
      <c r="CR3" s="441"/>
      <c r="CS3" s="441"/>
      <c r="CT3" s="441"/>
      <c r="CU3" s="441"/>
      <c r="CV3" s="441"/>
      <c r="CW3" s="441"/>
      <c r="CX3" s="441"/>
      <c r="CY3" s="441"/>
      <c r="CZ3" s="441"/>
      <c r="DA3" s="441"/>
      <c r="DB3" s="441"/>
      <c r="DC3" s="441"/>
      <c r="DD3" s="441"/>
      <c r="DE3" s="441"/>
      <c r="DF3" s="441"/>
      <c r="DG3" s="441"/>
      <c r="DH3" s="441"/>
      <c r="DI3" s="441"/>
      <c r="DJ3" s="441"/>
      <c r="DK3" s="441"/>
      <c r="DL3" s="441"/>
      <c r="DM3" s="441"/>
      <c r="DN3" s="441"/>
      <c r="DO3" s="441"/>
      <c r="DP3" s="441"/>
      <c r="DQ3" s="441"/>
      <c r="DR3" s="441"/>
      <c r="DS3" s="441"/>
      <c r="DT3" s="441"/>
      <c r="DU3" s="441"/>
      <c r="DV3" s="441"/>
      <c r="DW3" s="441"/>
      <c r="DX3" s="441"/>
      <c r="DY3" s="441"/>
      <c r="DZ3" s="441"/>
      <c r="EA3" s="441"/>
      <c r="EB3" s="441"/>
      <c r="EC3" s="441"/>
      <c r="ED3" s="441"/>
      <c r="EE3" s="441"/>
      <c r="EF3" s="441"/>
      <c r="EG3" s="441"/>
      <c r="EH3" s="441"/>
      <c r="EI3" s="441"/>
      <c r="EJ3" s="441"/>
      <c r="EK3" s="441"/>
      <c r="EL3" s="441"/>
      <c r="EM3" s="441"/>
      <c r="EN3" s="441"/>
      <c r="EO3" s="441"/>
      <c r="EP3" s="441"/>
      <c r="EQ3" s="441"/>
      <c r="ER3" s="441"/>
      <c r="ES3" s="441"/>
      <c r="ET3" s="441"/>
      <c r="EU3" s="441"/>
      <c r="EV3" s="441"/>
      <c r="EW3" s="441"/>
      <c r="EX3" s="441"/>
      <c r="EY3" s="441"/>
      <c r="EZ3" s="441"/>
      <c r="FA3" s="441"/>
      <c r="FB3" s="441"/>
      <c r="FC3" s="441"/>
      <c r="FD3" s="441"/>
      <c r="FE3" s="441"/>
      <c r="FF3" s="441"/>
      <c r="FG3" s="441"/>
      <c r="FH3" s="441"/>
      <c r="FI3" s="441"/>
      <c r="FJ3" s="441"/>
      <c r="FK3" s="441"/>
      <c r="FL3" s="441"/>
      <c r="FM3" s="441"/>
      <c r="FN3" s="441"/>
      <c r="FO3" s="441"/>
      <c r="FP3" s="441"/>
      <c r="FQ3" s="441"/>
      <c r="FR3" s="441"/>
      <c r="FS3" s="441"/>
      <c r="FT3" s="441"/>
      <c r="FU3" s="441"/>
      <c r="FV3" s="441"/>
      <c r="FW3" s="441"/>
      <c r="FX3" s="441"/>
      <c r="FY3" s="441"/>
      <c r="FZ3" s="441"/>
      <c r="GA3" s="441"/>
      <c r="GB3" s="441"/>
      <c r="GC3" s="441"/>
      <c r="GD3" s="441"/>
      <c r="GE3" s="441"/>
      <c r="GF3" s="441"/>
      <c r="GG3" s="441"/>
      <c r="GH3" s="441"/>
      <c r="GI3" s="441"/>
      <c r="GJ3" s="441"/>
      <c r="GK3" s="441"/>
      <c r="GL3" s="441"/>
      <c r="GM3" s="441"/>
      <c r="GN3" s="441"/>
      <c r="GO3" s="441"/>
      <c r="GP3" s="441"/>
      <c r="GQ3" s="441"/>
      <c r="GR3" s="441"/>
      <c r="GS3" s="441"/>
      <c r="GT3" s="441"/>
      <c r="GU3" s="441"/>
      <c r="GV3" s="441"/>
      <c r="GW3" s="441"/>
      <c r="GX3" s="441"/>
      <c r="GY3" s="441"/>
      <c r="GZ3" s="441"/>
      <c r="HA3" s="441"/>
      <c r="HB3" s="441"/>
      <c r="HC3" s="441"/>
      <c r="HD3" s="441"/>
      <c r="HE3" s="441"/>
      <c r="HF3" s="441"/>
      <c r="HG3" s="441"/>
      <c r="HH3" s="441"/>
      <c r="HI3" s="441"/>
      <c r="HJ3" s="441"/>
      <c r="HK3" s="441"/>
      <c r="HL3" s="441"/>
      <c r="HM3" s="441"/>
      <c r="HN3" s="441"/>
      <c r="HO3" s="441"/>
      <c r="HP3" s="441"/>
      <c r="HQ3" s="441"/>
      <c r="HR3" s="441"/>
      <c r="HS3" s="441"/>
      <c r="HT3" s="441"/>
      <c r="HU3" s="441"/>
      <c r="HV3" s="441"/>
      <c r="HW3" s="441"/>
      <c r="HX3" s="441"/>
      <c r="HY3" s="441"/>
      <c r="HZ3" s="441"/>
      <c r="IA3" s="441"/>
      <c r="IB3" s="441"/>
      <c r="IC3" s="441"/>
      <c r="ID3" s="441"/>
      <c r="IE3" s="441"/>
      <c r="IF3" s="441"/>
      <c r="IG3" s="441"/>
      <c r="IH3" s="441"/>
      <c r="II3" s="441"/>
      <c r="IJ3" s="441"/>
      <c r="IK3" s="441"/>
      <c r="IL3" s="441"/>
      <c r="IM3" s="441"/>
      <c r="IN3" s="441"/>
      <c r="IO3" s="441"/>
      <c r="IP3" s="441"/>
      <c r="IQ3" s="441"/>
      <c r="IR3" s="441"/>
      <c r="IS3" s="441"/>
      <c r="IT3" s="441"/>
      <c r="IU3" s="441"/>
      <c r="IV3" s="441"/>
    </row>
    <row r="4" spans="1:256" ht="14.25">
      <c r="A4" s="443" t="s">
        <v>2689</v>
      </c>
      <c r="B4" s="445"/>
      <c r="C4" s="440"/>
      <c r="D4" s="440"/>
      <c r="E4" s="440"/>
      <c r="F4" s="440"/>
      <c r="G4" s="440"/>
      <c r="H4" s="440"/>
      <c r="I4" s="440"/>
      <c r="J4" s="440"/>
      <c r="K4" s="439"/>
      <c r="L4" s="439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1"/>
      <c r="AE4" s="441"/>
      <c r="AF4" s="441"/>
      <c r="AG4" s="441"/>
      <c r="AH4" s="441"/>
      <c r="AI4" s="441"/>
      <c r="AJ4" s="441"/>
      <c r="AK4" s="441"/>
      <c r="AL4" s="441"/>
      <c r="AM4" s="441"/>
      <c r="AN4" s="441"/>
      <c r="AO4" s="441"/>
      <c r="AP4" s="441"/>
      <c r="AQ4" s="441"/>
      <c r="AR4" s="441"/>
      <c r="AS4" s="441"/>
      <c r="AT4" s="441"/>
      <c r="AU4" s="441"/>
      <c r="AV4" s="441"/>
      <c r="AW4" s="441"/>
      <c r="AX4" s="441"/>
      <c r="AY4" s="441"/>
      <c r="AZ4" s="441"/>
      <c r="BA4" s="441"/>
      <c r="BB4" s="441"/>
      <c r="BC4" s="441"/>
      <c r="BD4" s="441"/>
      <c r="BE4" s="441"/>
      <c r="BF4" s="441"/>
      <c r="BG4" s="441"/>
      <c r="BH4" s="441"/>
      <c r="BI4" s="441"/>
      <c r="BJ4" s="441"/>
      <c r="BK4" s="441"/>
      <c r="BL4" s="441"/>
      <c r="BM4" s="441"/>
      <c r="BN4" s="441"/>
      <c r="BO4" s="441"/>
      <c r="BP4" s="441"/>
      <c r="BQ4" s="441"/>
      <c r="BR4" s="441"/>
      <c r="BS4" s="441"/>
      <c r="BT4" s="441"/>
      <c r="BU4" s="441"/>
      <c r="BV4" s="441"/>
      <c r="BW4" s="441"/>
      <c r="BX4" s="441"/>
      <c r="BY4" s="441"/>
      <c r="BZ4" s="441"/>
      <c r="CA4" s="441"/>
      <c r="CB4" s="441"/>
      <c r="CC4" s="441"/>
      <c r="CD4" s="441"/>
      <c r="CE4" s="441"/>
      <c r="CF4" s="441"/>
      <c r="CG4" s="441"/>
      <c r="CH4" s="441"/>
      <c r="CI4" s="441"/>
      <c r="CJ4" s="441"/>
      <c r="CK4" s="441"/>
      <c r="CL4" s="441"/>
      <c r="CM4" s="441"/>
      <c r="CN4" s="441"/>
      <c r="CO4" s="441"/>
      <c r="CP4" s="441"/>
      <c r="CQ4" s="441"/>
      <c r="CR4" s="441"/>
      <c r="CS4" s="441"/>
      <c r="CT4" s="441"/>
      <c r="CU4" s="441"/>
      <c r="CV4" s="441"/>
      <c r="CW4" s="441"/>
      <c r="CX4" s="441"/>
      <c r="CY4" s="441"/>
      <c r="CZ4" s="441"/>
      <c r="DA4" s="441"/>
      <c r="DB4" s="441"/>
      <c r="DC4" s="441"/>
      <c r="DD4" s="441"/>
      <c r="DE4" s="441"/>
      <c r="DF4" s="441"/>
      <c r="DG4" s="441"/>
      <c r="DH4" s="441"/>
      <c r="DI4" s="441"/>
      <c r="DJ4" s="441"/>
      <c r="DK4" s="441"/>
      <c r="DL4" s="441"/>
      <c r="DM4" s="441"/>
      <c r="DN4" s="441"/>
      <c r="DO4" s="441"/>
      <c r="DP4" s="441"/>
      <c r="DQ4" s="441"/>
      <c r="DR4" s="441"/>
      <c r="DS4" s="441"/>
      <c r="DT4" s="441"/>
      <c r="DU4" s="441"/>
      <c r="DV4" s="441"/>
      <c r="DW4" s="441"/>
      <c r="DX4" s="441"/>
      <c r="DY4" s="441"/>
      <c r="DZ4" s="441"/>
      <c r="EA4" s="441"/>
      <c r="EB4" s="441"/>
      <c r="EC4" s="441"/>
      <c r="ED4" s="441"/>
      <c r="EE4" s="441"/>
      <c r="EF4" s="441"/>
      <c r="EG4" s="441"/>
      <c r="EH4" s="441"/>
      <c r="EI4" s="441"/>
      <c r="EJ4" s="441"/>
      <c r="EK4" s="441"/>
      <c r="EL4" s="441"/>
      <c r="EM4" s="441"/>
      <c r="EN4" s="441"/>
      <c r="EO4" s="441"/>
      <c r="EP4" s="441"/>
      <c r="EQ4" s="441"/>
      <c r="ER4" s="441"/>
      <c r="ES4" s="441"/>
      <c r="ET4" s="441"/>
      <c r="EU4" s="441"/>
      <c r="EV4" s="441"/>
      <c r="EW4" s="441"/>
      <c r="EX4" s="441"/>
      <c r="EY4" s="441"/>
      <c r="EZ4" s="441"/>
      <c r="FA4" s="441"/>
      <c r="FB4" s="441"/>
      <c r="FC4" s="441"/>
      <c r="FD4" s="441"/>
      <c r="FE4" s="441"/>
      <c r="FF4" s="441"/>
      <c r="FG4" s="441"/>
      <c r="FH4" s="441"/>
      <c r="FI4" s="441"/>
      <c r="FJ4" s="441"/>
      <c r="FK4" s="441"/>
      <c r="FL4" s="441"/>
      <c r="FM4" s="441"/>
      <c r="FN4" s="441"/>
      <c r="FO4" s="441"/>
      <c r="FP4" s="441"/>
      <c r="FQ4" s="441"/>
      <c r="FR4" s="441"/>
      <c r="FS4" s="441"/>
      <c r="FT4" s="441"/>
      <c r="FU4" s="441"/>
      <c r="FV4" s="441"/>
      <c r="FW4" s="441"/>
      <c r="FX4" s="441"/>
      <c r="FY4" s="441"/>
      <c r="FZ4" s="441"/>
      <c r="GA4" s="441"/>
      <c r="GB4" s="441"/>
      <c r="GC4" s="441"/>
      <c r="GD4" s="441"/>
      <c r="GE4" s="441"/>
      <c r="GF4" s="441"/>
      <c r="GG4" s="441"/>
      <c r="GH4" s="441"/>
      <c r="GI4" s="441"/>
      <c r="GJ4" s="441"/>
      <c r="GK4" s="441"/>
      <c r="GL4" s="441"/>
      <c r="GM4" s="441"/>
      <c r="GN4" s="441"/>
      <c r="GO4" s="441"/>
      <c r="GP4" s="441"/>
      <c r="GQ4" s="441"/>
      <c r="GR4" s="441"/>
      <c r="GS4" s="441"/>
      <c r="GT4" s="441"/>
      <c r="GU4" s="441"/>
      <c r="GV4" s="441"/>
      <c r="GW4" s="441"/>
      <c r="GX4" s="441"/>
      <c r="GY4" s="441"/>
      <c r="GZ4" s="441"/>
      <c r="HA4" s="441"/>
      <c r="HB4" s="441"/>
      <c r="HC4" s="441"/>
      <c r="HD4" s="441"/>
      <c r="HE4" s="441"/>
      <c r="HF4" s="441"/>
      <c r="HG4" s="441"/>
      <c r="HH4" s="441"/>
      <c r="HI4" s="441"/>
      <c r="HJ4" s="441"/>
      <c r="HK4" s="441"/>
      <c r="HL4" s="441"/>
      <c r="HM4" s="441"/>
      <c r="HN4" s="441"/>
      <c r="HO4" s="441"/>
      <c r="HP4" s="441"/>
      <c r="HQ4" s="441"/>
      <c r="HR4" s="441"/>
      <c r="HS4" s="441"/>
      <c r="HT4" s="441"/>
      <c r="HU4" s="441"/>
      <c r="HV4" s="441"/>
      <c r="HW4" s="441"/>
      <c r="HX4" s="441"/>
      <c r="HY4" s="441"/>
      <c r="HZ4" s="441"/>
      <c r="IA4" s="441"/>
      <c r="IB4" s="441"/>
      <c r="IC4" s="441"/>
      <c r="ID4" s="441"/>
      <c r="IE4" s="441"/>
      <c r="IF4" s="441"/>
      <c r="IG4" s="441"/>
      <c r="IH4" s="441"/>
      <c r="II4" s="441"/>
      <c r="IJ4" s="441"/>
      <c r="IK4" s="441"/>
      <c r="IL4" s="441"/>
      <c r="IM4" s="441"/>
      <c r="IN4" s="441"/>
      <c r="IO4" s="441"/>
      <c r="IP4" s="441"/>
      <c r="IQ4" s="441"/>
      <c r="IR4" s="441"/>
      <c r="IS4" s="441"/>
      <c r="IT4" s="441"/>
      <c r="IU4" s="441"/>
      <c r="IV4" s="441"/>
    </row>
    <row r="5" spans="1:256" ht="13.5">
      <c r="A5" s="440" t="s">
        <v>2690</v>
      </c>
      <c r="B5" s="440"/>
      <c r="C5" s="440"/>
      <c r="D5" s="440"/>
      <c r="E5" s="440"/>
      <c r="F5" s="440"/>
      <c r="G5" s="440"/>
      <c r="H5" s="440"/>
      <c r="I5" s="440"/>
      <c r="J5" s="440"/>
      <c r="K5" s="439"/>
      <c r="L5" s="439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  <c r="AA5" s="441"/>
      <c r="AB5" s="441"/>
      <c r="AC5" s="441"/>
      <c r="AD5" s="441"/>
      <c r="AE5" s="441"/>
      <c r="AF5" s="441"/>
      <c r="AG5" s="441"/>
      <c r="AH5" s="441"/>
      <c r="AI5" s="441"/>
      <c r="AJ5" s="441"/>
      <c r="AK5" s="441"/>
      <c r="AL5" s="441"/>
      <c r="AM5" s="441"/>
      <c r="AN5" s="441"/>
      <c r="AO5" s="441"/>
      <c r="AP5" s="441"/>
      <c r="AQ5" s="441"/>
      <c r="AR5" s="441"/>
      <c r="AS5" s="441"/>
      <c r="AT5" s="441"/>
      <c r="AU5" s="441"/>
      <c r="AV5" s="441"/>
      <c r="AW5" s="441"/>
      <c r="AX5" s="441"/>
      <c r="AY5" s="441"/>
      <c r="AZ5" s="441"/>
      <c r="BA5" s="441"/>
      <c r="BB5" s="441"/>
      <c r="BC5" s="441"/>
      <c r="BD5" s="441"/>
      <c r="BE5" s="441"/>
      <c r="BF5" s="441"/>
      <c r="BG5" s="441"/>
      <c r="BH5" s="441"/>
      <c r="BI5" s="441"/>
      <c r="BJ5" s="441"/>
      <c r="BK5" s="441"/>
      <c r="BL5" s="441"/>
      <c r="BM5" s="441"/>
      <c r="BN5" s="441"/>
      <c r="BO5" s="441"/>
      <c r="BP5" s="441"/>
      <c r="BQ5" s="441"/>
      <c r="BR5" s="441"/>
      <c r="BS5" s="441"/>
      <c r="BT5" s="441"/>
      <c r="BU5" s="441"/>
      <c r="BV5" s="441"/>
      <c r="BW5" s="441"/>
      <c r="BX5" s="441"/>
      <c r="BY5" s="441"/>
      <c r="BZ5" s="441"/>
      <c r="CA5" s="441"/>
      <c r="CB5" s="441"/>
      <c r="CC5" s="441"/>
      <c r="CD5" s="441"/>
      <c r="CE5" s="441"/>
      <c r="CF5" s="441"/>
      <c r="CG5" s="441"/>
      <c r="CH5" s="441"/>
      <c r="CI5" s="441"/>
      <c r="CJ5" s="441"/>
      <c r="CK5" s="441"/>
      <c r="CL5" s="441"/>
      <c r="CM5" s="441"/>
      <c r="CN5" s="441"/>
      <c r="CO5" s="441"/>
      <c r="CP5" s="441"/>
      <c r="CQ5" s="441"/>
      <c r="CR5" s="441"/>
      <c r="CS5" s="441"/>
      <c r="CT5" s="441"/>
      <c r="CU5" s="441"/>
      <c r="CV5" s="441"/>
      <c r="CW5" s="441"/>
      <c r="CX5" s="441"/>
      <c r="CY5" s="441"/>
      <c r="CZ5" s="441"/>
      <c r="DA5" s="441"/>
      <c r="DB5" s="441"/>
      <c r="DC5" s="441"/>
      <c r="DD5" s="441"/>
      <c r="DE5" s="441"/>
      <c r="DF5" s="441"/>
      <c r="DG5" s="441"/>
      <c r="DH5" s="441"/>
      <c r="DI5" s="441"/>
      <c r="DJ5" s="441"/>
      <c r="DK5" s="441"/>
      <c r="DL5" s="441"/>
      <c r="DM5" s="441"/>
      <c r="DN5" s="441"/>
      <c r="DO5" s="441"/>
      <c r="DP5" s="441"/>
      <c r="DQ5" s="441"/>
      <c r="DR5" s="441"/>
      <c r="DS5" s="441"/>
      <c r="DT5" s="441"/>
      <c r="DU5" s="441"/>
      <c r="DV5" s="441"/>
      <c r="DW5" s="441"/>
      <c r="DX5" s="441"/>
      <c r="DY5" s="441"/>
      <c r="DZ5" s="441"/>
      <c r="EA5" s="441"/>
      <c r="EB5" s="441"/>
      <c r="EC5" s="441"/>
      <c r="ED5" s="441"/>
      <c r="EE5" s="441"/>
      <c r="EF5" s="441"/>
      <c r="EG5" s="441"/>
      <c r="EH5" s="441"/>
      <c r="EI5" s="441"/>
      <c r="EJ5" s="441"/>
      <c r="EK5" s="441"/>
      <c r="EL5" s="441"/>
      <c r="EM5" s="441"/>
      <c r="EN5" s="441"/>
      <c r="EO5" s="441"/>
      <c r="EP5" s="441"/>
      <c r="EQ5" s="441"/>
      <c r="ER5" s="441"/>
      <c r="ES5" s="441"/>
      <c r="ET5" s="441"/>
      <c r="EU5" s="441"/>
      <c r="EV5" s="441"/>
      <c r="EW5" s="441"/>
      <c r="EX5" s="441"/>
      <c r="EY5" s="441"/>
      <c r="EZ5" s="441"/>
      <c r="FA5" s="441"/>
      <c r="FB5" s="441"/>
      <c r="FC5" s="441"/>
      <c r="FD5" s="441"/>
      <c r="FE5" s="441"/>
      <c r="FF5" s="441"/>
      <c r="FG5" s="441"/>
      <c r="FH5" s="441"/>
      <c r="FI5" s="441"/>
      <c r="FJ5" s="441"/>
      <c r="FK5" s="441"/>
      <c r="FL5" s="441"/>
      <c r="FM5" s="441"/>
      <c r="FN5" s="441"/>
      <c r="FO5" s="441"/>
      <c r="FP5" s="441"/>
      <c r="FQ5" s="441"/>
      <c r="FR5" s="441"/>
      <c r="FS5" s="441"/>
      <c r="FT5" s="441"/>
      <c r="FU5" s="441"/>
      <c r="FV5" s="441"/>
      <c r="FW5" s="441"/>
      <c r="FX5" s="441"/>
      <c r="FY5" s="441"/>
      <c r="FZ5" s="441"/>
      <c r="GA5" s="441"/>
      <c r="GB5" s="441"/>
      <c r="GC5" s="441"/>
      <c r="GD5" s="441"/>
      <c r="GE5" s="441"/>
      <c r="GF5" s="441"/>
      <c r="GG5" s="441"/>
      <c r="GH5" s="441"/>
      <c r="GI5" s="441"/>
      <c r="GJ5" s="441"/>
      <c r="GK5" s="441"/>
      <c r="GL5" s="441"/>
      <c r="GM5" s="441"/>
      <c r="GN5" s="441"/>
      <c r="GO5" s="441"/>
      <c r="GP5" s="441"/>
      <c r="GQ5" s="441"/>
      <c r="GR5" s="441"/>
      <c r="GS5" s="441"/>
      <c r="GT5" s="441"/>
      <c r="GU5" s="441"/>
      <c r="GV5" s="441"/>
      <c r="GW5" s="441"/>
      <c r="GX5" s="441"/>
      <c r="GY5" s="441"/>
      <c r="GZ5" s="441"/>
      <c r="HA5" s="441"/>
      <c r="HB5" s="441"/>
      <c r="HC5" s="441"/>
      <c r="HD5" s="441"/>
      <c r="HE5" s="441"/>
      <c r="HF5" s="441"/>
      <c r="HG5" s="441"/>
      <c r="HH5" s="441"/>
      <c r="HI5" s="441"/>
      <c r="HJ5" s="441"/>
      <c r="HK5" s="441"/>
      <c r="HL5" s="441"/>
      <c r="HM5" s="441"/>
      <c r="HN5" s="441"/>
      <c r="HO5" s="441"/>
      <c r="HP5" s="441"/>
      <c r="HQ5" s="441"/>
      <c r="HR5" s="441"/>
      <c r="HS5" s="441"/>
      <c r="HT5" s="441"/>
      <c r="HU5" s="441"/>
      <c r="HV5" s="441"/>
      <c r="HW5" s="441"/>
      <c r="HX5" s="441"/>
      <c r="HY5" s="441"/>
      <c r="HZ5" s="441"/>
      <c r="IA5" s="441"/>
      <c r="IB5" s="441"/>
      <c r="IC5" s="441"/>
      <c r="ID5" s="441"/>
      <c r="IE5" s="441"/>
      <c r="IF5" s="441"/>
      <c r="IG5" s="441"/>
      <c r="IH5" s="441"/>
      <c r="II5" s="441"/>
      <c r="IJ5" s="441"/>
      <c r="IK5" s="441"/>
      <c r="IL5" s="441"/>
      <c r="IM5" s="441"/>
      <c r="IN5" s="441"/>
      <c r="IO5" s="441"/>
      <c r="IP5" s="441"/>
      <c r="IQ5" s="441"/>
      <c r="IR5" s="441"/>
      <c r="IS5" s="441"/>
      <c r="IT5" s="441"/>
      <c r="IU5" s="441"/>
      <c r="IV5" s="441"/>
    </row>
    <row r="6" spans="1:256" ht="13.5">
      <c r="A6" s="440"/>
      <c r="B6" s="440"/>
      <c r="C6" s="440"/>
      <c r="D6" s="440"/>
      <c r="E6" s="440"/>
      <c r="F6" s="440"/>
      <c r="G6" s="440"/>
      <c r="H6" s="440"/>
      <c r="I6" s="440"/>
      <c r="J6" s="440"/>
      <c r="K6" s="439"/>
      <c r="L6" s="439"/>
      <c r="M6" s="441"/>
      <c r="N6" s="441"/>
      <c r="O6" s="441"/>
      <c r="P6" s="441"/>
      <c r="Q6" s="441"/>
      <c r="R6" s="441"/>
      <c r="S6" s="441"/>
      <c r="T6" s="441"/>
      <c r="U6" s="441"/>
      <c r="V6" s="441"/>
      <c r="W6" s="441"/>
      <c r="X6" s="441"/>
      <c r="Y6" s="441"/>
      <c r="Z6" s="441"/>
      <c r="AA6" s="441"/>
      <c r="AB6" s="441"/>
      <c r="AC6" s="441"/>
      <c r="AD6" s="441"/>
      <c r="AE6" s="441"/>
      <c r="AF6" s="441"/>
      <c r="AG6" s="441"/>
      <c r="AH6" s="441"/>
      <c r="AI6" s="441"/>
      <c r="AJ6" s="441"/>
      <c r="AK6" s="441"/>
      <c r="AL6" s="441"/>
      <c r="AM6" s="441"/>
      <c r="AN6" s="441"/>
      <c r="AO6" s="441"/>
      <c r="AP6" s="441"/>
      <c r="AQ6" s="441"/>
      <c r="AR6" s="441"/>
      <c r="AS6" s="441"/>
      <c r="AT6" s="441"/>
      <c r="AU6" s="441"/>
      <c r="AV6" s="441"/>
      <c r="AW6" s="441"/>
      <c r="AX6" s="441"/>
      <c r="AY6" s="441"/>
      <c r="AZ6" s="441"/>
      <c r="BA6" s="441"/>
      <c r="BB6" s="441"/>
      <c r="BC6" s="441"/>
      <c r="BD6" s="441"/>
      <c r="BE6" s="441"/>
      <c r="BF6" s="441"/>
      <c r="BG6" s="441"/>
      <c r="BH6" s="441"/>
      <c r="BI6" s="441"/>
      <c r="BJ6" s="441"/>
      <c r="BK6" s="441"/>
      <c r="BL6" s="441"/>
      <c r="BM6" s="441"/>
      <c r="BN6" s="441"/>
      <c r="BO6" s="441"/>
      <c r="BP6" s="441"/>
      <c r="BQ6" s="441"/>
      <c r="BR6" s="441"/>
      <c r="BS6" s="441"/>
      <c r="BT6" s="441"/>
      <c r="BU6" s="441"/>
      <c r="BV6" s="441"/>
      <c r="BW6" s="441"/>
      <c r="BX6" s="441"/>
      <c r="BY6" s="441"/>
      <c r="BZ6" s="441"/>
      <c r="CA6" s="441"/>
      <c r="CB6" s="441"/>
      <c r="CC6" s="441"/>
      <c r="CD6" s="441"/>
      <c r="CE6" s="441"/>
      <c r="CF6" s="441"/>
      <c r="CG6" s="441"/>
      <c r="CH6" s="441"/>
      <c r="CI6" s="441"/>
      <c r="CJ6" s="441"/>
      <c r="CK6" s="441"/>
      <c r="CL6" s="441"/>
      <c r="CM6" s="441"/>
      <c r="CN6" s="441"/>
      <c r="CO6" s="441"/>
      <c r="CP6" s="441"/>
      <c r="CQ6" s="441"/>
      <c r="CR6" s="441"/>
      <c r="CS6" s="441"/>
      <c r="CT6" s="441"/>
      <c r="CU6" s="441"/>
      <c r="CV6" s="441"/>
      <c r="CW6" s="441"/>
      <c r="CX6" s="441"/>
      <c r="CY6" s="441"/>
      <c r="CZ6" s="441"/>
      <c r="DA6" s="441"/>
      <c r="DB6" s="441"/>
      <c r="DC6" s="441"/>
      <c r="DD6" s="441"/>
      <c r="DE6" s="441"/>
      <c r="DF6" s="441"/>
      <c r="DG6" s="441"/>
      <c r="DH6" s="441"/>
      <c r="DI6" s="441"/>
      <c r="DJ6" s="441"/>
      <c r="DK6" s="441"/>
      <c r="DL6" s="441"/>
      <c r="DM6" s="441"/>
      <c r="DN6" s="441"/>
      <c r="DO6" s="441"/>
      <c r="DP6" s="441"/>
      <c r="DQ6" s="441"/>
      <c r="DR6" s="441"/>
      <c r="DS6" s="441"/>
      <c r="DT6" s="441"/>
      <c r="DU6" s="441"/>
      <c r="DV6" s="441"/>
      <c r="DW6" s="441"/>
      <c r="DX6" s="441"/>
      <c r="DY6" s="441"/>
      <c r="DZ6" s="441"/>
      <c r="EA6" s="441"/>
      <c r="EB6" s="441"/>
      <c r="EC6" s="441"/>
      <c r="ED6" s="441"/>
      <c r="EE6" s="441"/>
      <c r="EF6" s="441"/>
      <c r="EG6" s="441"/>
      <c r="EH6" s="441"/>
      <c r="EI6" s="441"/>
      <c r="EJ6" s="441"/>
      <c r="EK6" s="441"/>
      <c r="EL6" s="441"/>
      <c r="EM6" s="441"/>
      <c r="EN6" s="441"/>
      <c r="EO6" s="441"/>
      <c r="EP6" s="441"/>
      <c r="EQ6" s="441"/>
      <c r="ER6" s="441"/>
      <c r="ES6" s="441"/>
      <c r="ET6" s="441"/>
      <c r="EU6" s="441"/>
      <c r="EV6" s="441"/>
      <c r="EW6" s="441"/>
      <c r="EX6" s="441"/>
      <c r="EY6" s="441"/>
      <c r="EZ6" s="441"/>
      <c r="FA6" s="441"/>
      <c r="FB6" s="441"/>
      <c r="FC6" s="441"/>
      <c r="FD6" s="441"/>
      <c r="FE6" s="441"/>
      <c r="FF6" s="441"/>
      <c r="FG6" s="441"/>
      <c r="FH6" s="441"/>
      <c r="FI6" s="441"/>
      <c r="FJ6" s="441"/>
      <c r="FK6" s="441"/>
      <c r="FL6" s="441"/>
      <c r="FM6" s="441"/>
      <c r="FN6" s="441"/>
      <c r="FO6" s="441"/>
      <c r="FP6" s="441"/>
      <c r="FQ6" s="441"/>
      <c r="FR6" s="441"/>
      <c r="FS6" s="441"/>
      <c r="FT6" s="441"/>
      <c r="FU6" s="441"/>
      <c r="FV6" s="441"/>
      <c r="FW6" s="441"/>
      <c r="FX6" s="441"/>
      <c r="FY6" s="441"/>
      <c r="FZ6" s="441"/>
      <c r="GA6" s="441"/>
      <c r="GB6" s="441"/>
      <c r="GC6" s="441"/>
      <c r="GD6" s="441"/>
      <c r="GE6" s="441"/>
      <c r="GF6" s="441"/>
      <c r="GG6" s="441"/>
      <c r="GH6" s="441"/>
      <c r="GI6" s="441"/>
      <c r="GJ6" s="441"/>
      <c r="GK6" s="441"/>
      <c r="GL6" s="441"/>
      <c r="GM6" s="441"/>
      <c r="GN6" s="441"/>
      <c r="GO6" s="441"/>
      <c r="GP6" s="441"/>
      <c r="GQ6" s="441"/>
      <c r="GR6" s="441"/>
      <c r="GS6" s="441"/>
      <c r="GT6" s="441"/>
      <c r="GU6" s="441"/>
      <c r="GV6" s="441"/>
      <c r="GW6" s="441"/>
      <c r="GX6" s="441"/>
      <c r="GY6" s="441"/>
      <c r="GZ6" s="441"/>
      <c r="HA6" s="441"/>
      <c r="HB6" s="441"/>
      <c r="HC6" s="441"/>
      <c r="HD6" s="441"/>
      <c r="HE6" s="441"/>
      <c r="HF6" s="441"/>
      <c r="HG6" s="441"/>
      <c r="HH6" s="441"/>
      <c r="HI6" s="441"/>
      <c r="HJ6" s="441"/>
      <c r="HK6" s="441"/>
      <c r="HL6" s="441"/>
      <c r="HM6" s="441"/>
      <c r="HN6" s="441"/>
      <c r="HO6" s="441"/>
      <c r="HP6" s="441"/>
      <c r="HQ6" s="441"/>
      <c r="HR6" s="441"/>
      <c r="HS6" s="441"/>
      <c r="HT6" s="441"/>
      <c r="HU6" s="441"/>
      <c r="HV6" s="441"/>
      <c r="HW6" s="441"/>
      <c r="HX6" s="441"/>
      <c r="HY6" s="441"/>
      <c r="HZ6" s="441"/>
      <c r="IA6" s="441"/>
      <c r="IB6" s="441"/>
      <c r="IC6" s="441"/>
      <c r="ID6" s="441"/>
      <c r="IE6" s="441"/>
      <c r="IF6" s="441"/>
      <c r="IG6" s="441"/>
      <c r="IH6" s="441"/>
      <c r="II6" s="441"/>
      <c r="IJ6" s="441"/>
      <c r="IK6" s="441"/>
      <c r="IL6" s="441"/>
      <c r="IM6" s="441"/>
      <c r="IN6" s="441"/>
      <c r="IO6" s="441"/>
      <c r="IP6" s="441"/>
      <c r="IQ6" s="441"/>
      <c r="IR6" s="441"/>
      <c r="IS6" s="441"/>
      <c r="IT6" s="441"/>
      <c r="IU6" s="441"/>
      <c r="IV6" s="441"/>
    </row>
    <row r="7" spans="1:256" ht="13.5">
      <c r="A7" s="440" t="s">
        <v>2691</v>
      </c>
      <c r="B7" s="440"/>
      <c r="C7" s="440"/>
      <c r="D7" s="440"/>
      <c r="E7" s="440"/>
      <c r="F7" s="440"/>
      <c r="G7" s="440"/>
      <c r="H7" s="440"/>
      <c r="I7" s="440"/>
      <c r="J7" s="440"/>
      <c r="K7" s="439"/>
      <c r="L7" s="439"/>
      <c r="M7" s="441"/>
      <c r="N7" s="441"/>
      <c r="O7" s="441"/>
      <c r="P7" s="441"/>
      <c r="Q7" s="441"/>
      <c r="R7" s="441"/>
      <c r="S7" s="441"/>
      <c r="T7" s="441"/>
      <c r="U7" s="441"/>
      <c r="V7" s="441"/>
      <c r="W7" s="441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  <c r="AI7" s="441"/>
      <c r="AJ7" s="441"/>
      <c r="AK7" s="441"/>
      <c r="AL7" s="441"/>
      <c r="AM7" s="441"/>
      <c r="AN7" s="441"/>
      <c r="AO7" s="441"/>
      <c r="AP7" s="441"/>
      <c r="AQ7" s="441"/>
      <c r="AR7" s="441"/>
      <c r="AS7" s="441"/>
      <c r="AT7" s="441"/>
      <c r="AU7" s="441"/>
      <c r="AV7" s="441"/>
      <c r="AW7" s="441"/>
      <c r="AX7" s="441"/>
      <c r="AY7" s="441"/>
      <c r="AZ7" s="441"/>
      <c r="BA7" s="441"/>
      <c r="BB7" s="441"/>
      <c r="BC7" s="441"/>
      <c r="BD7" s="441"/>
      <c r="BE7" s="441"/>
      <c r="BF7" s="441"/>
      <c r="BG7" s="441"/>
      <c r="BH7" s="441"/>
      <c r="BI7" s="441"/>
      <c r="BJ7" s="441"/>
      <c r="BK7" s="441"/>
      <c r="BL7" s="441"/>
      <c r="BM7" s="441"/>
      <c r="BN7" s="441"/>
      <c r="BO7" s="441"/>
      <c r="BP7" s="441"/>
      <c r="BQ7" s="441"/>
      <c r="BR7" s="441"/>
      <c r="BS7" s="441"/>
      <c r="BT7" s="441"/>
      <c r="BU7" s="441"/>
      <c r="BV7" s="441"/>
      <c r="BW7" s="441"/>
      <c r="BX7" s="441"/>
      <c r="BY7" s="441"/>
      <c r="BZ7" s="441"/>
      <c r="CA7" s="441"/>
      <c r="CB7" s="441"/>
      <c r="CC7" s="441"/>
      <c r="CD7" s="441"/>
      <c r="CE7" s="441"/>
      <c r="CF7" s="441"/>
      <c r="CG7" s="441"/>
      <c r="CH7" s="441"/>
      <c r="CI7" s="441"/>
      <c r="CJ7" s="441"/>
      <c r="CK7" s="441"/>
      <c r="CL7" s="441"/>
      <c r="CM7" s="441"/>
      <c r="CN7" s="441"/>
      <c r="CO7" s="441"/>
      <c r="CP7" s="441"/>
      <c r="CQ7" s="441"/>
      <c r="CR7" s="441"/>
      <c r="CS7" s="441"/>
      <c r="CT7" s="441"/>
      <c r="CU7" s="441"/>
      <c r="CV7" s="441"/>
      <c r="CW7" s="441"/>
      <c r="CX7" s="441"/>
      <c r="CY7" s="441"/>
      <c r="CZ7" s="441"/>
      <c r="DA7" s="441"/>
      <c r="DB7" s="441"/>
      <c r="DC7" s="441"/>
      <c r="DD7" s="441"/>
      <c r="DE7" s="441"/>
      <c r="DF7" s="441"/>
      <c r="DG7" s="441"/>
      <c r="DH7" s="441"/>
      <c r="DI7" s="441"/>
      <c r="DJ7" s="441"/>
      <c r="DK7" s="441"/>
      <c r="DL7" s="441"/>
      <c r="DM7" s="441"/>
      <c r="DN7" s="441"/>
      <c r="DO7" s="441"/>
      <c r="DP7" s="441"/>
      <c r="DQ7" s="441"/>
      <c r="DR7" s="441"/>
      <c r="DS7" s="441"/>
      <c r="DT7" s="441"/>
      <c r="DU7" s="441"/>
      <c r="DV7" s="441"/>
      <c r="DW7" s="441"/>
      <c r="DX7" s="441"/>
      <c r="DY7" s="441"/>
      <c r="DZ7" s="441"/>
      <c r="EA7" s="441"/>
      <c r="EB7" s="441"/>
      <c r="EC7" s="441"/>
      <c r="ED7" s="441"/>
      <c r="EE7" s="441"/>
      <c r="EF7" s="441"/>
      <c r="EG7" s="441"/>
      <c r="EH7" s="441"/>
      <c r="EI7" s="441"/>
      <c r="EJ7" s="441"/>
      <c r="EK7" s="441"/>
      <c r="EL7" s="441"/>
      <c r="EM7" s="441"/>
      <c r="EN7" s="441"/>
      <c r="EO7" s="441"/>
      <c r="EP7" s="441"/>
      <c r="EQ7" s="441"/>
      <c r="ER7" s="441"/>
      <c r="ES7" s="441"/>
      <c r="ET7" s="441"/>
      <c r="EU7" s="441"/>
      <c r="EV7" s="441"/>
      <c r="EW7" s="441"/>
      <c r="EX7" s="441"/>
      <c r="EY7" s="441"/>
      <c r="EZ7" s="441"/>
      <c r="FA7" s="441"/>
      <c r="FB7" s="441"/>
      <c r="FC7" s="441"/>
      <c r="FD7" s="441"/>
      <c r="FE7" s="441"/>
      <c r="FF7" s="441"/>
      <c r="FG7" s="441"/>
      <c r="FH7" s="441"/>
      <c r="FI7" s="441"/>
      <c r="FJ7" s="441"/>
      <c r="FK7" s="441"/>
      <c r="FL7" s="441"/>
      <c r="FM7" s="441"/>
      <c r="FN7" s="441"/>
      <c r="FO7" s="441"/>
      <c r="FP7" s="441"/>
      <c r="FQ7" s="441"/>
      <c r="FR7" s="441"/>
      <c r="FS7" s="441"/>
      <c r="FT7" s="441"/>
      <c r="FU7" s="441"/>
      <c r="FV7" s="441"/>
      <c r="FW7" s="441"/>
      <c r="FX7" s="441"/>
      <c r="FY7" s="441"/>
      <c r="FZ7" s="441"/>
      <c r="GA7" s="441"/>
      <c r="GB7" s="441"/>
      <c r="GC7" s="441"/>
      <c r="GD7" s="441"/>
      <c r="GE7" s="441"/>
      <c r="GF7" s="441"/>
      <c r="GG7" s="441"/>
      <c r="GH7" s="441"/>
      <c r="GI7" s="441"/>
      <c r="GJ7" s="441"/>
      <c r="GK7" s="441"/>
      <c r="GL7" s="441"/>
      <c r="GM7" s="441"/>
      <c r="GN7" s="441"/>
      <c r="GO7" s="441"/>
      <c r="GP7" s="441"/>
      <c r="GQ7" s="441"/>
      <c r="GR7" s="441"/>
      <c r="GS7" s="441"/>
      <c r="GT7" s="441"/>
      <c r="GU7" s="441"/>
      <c r="GV7" s="441"/>
      <c r="GW7" s="441"/>
      <c r="GX7" s="441"/>
      <c r="GY7" s="441"/>
      <c r="GZ7" s="441"/>
      <c r="HA7" s="441"/>
      <c r="HB7" s="441"/>
      <c r="HC7" s="441"/>
      <c r="HD7" s="441"/>
      <c r="HE7" s="441"/>
      <c r="HF7" s="441"/>
      <c r="HG7" s="441"/>
      <c r="HH7" s="441"/>
      <c r="HI7" s="441"/>
      <c r="HJ7" s="441"/>
      <c r="HK7" s="441"/>
      <c r="HL7" s="441"/>
      <c r="HM7" s="441"/>
      <c r="HN7" s="441"/>
      <c r="HO7" s="441"/>
      <c r="HP7" s="441"/>
      <c r="HQ7" s="441"/>
      <c r="HR7" s="441"/>
      <c r="HS7" s="441"/>
      <c r="HT7" s="441"/>
      <c r="HU7" s="441"/>
      <c r="HV7" s="441"/>
      <c r="HW7" s="441"/>
      <c r="HX7" s="441"/>
      <c r="HY7" s="441"/>
      <c r="HZ7" s="441"/>
      <c r="IA7" s="441"/>
      <c r="IB7" s="441"/>
      <c r="IC7" s="441"/>
      <c r="ID7" s="441"/>
      <c r="IE7" s="441"/>
      <c r="IF7" s="441"/>
      <c r="IG7" s="441"/>
      <c r="IH7" s="441"/>
      <c r="II7" s="441"/>
      <c r="IJ7" s="441"/>
      <c r="IK7" s="441"/>
      <c r="IL7" s="441"/>
      <c r="IM7" s="441"/>
      <c r="IN7" s="441"/>
      <c r="IO7" s="441"/>
      <c r="IP7" s="441"/>
      <c r="IQ7" s="441"/>
      <c r="IR7" s="441"/>
      <c r="IS7" s="441"/>
      <c r="IT7" s="441"/>
      <c r="IU7" s="441"/>
      <c r="IV7" s="441"/>
    </row>
    <row r="8" spans="1:256" ht="13.5">
      <c r="A8" s="440" t="s">
        <v>2692</v>
      </c>
      <c r="B8" s="440"/>
      <c r="C8" s="440"/>
      <c r="D8" s="440"/>
      <c r="E8" s="440"/>
      <c r="F8" s="440"/>
      <c r="G8" s="440"/>
      <c r="H8" s="440"/>
      <c r="I8" s="440"/>
      <c r="J8" s="440"/>
      <c r="K8" s="439"/>
      <c r="L8" s="439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  <c r="AI8" s="441"/>
      <c r="AJ8" s="441"/>
      <c r="AK8" s="441"/>
      <c r="AL8" s="441"/>
      <c r="AM8" s="441"/>
      <c r="AN8" s="441"/>
      <c r="AO8" s="441"/>
      <c r="AP8" s="441"/>
      <c r="AQ8" s="441"/>
      <c r="AR8" s="441"/>
      <c r="AS8" s="441"/>
      <c r="AT8" s="441"/>
      <c r="AU8" s="441"/>
      <c r="AV8" s="441"/>
      <c r="AW8" s="441"/>
      <c r="AX8" s="441"/>
      <c r="AY8" s="441"/>
      <c r="AZ8" s="441"/>
      <c r="BA8" s="441"/>
      <c r="BB8" s="441"/>
      <c r="BC8" s="441"/>
      <c r="BD8" s="441"/>
      <c r="BE8" s="441"/>
      <c r="BF8" s="441"/>
      <c r="BG8" s="441"/>
      <c r="BH8" s="441"/>
      <c r="BI8" s="441"/>
      <c r="BJ8" s="441"/>
      <c r="BK8" s="441"/>
      <c r="BL8" s="441"/>
      <c r="BM8" s="441"/>
      <c r="BN8" s="441"/>
      <c r="BO8" s="441"/>
      <c r="BP8" s="441"/>
      <c r="BQ8" s="441"/>
      <c r="BR8" s="441"/>
      <c r="BS8" s="441"/>
      <c r="BT8" s="441"/>
      <c r="BU8" s="441"/>
      <c r="BV8" s="441"/>
      <c r="BW8" s="441"/>
      <c r="BX8" s="441"/>
      <c r="BY8" s="441"/>
      <c r="BZ8" s="441"/>
      <c r="CA8" s="441"/>
      <c r="CB8" s="441"/>
      <c r="CC8" s="441"/>
      <c r="CD8" s="441"/>
      <c r="CE8" s="441"/>
      <c r="CF8" s="441"/>
      <c r="CG8" s="441"/>
      <c r="CH8" s="441"/>
      <c r="CI8" s="441"/>
      <c r="CJ8" s="441"/>
      <c r="CK8" s="441"/>
      <c r="CL8" s="441"/>
      <c r="CM8" s="441"/>
      <c r="CN8" s="441"/>
      <c r="CO8" s="441"/>
      <c r="CP8" s="441"/>
      <c r="CQ8" s="441"/>
      <c r="CR8" s="441"/>
      <c r="CS8" s="441"/>
      <c r="CT8" s="441"/>
      <c r="CU8" s="441"/>
      <c r="CV8" s="441"/>
      <c r="CW8" s="441"/>
      <c r="CX8" s="441"/>
      <c r="CY8" s="441"/>
      <c r="CZ8" s="441"/>
      <c r="DA8" s="441"/>
      <c r="DB8" s="441"/>
      <c r="DC8" s="441"/>
      <c r="DD8" s="441"/>
      <c r="DE8" s="441"/>
      <c r="DF8" s="441"/>
      <c r="DG8" s="441"/>
      <c r="DH8" s="441"/>
      <c r="DI8" s="441"/>
      <c r="DJ8" s="441"/>
      <c r="DK8" s="441"/>
      <c r="DL8" s="441"/>
      <c r="DM8" s="441"/>
      <c r="DN8" s="441"/>
      <c r="DO8" s="441"/>
      <c r="DP8" s="441"/>
      <c r="DQ8" s="441"/>
      <c r="DR8" s="441"/>
      <c r="DS8" s="441"/>
      <c r="DT8" s="441"/>
      <c r="DU8" s="441"/>
      <c r="DV8" s="441"/>
      <c r="DW8" s="441"/>
      <c r="DX8" s="441"/>
      <c r="DY8" s="441"/>
      <c r="DZ8" s="441"/>
      <c r="EA8" s="441"/>
      <c r="EB8" s="441"/>
      <c r="EC8" s="441"/>
      <c r="ED8" s="441"/>
      <c r="EE8" s="441"/>
      <c r="EF8" s="441"/>
      <c r="EG8" s="441"/>
      <c r="EH8" s="441"/>
      <c r="EI8" s="441"/>
      <c r="EJ8" s="441"/>
      <c r="EK8" s="441"/>
      <c r="EL8" s="441"/>
      <c r="EM8" s="441"/>
      <c r="EN8" s="441"/>
      <c r="EO8" s="441"/>
      <c r="EP8" s="441"/>
      <c r="EQ8" s="441"/>
      <c r="ER8" s="441"/>
      <c r="ES8" s="441"/>
      <c r="ET8" s="441"/>
      <c r="EU8" s="441"/>
      <c r="EV8" s="441"/>
      <c r="EW8" s="441"/>
      <c r="EX8" s="441"/>
      <c r="EY8" s="441"/>
      <c r="EZ8" s="441"/>
      <c r="FA8" s="441"/>
      <c r="FB8" s="441"/>
      <c r="FC8" s="441"/>
      <c r="FD8" s="441"/>
      <c r="FE8" s="441"/>
      <c r="FF8" s="441"/>
      <c r="FG8" s="441"/>
      <c r="FH8" s="441"/>
      <c r="FI8" s="441"/>
      <c r="FJ8" s="441"/>
      <c r="FK8" s="441"/>
      <c r="FL8" s="441"/>
      <c r="FM8" s="441"/>
      <c r="FN8" s="441"/>
      <c r="FO8" s="441"/>
      <c r="FP8" s="441"/>
      <c r="FQ8" s="441"/>
      <c r="FR8" s="441"/>
      <c r="FS8" s="441"/>
      <c r="FT8" s="441"/>
      <c r="FU8" s="441"/>
      <c r="FV8" s="441"/>
      <c r="FW8" s="441"/>
      <c r="FX8" s="441"/>
      <c r="FY8" s="441"/>
      <c r="FZ8" s="441"/>
      <c r="GA8" s="441"/>
      <c r="GB8" s="441"/>
      <c r="GC8" s="441"/>
      <c r="GD8" s="441"/>
      <c r="GE8" s="441"/>
      <c r="GF8" s="441"/>
      <c r="GG8" s="441"/>
      <c r="GH8" s="441"/>
      <c r="GI8" s="441"/>
      <c r="GJ8" s="441"/>
      <c r="GK8" s="441"/>
      <c r="GL8" s="441"/>
      <c r="GM8" s="441"/>
      <c r="GN8" s="441"/>
      <c r="GO8" s="441"/>
      <c r="GP8" s="441"/>
      <c r="GQ8" s="441"/>
      <c r="GR8" s="441"/>
      <c r="GS8" s="441"/>
      <c r="GT8" s="441"/>
      <c r="GU8" s="441"/>
      <c r="GV8" s="441"/>
      <c r="GW8" s="441"/>
      <c r="GX8" s="441"/>
      <c r="GY8" s="441"/>
      <c r="GZ8" s="441"/>
      <c r="HA8" s="441"/>
      <c r="HB8" s="441"/>
      <c r="HC8" s="441"/>
      <c r="HD8" s="441"/>
      <c r="HE8" s="441"/>
      <c r="HF8" s="441"/>
      <c r="HG8" s="441"/>
      <c r="HH8" s="441"/>
      <c r="HI8" s="441"/>
      <c r="HJ8" s="441"/>
      <c r="HK8" s="441"/>
      <c r="HL8" s="441"/>
      <c r="HM8" s="441"/>
      <c r="HN8" s="441"/>
      <c r="HO8" s="441"/>
      <c r="HP8" s="441"/>
      <c r="HQ8" s="441"/>
      <c r="HR8" s="441"/>
      <c r="HS8" s="441"/>
      <c r="HT8" s="441"/>
      <c r="HU8" s="441"/>
      <c r="HV8" s="441"/>
      <c r="HW8" s="441"/>
      <c r="HX8" s="441"/>
      <c r="HY8" s="441"/>
      <c r="HZ8" s="441"/>
      <c r="IA8" s="441"/>
      <c r="IB8" s="441"/>
      <c r="IC8" s="441"/>
      <c r="ID8" s="441"/>
      <c r="IE8" s="441"/>
      <c r="IF8" s="441"/>
      <c r="IG8" s="441"/>
      <c r="IH8" s="441"/>
      <c r="II8" s="441"/>
      <c r="IJ8" s="441"/>
      <c r="IK8" s="441"/>
      <c r="IL8" s="441"/>
      <c r="IM8" s="441"/>
      <c r="IN8" s="441"/>
      <c r="IO8" s="441"/>
      <c r="IP8" s="441"/>
      <c r="IQ8" s="441"/>
      <c r="IR8" s="441"/>
      <c r="IS8" s="441"/>
      <c r="IT8" s="441"/>
      <c r="IU8" s="441"/>
      <c r="IV8" s="441"/>
    </row>
    <row r="9" spans="1:256" ht="13.5">
      <c r="A9" s="440" t="s">
        <v>25</v>
      </c>
      <c r="B9" s="446" t="s">
        <v>2693</v>
      </c>
      <c r="C9" s="440"/>
      <c r="D9" s="440"/>
      <c r="E9" s="440"/>
      <c r="F9" s="440"/>
      <c r="G9" s="440"/>
      <c r="H9" s="440"/>
      <c r="I9" s="440"/>
      <c r="J9" s="440"/>
      <c r="K9" s="439"/>
      <c r="L9" s="439"/>
      <c r="M9" s="441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  <c r="AI9" s="441"/>
      <c r="AJ9" s="441"/>
      <c r="AK9" s="441"/>
      <c r="AL9" s="441"/>
      <c r="AM9" s="441"/>
      <c r="AN9" s="441"/>
      <c r="AO9" s="441"/>
      <c r="AP9" s="441"/>
      <c r="AQ9" s="441"/>
      <c r="AR9" s="441"/>
      <c r="AS9" s="441"/>
      <c r="AT9" s="441"/>
      <c r="AU9" s="441"/>
      <c r="AV9" s="441"/>
      <c r="AW9" s="441"/>
      <c r="AX9" s="441"/>
      <c r="AY9" s="441"/>
      <c r="AZ9" s="441"/>
      <c r="BA9" s="441"/>
      <c r="BB9" s="441"/>
      <c r="BC9" s="441"/>
      <c r="BD9" s="441"/>
      <c r="BE9" s="441"/>
      <c r="BF9" s="441"/>
      <c r="BG9" s="441"/>
      <c r="BH9" s="441"/>
      <c r="BI9" s="441"/>
      <c r="BJ9" s="441"/>
      <c r="BK9" s="441"/>
      <c r="BL9" s="441"/>
      <c r="BM9" s="441"/>
      <c r="BN9" s="441"/>
      <c r="BO9" s="441"/>
      <c r="BP9" s="441"/>
      <c r="BQ9" s="441"/>
      <c r="BR9" s="441"/>
      <c r="BS9" s="441"/>
      <c r="BT9" s="441"/>
      <c r="BU9" s="441"/>
      <c r="BV9" s="441"/>
      <c r="BW9" s="441"/>
      <c r="BX9" s="441"/>
      <c r="BY9" s="441"/>
      <c r="BZ9" s="441"/>
      <c r="CA9" s="441"/>
      <c r="CB9" s="441"/>
      <c r="CC9" s="441"/>
      <c r="CD9" s="441"/>
      <c r="CE9" s="441"/>
      <c r="CF9" s="441"/>
      <c r="CG9" s="441"/>
      <c r="CH9" s="441"/>
      <c r="CI9" s="441"/>
      <c r="CJ9" s="441"/>
      <c r="CK9" s="441"/>
      <c r="CL9" s="441"/>
      <c r="CM9" s="441"/>
      <c r="CN9" s="441"/>
      <c r="CO9" s="441"/>
      <c r="CP9" s="441"/>
      <c r="CQ9" s="441"/>
      <c r="CR9" s="441"/>
      <c r="CS9" s="441"/>
      <c r="CT9" s="441"/>
      <c r="CU9" s="441"/>
      <c r="CV9" s="441"/>
      <c r="CW9" s="441"/>
      <c r="CX9" s="441"/>
      <c r="CY9" s="441"/>
      <c r="CZ9" s="441"/>
      <c r="DA9" s="441"/>
      <c r="DB9" s="441"/>
      <c r="DC9" s="441"/>
      <c r="DD9" s="441"/>
      <c r="DE9" s="441"/>
      <c r="DF9" s="441"/>
      <c r="DG9" s="441"/>
      <c r="DH9" s="441"/>
      <c r="DI9" s="441"/>
      <c r="DJ9" s="441"/>
      <c r="DK9" s="441"/>
      <c r="DL9" s="441"/>
      <c r="DM9" s="441"/>
      <c r="DN9" s="441"/>
      <c r="DO9" s="441"/>
      <c r="DP9" s="441"/>
      <c r="DQ9" s="441"/>
      <c r="DR9" s="441"/>
      <c r="DS9" s="441"/>
      <c r="DT9" s="441"/>
      <c r="DU9" s="441"/>
      <c r="DV9" s="441"/>
      <c r="DW9" s="441"/>
      <c r="DX9" s="441"/>
      <c r="DY9" s="441"/>
      <c r="DZ9" s="441"/>
      <c r="EA9" s="441"/>
      <c r="EB9" s="441"/>
      <c r="EC9" s="441"/>
      <c r="ED9" s="441"/>
      <c r="EE9" s="441"/>
      <c r="EF9" s="441"/>
      <c r="EG9" s="441"/>
      <c r="EH9" s="441"/>
      <c r="EI9" s="441"/>
      <c r="EJ9" s="441"/>
      <c r="EK9" s="441"/>
      <c r="EL9" s="441"/>
      <c r="EM9" s="441"/>
      <c r="EN9" s="441"/>
      <c r="EO9" s="441"/>
      <c r="EP9" s="441"/>
      <c r="EQ9" s="441"/>
      <c r="ER9" s="441"/>
      <c r="ES9" s="441"/>
      <c r="ET9" s="441"/>
      <c r="EU9" s="441"/>
      <c r="EV9" s="441"/>
      <c r="EW9" s="441"/>
      <c r="EX9" s="441"/>
      <c r="EY9" s="441"/>
      <c r="EZ9" s="441"/>
      <c r="FA9" s="441"/>
      <c r="FB9" s="441"/>
      <c r="FC9" s="441"/>
      <c r="FD9" s="441"/>
      <c r="FE9" s="441"/>
      <c r="FF9" s="441"/>
      <c r="FG9" s="441"/>
      <c r="FH9" s="441"/>
      <c r="FI9" s="441"/>
      <c r="FJ9" s="441"/>
      <c r="FK9" s="441"/>
      <c r="FL9" s="441"/>
      <c r="FM9" s="441"/>
      <c r="FN9" s="441"/>
      <c r="FO9" s="441"/>
      <c r="FP9" s="441"/>
      <c r="FQ9" s="441"/>
      <c r="FR9" s="441"/>
      <c r="FS9" s="441"/>
      <c r="FT9" s="441"/>
      <c r="FU9" s="441"/>
      <c r="FV9" s="441"/>
      <c r="FW9" s="441"/>
      <c r="FX9" s="441"/>
      <c r="FY9" s="441"/>
      <c r="FZ9" s="441"/>
      <c r="GA9" s="441"/>
      <c r="GB9" s="441"/>
      <c r="GC9" s="441"/>
      <c r="GD9" s="441"/>
      <c r="GE9" s="441"/>
      <c r="GF9" s="441"/>
      <c r="GG9" s="441"/>
      <c r="GH9" s="441"/>
      <c r="GI9" s="441"/>
      <c r="GJ9" s="441"/>
      <c r="GK9" s="441"/>
      <c r="GL9" s="441"/>
      <c r="GM9" s="441"/>
      <c r="GN9" s="441"/>
      <c r="GO9" s="441"/>
      <c r="GP9" s="441"/>
      <c r="GQ9" s="441"/>
      <c r="GR9" s="441"/>
      <c r="GS9" s="441"/>
      <c r="GT9" s="441"/>
      <c r="GU9" s="441"/>
      <c r="GV9" s="441"/>
      <c r="GW9" s="441"/>
      <c r="GX9" s="441"/>
      <c r="GY9" s="441"/>
      <c r="GZ9" s="441"/>
      <c r="HA9" s="441"/>
      <c r="HB9" s="441"/>
      <c r="HC9" s="441"/>
      <c r="HD9" s="441"/>
      <c r="HE9" s="441"/>
      <c r="HF9" s="441"/>
      <c r="HG9" s="441"/>
      <c r="HH9" s="441"/>
      <c r="HI9" s="441"/>
      <c r="HJ9" s="441"/>
      <c r="HK9" s="441"/>
      <c r="HL9" s="441"/>
      <c r="HM9" s="441"/>
      <c r="HN9" s="441"/>
      <c r="HO9" s="441"/>
      <c r="HP9" s="441"/>
      <c r="HQ9" s="441"/>
      <c r="HR9" s="441"/>
      <c r="HS9" s="441"/>
      <c r="HT9" s="441"/>
      <c r="HU9" s="441"/>
      <c r="HV9" s="441"/>
      <c r="HW9" s="441"/>
      <c r="HX9" s="441"/>
      <c r="HY9" s="441"/>
      <c r="HZ9" s="441"/>
      <c r="IA9" s="441"/>
      <c r="IB9" s="441"/>
      <c r="IC9" s="441"/>
      <c r="ID9" s="441"/>
      <c r="IE9" s="441"/>
      <c r="IF9" s="441"/>
      <c r="IG9" s="441"/>
      <c r="IH9" s="441"/>
      <c r="II9" s="441"/>
      <c r="IJ9" s="441"/>
      <c r="IK9" s="441"/>
      <c r="IL9" s="441"/>
      <c r="IM9" s="441"/>
      <c r="IN9" s="441"/>
      <c r="IO9" s="441"/>
      <c r="IP9" s="441"/>
      <c r="IQ9" s="441"/>
      <c r="IR9" s="441"/>
      <c r="IS9" s="441"/>
      <c r="IT9" s="441"/>
      <c r="IU9" s="441"/>
      <c r="IV9" s="441"/>
    </row>
    <row r="10" spans="1:256" ht="14.25" thickBot="1">
      <c r="A10" s="440"/>
      <c r="B10" s="439"/>
      <c r="C10" s="439"/>
      <c r="D10" s="440"/>
      <c r="E10" s="439"/>
      <c r="F10" s="439"/>
      <c r="G10" s="439"/>
      <c r="H10" s="439"/>
      <c r="I10" s="439"/>
      <c r="J10" s="439"/>
      <c r="K10" s="439"/>
      <c r="L10" s="439"/>
      <c r="M10" s="441"/>
      <c r="N10" s="441"/>
      <c r="O10" s="441"/>
      <c r="P10" s="441"/>
      <c r="Q10" s="441"/>
      <c r="R10" s="441"/>
      <c r="S10" s="441"/>
      <c r="T10" s="441"/>
      <c r="U10" s="441"/>
      <c r="V10" s="441"/>
      <c r="W10" s="441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  <c r="AI10" s="441"/>
      <c r="AJ10" s="441"/>
      <c r="AK10" s="441"/>
      <c r="AL10" s="441"/>
      <c r="AM10" s="441"/>
      <c r="AN10" s="441"/>
      <c r="AO10" s="441"/>
      <c r="AP10" s="441"/>
      <c r="AQ10" s="441"/>
      <c r="AR10" s="441"/>
      <c r="AS10" s="441"/>
      <c r="AT10" s="441"/>
      <c r="AU10" s="441"/>
      <c r="AV10" s="441"/>
      <c r="AW10" s="441"/>
      <c r="AX10" s="441"/>
      <c r="AY10" s="441"/>
      <c r="AZ10" s="441"/>
      <c r="BA10" s="441"/>
      <c r="BB10" s="441"/>
      <c r="BC10" s="441"/>
      <c r="BD10" s="441"/>
      <c r="BE10" s="441"/>
      <c r="BF10" s="441"/>
      <c r="BG10" s="441"/>
      <c r="BH10" s="441"/>
      <c r="BI10" s="441"/>
      <c r="BJ10" s="441"/>
      <c r="BK10" s="441"/>
      <c r="BL10" s="441"/>
      <c r="BM10" s="441"/>
      <c r="BN10" s="441"/>
      <c r="BO10" s="441"/>
      <c r="BP10" s="441"/>
      <c r="BQ10" s="441"/>
      <c r="BR10" s="441"/>
      <c r="BS10" s="441"/>
      <c r="BT10" s="441"/>
      <c r="BU10" s="441"/>
      <c r="BV10" s="441"/>
      <c r="BW10" s="441"/>
      <c r="BX10" s="441"/>
      <c r="BY10" s="441"/>
      <c r="BZ10" s="441"/>
      <c r="CA10" s="441"/>
      <c r="CB10" s="441"/>
      <c r="CC10" s="441"/>
      <c r="CD10" s="441"/>
      <c r="CE10" s="441"/>
      <c r="CF10" s="441"/>
      <c r="CG10" s="441"/>
      <c r="CH10" s="441"/>
      <c r="CI10" s="441"/>
      <c r="CJ10" s="441"/>
      <c r="CK10" s="441"/>
      <c r="CL10" s="441"/>
      <c r="CM10" s="441"/>
      <c r="CN10" s="441"/>
      <c r="CO10" s="441"/>
      <c r="CP10" s="441"/>
      <c r="CQ10" s="441"/>
      <c r="CR10" s="441"/>
      <c r="CS10" s="441"/>
      <c r="CT10" s="441"/>
      <c r="CU10" s="441"/>
      <c r="CV10" s="441"/>
      <c r="CW10" s="441"/>
      <c r="CX10" s="441"/>
      <c r="CY10" s="441"/>
      <c r="CZ10" s="441"/>
      <c r="DA10" s="441"/>
      <c r="DB10" s="441"/>
      <c r="DC10" s="441"/>
      <c r="DD10" s="441"/>
      <c r="DE10" s="441"/>
      <c r="DF10" s="441"/>
      <c r="DG10" s="441"/>
      <c r="DH10" s="441"/>
      <c r="DI10" s="441"/>
      <c r="DJ10" s="441"/>
      <c r="DK10" s="441"/>
      <c r="DL10" s="441"/>
      <c r="DM10" s="441"/>
      <c r="DN10" s="441"/>
      <c r="DO10" s="441"/>
      <c r="DP10" s="441"/>
      <c r="DQ10" s="441"/>
      <c r="DR10" s="441"/>
      <c r="DS10" s="441"/>
      <c r="DT10" s="441"/>
      <c r="DU10" s="441"/>
      <c r="DV10" s="441"/>
      <c r="DW10" s="441"/>
      <c r="DX10" s="441"/>
      <c r="DY10" s="441"/>
      <c r="DZ10" s="441"/>
      <c r="EA10" s="441"/>
      <c r="EB10" s="441"/>
      <c r="EC10" s="441"/>
      <c r="ED10" s="441"/>
      <c r="EE10" s="441"/>
      <c r="EF10" s="441"/>
      <c r="EG10" s="441"/>
      <c r="EH10" s="441"/>
      <c r="EI10" s="441"/>
      <c r="EJ10" s="441"/>
      <c r="EK10" s="441"/>
      <c r="EL10" s="441"/>
      <c r="EM10" s="441"/>
      <c r="EN10" s="441"/>
      <c r="EO10" s="441"/>
      <c r="EP10" s="441"/>
      <c r="EQ10" s="441"/>
      <c r="ER10" s="441"/>
      <c r="ES10" s="441"/>
      <c r="ET10" s="441"/>
      <c r="EU10" s="441"/>
      <c r="EV10" s="441"/>
      <c r="EW10" s="441"/>
      <c r="EX10" s="441"/>
      <c r="EY10" s="441"/>
      <c r="EZ10" s="441"/>
      <c r="FA10" s="441"/>
      <c r="FB10" s="441"/>
      <c r="FC10" s="441"/>
      <c r="FD10" s="441"/>
      <c r="FE10" s="441"/>
      <c r="FF10" s="441"/>
      <c r="FG10" s="441"/>
      <c r="FH10" s="441"/>
      <c r="FI10" s="441"/>
      <c r="FJ10" s="441"/>
      <c r="FK10" s="441"/>
      <c r="FL10" s="441"/>
      <c r="FM10" s="441"/>
      <c r="FN10" s="441"/>
      <c r="FO10" s="441"/>
      <c r="FP10" s="441"/>
      <c r="FQ10" s="441"/>
      <c r="FR10" s="441"/>
      <c r="FS10" s="441"/>
      <c r="FT10" s="441"/>
      <c r="FU10" s="441"/>
      <c r="FV10" s="441"/>
      <c r="FW10" s="441"/>
      <c r="FX10" s="441"/>
      <c r="FY10" s="441"/>
      <c r="FZ10" s="441"/>
      <c r="GA10" s="441"/>
      <c r="GB10" s="441"/>
      <c r="GC10" s="441"/>
      <c r="GD10" s="441"/>
      <c r="GE10" s="441"/>
      <c r="GF10" s="441"/>
      <c r="GG10" s="441"/>
      <c r="GH10" s="441"/>
      <c r="GI10" s="441"/>
      <c r="GJ10" s="441"/>
      <c r="GK10" s="441"/>
      <c r="GL10" s="441"/>
      <c r="GM10" s="441"/>
      <c r="GN10" s="441"/>
      <c r="GO10" s="441"/>
      <c r="GP10" s="441"/>
      <c r="GQ10" s="441"/>
      <c r="GR10" s="441"/>
      <c r="GS10" s="441"/>
      <c r="GT10" s="441"/>
      <c r="GU10" s="441"/>
      <c r="GV10" s="441"/>
      <c r="GW10" s="441"/>
      <c r="GX10" s="441"/>
      <c r="GY10" s="441"/>
      <c r="GZ10" s="441"/>
      <c r="HA10" s="441"/>
      <c r="HB10" s="441"/>
      <c r="HC10" s="441"/>
      <c r="HD10" s="441"/>
      <c r="HE10" s="441"/>
      <c r="HF10" s="441"/>
      <c r="HG10" s="441"/>
      <c r="HH10" s="441"/>
      <c r="HI10" s="441"/>
      <c r="HJ10" s="441"/>
      <c r="HK10" s="441"/>
      <c r="HL10" s="441"/>
      <c r="HM10" s="441"/>
      <c r="HN10" s="441"/>
      <c r="HO10" s="441"/>
      <c r="HP10" s="441"/>
      <c r="HQ10" s="441"/>
      <c r="HR10" s="441"/>
      <c r="HS10" s="441"/>
      <c r="HT10" s="441"/>
      <c r="HU10" s="441"/>
      <c r="HV10" s="441"/>
      <c r="HW10" s="441"/>
      <c r="HX10" s="441"/>
      <c r="HY10" s="441"/>
      <c r="HZ10" s="441"/>
      <c r="IA10" s="441"/>
      <c r="IB10" s="441"/>
      <c r="IC10" s="441"/>
      <c r="ID10" s="441"/>
      <c r="IE10" s="441"/>
      <c r="IF10" s="441"/>
      <c r="IG10" s="441"/>
      <c r="IH10" s="441"/>
      <c r="II10" s="441"/>
      <c r="IJ10" s="441"/>
      <c r="IK10" s="441"/>
      <c r="IL10" s="441"/>
      <c r="IM10" s="441"/>
      <c r="IN10" s="441"/>
      <c r="IO10" s="441"/>
      <c r="IP10" s="441"/>
      <c r="IQ10" s="441"/>
      <c r="IR10" s="441"/>
      <c r="IS10" s="441"/>
      <c r="IT10" s="441"/>
      <c r="IU10" s="441"/>
      <c r="IV10" s="441"/>
    </row>
    <row r="11" spans="1:256" ht="22.5">
      <c r="A11" s="447" t="s">
        <v>2694</v>
      </c>
      <c r="B11" s="447" t="s">
        <v>2695</v>
      </c>
      <c r="C11" s="447" t="s">
        <v>2484</v>
      </c>
      <c r="D11" s="447" t="s">
        <v>2696</v>
      </c>
      <c r="E11" s="448" t="s">
        <v>2697</v>
      </c>
      <c r="F11" s="447" t="s">
        <v>166</v>
      </c>
      <c r="G11" s="447" t="s">
        <v>2698</v>
      </c>
      <c r="H11" s="447" t="s">
        <v>2699</v>
      </c>
      <c r="I11" s="447" t="s">
        <v>2700</v>
      </c>
      <c r="J11" s="447" t="s">
        <v>2664</v>
      </c>
      <c r="K11" s="447" t="s">
        <v>2584</v>
      </c>
      <c r="L11" s="447" t="s">
        <v>2550</v>
      </c>
      <c r="M11" s="449"/>
      <c r="N11" s="449"/>
      <c r="O11" s="450"/>
      <c r="P11" s="449"/>
      <c r="Q11" s="449"/>
      <c r="R11" s="449"/>
      <c r="S11" s="449"/>
      <c r="T11" s="449"/>
      <c r="U11" s="449"/>
      <c r="V11" s="449"/>
      <c r="W11" s="449"/>
      <c r="X11" s="451"/>
      <c r="Y11" s="451"/>
      <c r="Z11" s="451"/>
      <c r="AA11" s="451"/>
      <c r="AB11" s="451"/>
      <c r="AC11" s="451"/>
      <c r="AD11" s="451"/>
      <c r="AE11" s="451"/>
      <c r="AF11" s="451"/>
      <c r="AG11" s="451"/>
      <c r="AH11" s="451"/>
      <c r="AI11" s="451"/>
      <c r="AJ11" s="451"/>
      <c r="AK11" s="451"/>
      <c r="AL11" s="451"/>
      <c r="AM11" s="451"/>
      <c r="AN11" s="451"/>
      <c r="AO11" s="451"/>
      <c r="AP11" s="451"/>
      <c r="AQ11" s="451"/>
      <c r="AR11" s="451"/>
      <c r="AS11" s="451"/>
      <c r="AT11" s="451"/>
      <c r="AU11" s="451"/>
      <c r="AV11" s="451"/>
      <c r="AW11" s="451"/>
      <c r="AX11" s="451"/>
      <c r="AY11" s="451"/>
      <c r="AZ11" s="451"/>
      <c r="BA11" s="451"/>
      <c r="BB11" s="451"/>
      <c r="BC11" s="451"/>
      <c r="BD11" s="451"/>
      <c r="BE11" s="451"/>
      <c r="BF11" s="451"/>
      <c r="BG11" s="451"/>
      <c r="BH11" s="451"/>
      <c r="BI11" s="451"/>
      <c r="BJ11" s="451"/>
      <c r="BK11" s="451"/>
      <c r="BL11" s="451"/>
      <c r="BM11" s="451"/>
      <c r="BN11" s="451"/>
      <c r="BO11" s="451"/>
      <c r="BP11" s="451"/>
      <c r="BQ11" s="451"/>
      <c r="BR11" s="451"/>
      <c r="BS11" s="451"/>
      <c r="BT11" s="451"/>
      <c r="BU11" s="451"/>
      <c r="BV11" s="451"/>
      <c r="BW11" s="451"/>
      <c r="BX11" s="451"/>
      <c r="BY11" s="451"/>
      <c r="BZ11" s="451"/>
      <c r="CA11" s="451"/>
      <c r="CB11" s="451"/>
      <c r="CC11" s="451"/>
      <c r="CD11" s="451"/>
      <c r="CE11" s="451"/>
      <c r="CF11" s="451"/>
      <c r="CG11" s="451"/>
      <c r="CH11" s="451"/>
      <c r="CI11" s="451"/>
      <c r="CJ11" s="451"/>
      <c r="CK11" s="451"/>
      <c r="CL11" s="451"/>
      <c r="CM11" s="451"/>
      <c r="CN11" s="451"/>
      <c r="CO11" s="451"/>
      <c r="CP11" s="451"/>
      <c r="CQ11" s="451"/>
      <c r="CR11" s="451"/>
      <c r="CS11" s="451"/>
      <c r="CT11" s="451"/>
      <c r="CU11" s="451"/>
      <c r="CV11" s="451"/>
      <c r="CW11" s="451"/>
      <c r="CX11" s="451"/>
      <c r="CY11" s="451"/>
      <c r="CZ11" s="451"/>
      <c r="DA11" s="451"/>
      <c r="DB11" s="451"/>
      <c r="DC11" s="451"/>
      <c r="DD11" s="451"/>
      <c r="DE11" s="451"/>
      <c r="DF11" s="451"/>
      <c r="DG11" s="451"/>
      <c r="DH11" s="451"/>
      <c r="DI11" s="451"/>
      <c r="DJ11" s="451"/>
      <c r="DK11" s="451"/>
      <c r="DL11" s="451"/>
      <c r="DM11" s="451"/>
      <c r="DN11" s="451"/>
      <c r="DO11" s="451"/>
      <c r="DP11" s="451"/>
      <c r="DQ11" s="451"/>
      <c r="DR11" s="451"/>
      <c r="DS11" s="451"/>
      <c r="DT11" s="451"/>
      <c r="DU11" s="451"/>
      <c r="DV11" s="451"/>
      <c r="DW11" s="451"/>
      <c r="DX11" s="451"/>
      <c r="DY11" s="451"/>
      <c r="DZ11" s="451"/>
      <c r="EA11" s="451"/>
      <c r="EB11" s="451"/>
      <c r="EC11" s="451"/>
      <c r="ED11" s="451"/>
      <c r="EE11" s="451"/>
      <c r="EF11" s="451"/>
      <c r="EG11" s="451"/>
      <c r="EH11" s="451"/>
      <c r="EI11" s="451"/>
      <c r="EJ11" s="451"/>
      <c r="EK11" s="451"/>
      <c r="EL11" s="451"/>
      <c r="EM11" s="451"/>
      <c r="EN11" s="451"/>
      <c r="EO11" s="451"/>
      <c r="EP11" s="451"/>
      <c r="EQ11" s="451"/>
      <c r="ER11" s="451"/>
      <c r="ES11" s="451"/>
      <c r="ET11" s="451"/>
      <c r="EU11" s="451"/>
      <c r="EV11" s="451"/>
      <c r="EW11" s="451"/>
      <c r="EX11" s="451"/>
      <c r="EY11" s="451"/>
      <c r="EZ11" s="451"/>
      <c r="FA11" s="451"/>
      <c r="FB11" s="451"/>
      <c r="FC11" s="451"/>
      <c r="FD11" s="451"/>
      <c r="FE11" s="451"/>
      <c r="FF11" s="451"/>
      <c r="FG11" s="451"/>
      <c r="FH11" s="451"/>
      <c r="FI11" s="451"/>
      <c r="FJ11" s="451"/>
      <c r="FK11" s="451"/>
      <c r="FL11" s="451"/>
      <c r="FM11" s="451"/>
      <c r="FN11" s="451"/>
      <c r="FO11" s="451"/>
      <c r="FP11" s="451"/>
      <c r="FQ11" s="451"/>
      <c r="FR11" s="451"/>
      <c r="FS11" s="451"/>
      <c r="FT11" s="451"/>
      <c r="FU11" s="451"/>
      <c r="FV11" s="451"/>
      <c r="FW11" s="451"/>
      <c r="FX11" s="451"/>
      <c r="FY11" s="451"/>
      <c r="FZ11" s="451"/>
      <c r="GA11" s="451"/>
      <c r="GB11" s="451"/>
      <c r="GC11" s="451"/>
      <c r="GD11" s="451"/>
      <c r="GE11" s="451"/>
      <c r="GF11" s="451"/>
      <c r="GG11" s="451"/>
      <c r="GH11" s="451"/>
      <c r="GI11" s="451"/>
      <c r="GJ11" s="451"/>
      <c r="GK11" s="451"/>
      <c r="GL11" s="451"/>
      <c r="GM11" s="451"/>
      <c r="GN11" s="451"/>
      <c r="GO11" s="451"/>
      <c r="GP11" s="451"/>
      <c r="GQ11" s="451"/>
      <c r="GR11" s="451"/>
      <c r="GS11" s="451"/>
      <c r="GT11" s="451"/>
      <c r="GU11" s="451"/>
      <c r="GV11" s="451"/>
      <c r="GW11" s="451"/>
      <c r="GX11" s="451"/>
      <c r="GY11" s="451"/>
      <c r="GZ11" s="451"/>
      <c r="HA11" s="451"/>
      <c r="HB11" s="451"/>
      <c r="HC11" s="451"/>
      <c r="HD11" s="451"/>
      <c r="HE11" s="451"/>
      <c r="HF11" s="451"/>
      <c r="HG11" s="451"/>
      <c r="HH11" s="451"/>
      <c r="HI11" s="451"/>
      <c r="HJ11" s="451"/>
      <c r="HK11" s="451"/>
      <c r="HL11" s="451"/>
      <c r="HM11" s="451"/>
      <c r="HN11" s="451"/>
      <c r="HO11" s="451"/>
      <c r="HP11" s="451"/>
      <c r="HQ11" s="451"/>
      <c r="HR11" s="451"/>
      <c r="HS11" s="451"/>
      <c r="HT11" s="451"/>
      <c r="HU11" s="451"/>
      <c r="HV11" s="451"/>
      <c r="HW11" s="451"/>
      <c r="HX11" s="451"/>
      <c r="HY11" s="451"/>
      <c r="HZ11" s="451"/>
      <c r="IA11" s="451"/>
      <c r="IB11" s="451"/>
      <c r="IC11" s="451"/>
      <c r="ID11" s="451"/>
      <c r="IE11" s="451"/>
      <c r="IF11" s="451"/>
      <c r="IG11" s="451"/>
      <c r="IH11" s="451"/>
      <c r="II11" s="451"/>
      <c r="IJ11" s="451"/>
      <c r="IK11" s="451"/>
      <c r="IL11" s="451"/>
      <c r="IM11" s="451"/>
      <c r="IN11" s="451"/>
      <c r="IO11" s="451"/>
      <c r="IP11" s="451"/>
      <c r="IQ11" s="451"/>
      <c r="IR11" s="451"/>
      <c r="IS11" s="451"/>
      <c r="IT11" s="451"/>
      <c r="IU11" s="451"/>
      <c r="IV11" s="451"/>
    </row>
    <row r="12" spans="1:256" ht="13.5">
      <c r="A12" s="452">
        <v>1</v>
      </c>
      <c r="B12" s="452">
        <v>2</v>
      </c>
      <c r="C12" s="452">
        <v>3</v>
      </c>
      <c r="D12" s="452">
        <v>4</v>
      </c>
      <c r="E12" s="453">
        <v>6</v>
      </c>
      <c r="F12" s="452">
        <v>5</v>
      </c>
      <c r="G12" s="452">
        <v>6</v>
      </c>
      <c r="H12" s="452">
        <v>7</v>
      </c>
      <c r="I12" s="452">
        <v>8</v>
      </c>
      <c r="J12" s="452">
        <v>9</v>
      </c>
      <c r="K12" s="452">
        <v>10</v>
      </c>
      <c r="L12" s="452">
        <v>11</v>
      </c>
      <c r="M12" s="449"/>
      <c r="N12" s="449"/>
      <c r="O12" s="450"/>
      <c r="P12" s="449"/>
      <c r="Q12" s="449"/>
      <c r="R12" s="449"/>
      <c r="S12" s="449"/>
      <c r="T12" s="449"/>
      <c r="U12" s="449"/>
      <c r="V12" s="449"/>
      <c r="W12" s="449"/>
      <c r="X12" s="451"/>
      <c r="Y12" s="454"/>
      <c r="Z12" s="454"/>
      <c r="AA12" s="454"/>
      <c r="AB12" s="454"/>
      <c r="AC12" s="454"/>
      <c r="AD12" s="454"/>
      <c r="AE12" s="454"/>
      <c r="AF12" s="454"/>
      <c r="AG12" s="454"/>
      <c r="AH12" s="454"/>
      <c r="AI12" s="454"/>
      <c r="AJ12" s="454"/>
      <c r="AK12" s="454"/>
      <c r="AL12" s="454"/>
      <c r="AM12" s="454"/>
      <c r="AN12" s="454"/>
      <c r="AO12" s="454"/>
      <c r="AP12" s="454"/>
      <c r="AQ12" s="454"/>
      <c r="AR12" s="454"/>
      <c r="AS12" s="454"/>
      <c r="AT12" s="454"/>
      <c r="AU12" s="454"/>
      <c r="AV12" s="454"/>
      <c r="AW12" s="454"/>
      <c r="AX12" s="454"/>
      <c r="AY12" s="454"/>
      <c r="AZ12" s="454"/>
      <c r="BA12" s="454"/>
      <c r="BB12" s="454"/>
      <c r="BC12" s="454"/>
      <c r="BD12" s="454"/>
      <c r="BE12" s="454"/>
      <c r="BF12" s="454"/>
      <c r="BG12" s="454"/>
      <c r="BH12" s="454"/>
      <c r="BI12" s="454"/>
      <c r="BJ12" s="454"/>
      <c r="BK12" s="454"/>
      <c r="BL12" s="454"/>
      <c r="BM12" s="454"/>
      <c r="BN12" s="454"/>
      <c r="BO12" s="454"/>
      <c r="BP12" s="454"/>
      <c r="BQ12" s="454"/>
      <c r="BR12" s="454"/>
      <c r="BS12" s="454"/>
      <c r="BT12" s="454"/>
      <c r="BU12" s="454"/>
      <c r="BV12" s="454"/>
      <c r="BW12" s="454"/>
      <c r="BX12" s="454"/>
      <c r="BY12" s="454"/>
      <c r="BZ12" s="454"/>
      <c r="CA12" s="454"/>
      <c r="CB12" s="454"/>
      <c r="CC12" s="454"/>
      <c r="CD12" s="454"/>
      <c r="CE12" s="454"/>
      <c r="CF12" s="454"/>
      <c r="CG12" s="454"/>
      <c r="CH12" s="454"/>
      <c r="CI12" s="454"/>
      <c r="CJ12" s="454"/>
      <c r="CK12" s="454"/>
      <c r="CL12" s="454"/>
      <c r="CM12" s="454"/>
      <c r="CN12" s="454"/>
      <c r="CO12" s="454"/>
      <c r="CP12" s="454"/>
      <c r="CQ12" s="454"/>
      <c r="CR12" s="454"/>
      <c r="CS12" s="454"/>
      <c r="CT12" s="454"/>
      <c r="CU12" s="454"/>
      <c r="CV12" s="454"/>
      <c r="CW12" s="454"/>
      <c r="CX12" s="454"/>
      <c r="CY12" s="454"/>
      <c r="CZ12" s="454"/>
      <c r="DA12" s="454"/>
      <c r="DB12" s="454"/>
      <c r="DC12" s="454"/>
      <c r="DD12" s="454"/>
      <c r="DE12" s="454"/>
      <c r="DF12" s="454"/>
      <c r="DG12" s="454"/>
      <c r="DH12" s="454"/>
      <c r="DI12" s="454"/>
      <c r="DJ12" s="454"/>
      <c r="DK12" s="454"/>
      <c r="DL12" s="454"/>
      <c r="DM12" s="454"/>
      <c r="DN12" s="454"/>
      <c r="DO12" s="454"/>
      <c r="DP12" s="454"/>
      <c r="DQ12" s="454"/>
      <c r="DR12" s="454"/>
      <c r="DS12" s="454"/>
      <c r="DT12" s="454"/>
      <c r="DU12" s="454"/>
      <c r="DV12" s="454"/>
      <c r="DW12" s="454"/>
      <c r="DX12" s="454"/>
      <c r="DY12" s="454"/>
      <c r="DZ12" s="454"/>
      <c r="EA12" s="454"/>
      <c r="EB12" s="454"/>
      <c r="EC12" s="454"/>
      <c r="ED12" s="454"/>
      <c r="EE12" s="454"/>
      <c r="EF12" s="454"/>
      <c r="EG12" s="454"/>
      <c r="EH12" s="454"/>
      <c r="EI12" s="454"/>
      <c r="EJ12" s="454"/>
      <c r="EK12" s="454"/>
      <c r="EL12" s="454"/>
      <c r="EM12" s="454"/>
      <c r="EN12" s="454"/>
      <c r="EO12" s="454"/>
      <c r="EP12" s="454"/>
      <c r="EQ12" s="454"/>
      <c r="ER12" s="454"/>
      <c r="ES12" s="454"/>
      <c r="ET12" s="454"/>
      <c r="EU12" s="454"/>
      <c r="EV12" s="454"/>
      <c r="EW12" s="454"/>
      <c r="EX12" s="454"/>
      <c r="EY12" s="454"/>
      <c r="EZ12" s="454"/>
      <c r="FA12" s="454"/>
      <c r="FB12" s="454"/>
      <c r="FC12" s="454"/>
      <c r="FD12" s="454"/>
      <c r="FE12" s="454"/>
      <c r="FF12" s="454"/>
      <c r="FG12" s="454"/>
      <c r="FH12" s="454"/>
      <c r="FI12" s="454"/>
      <c r="FJ12" s="454"/>
      <c r="FK12" s="454"/>
      <c r="FL12" s="454"/>
      <c r="FM12" s="454"/>
      <c r="FN12" s="454"/>
      <c r="FO12" s="454"/>
      <c r="FP12" s="454"/>
      <c r="FQ12" s="454"/>
      <c r="FR12" s="454"/>
      <c r="FS12" s="454"/>
      <c r="FT12" s="454"/>
      <c r="FU12" s="454"/>
      <c r="FV12" s="454"/>
      <c r="FW12" s="454"/>
      <c r="FX12" s="454"/>
      <c r="FY12" s="454"/>
      <c r="FZ12" s="454"/>
      <c r="GA12" s="454"/>
      <c r="GB12" s="454"/>
      <c r="GC12" s="454"/>
      <c r="GD12" s="454"/>
      <c r="GE12" s="454"/>
      <c r="GF12" s="454"/>
      <c r="GG12" s="454"/>
      <c r="GH12" s="454"/>
      <c r="GI12" s="454"/>
      <c r="GJ12" s="454"/>
      <c r="GK12" s="454"/>
      <c r="GL12" s="454"/>
      <c r="GM12" s="454"/>
      <c r="GN12" s="454"/>
      <c r="GO12" s="454"/>
      <c r="GP12" s="454"/>
      <c r="GQ12" s="454"/>
      <c r="GR12" s="454"/>
      <c r="GS12" s="454"/>
      <c r="GT12" s="454"/>
      <c r="GU12" s="454"/>
      <c r="GV12" s="454"/>
      <c r="GW12" s="454"/>
      <c r="GX12" s="454"/>
      <c r="GY12" s="454"/>
      <c r="GZ12" s="454"/>
      <c r="HA12" s="454"/>
      <c r="HB12" s="454"/>
      <c r="HC12" s="454"/>
      <c r="HD12" s="454"/>
      <c r="HE12" s="454"/>
      <c r="HF12" s="454"/>
      <c r="HG12" s="454"/>
      <c r="HH12" s="454"/>
      <c r="HI12" s="454"/>
      <c r="HJ12" s="454"/>
      <c r="HK12" s="454"/>
      <c r="HL12" s="454"/>
      <c r="HM12" s="454"/>
      <c r="HN12" s="454"/>
      <c r="HO12" s="454"/>
      <c r="HP12" s="454"/>
      <c r="HQ12" s="454"/>
      <c r="HR12" s="454"/>
      <c r="HS12" s="454"/>
      <c r="HT12" s="454"/>
      <c r="HU12" s="454"/>
      <c r="HV12" s="454"/>
      <c r="HW12" s="454"/>
      <c r="HX12" s="454"/>
      <c r="HY12" s="454"/>
      <c r="HZ12" s="454"/>
      <c r="IA12" s="454"/>
      <c r="IB12" s="454"/>
      <c r="IC12" s="454"/>
      <c r="ID12" s="454"/>
      <c r="IE12" s="454"/>
      <c r="IF12" s="454"/>
      <c r="IG12" s="454"/>
      <c r="IH12" s="454"/>
      <c r="II12" s="454"/>
      <c r="IJ12" s="454"/>
      <c r="IK12" s="454"/>
      <c r="IL12" s="454"/>
      <c r="IM12" s="454"/>
      <c r="IN12" s="454"/>
      <c r="IO12" s="454"/>
      <c r="IP12" s="454"/>
      <c r="IQ12" s="454"/>
      <c r="IR12" s="454"/>
      <c r="IS12" s="454"/>
      <c r="IT12" s="454"/>
      <c r="IU12" s="454"/>
      <c r="IV12" s="454"/>
    </row>
    <row r="13" spans="1:20" ht="13.5">
      <c r="A13" s="455"/>
      <c r="B13" s="456"/>
      <c r="C13" s="457"/>
      <c r="D13" s="458" t="s">
        <v>2701</v>
      </c>
      <c r="E13" s="459"/>
      <c r="F13" s="460"/>
      <c r="G13" s="460"/>
      <c r="H13" s="460"/>
      <c r="I13" s="461"/>
      <c r="J13" s="461"/>
      <c r="K13" s="462">
        <f>K15+K52+K84+K88</f>
        <v>0</v>
      </c>
      <c r="L13" s="463"/>
      <c r="M13" s="464"/>
      <c r="N13" s="465"/>
      <c r="O13" s="465"/>
      <c r="P13" s="465"/>
      <c r="Q13" s="466"/>
      <c r="R13" s="466"/>
      <c r="S13" s="466"/>
      <c r="T13" s="467"/>
    </row>
    <row r="14" spans="1:20" ht="13.5">
      <c r="A14" s="455"/>
      <c r="B14" s="456"/>
      <c r="C14" s="457"/>
      <c r="D14" s="458"/>
      <c r="E14" s="459"/>
      <c r="F14" s="460"/>
      <c r="G14" s="460"/>
      <c r="H14" s="460"/>
      <c r="I14" s="461"/>
      <c r="J14" s="461"/>
      <c r="K14" s="462"/>
      <c r="L14" s="463"/>
      <c r="M14" s="464"/>
      <c r="N14" s="465"/>
      <c r="O14" s="465"/>
      <c r="P14" s="465"/>
      <c r="Q14" s="466"/>
      <c r="R14" s="466"/>
      <c r="S14" s="466"/>
      <c r="T14" s="467"/>
    </row>
    <row r="15" spans="1:20" ht="13.5">
      <c r="A15" s="455"/>
      <c r="B15" s="456"/>
      <c r="C15" s="468" t="s">
        <v>2702</v>
      </c>
      <c r="D15" s="458" t="s">
        <v>2663</v>
      </c>
      <c r="E15" s="459"/>
      <c r="F15" s="460"/>
      <c r="G15" s="460"/>
      <c r="H15" s="460"/>
      <c r="I15" s="461"/>
      <c r="J15" s="461"/>
      <c r="K15" s="469">
        <f>K16+K19+K22+K27+K32+K35+K38+K43+K46+K49</f>
        <v>0</v>
      </c>
      <c r="L15" s="463"/>
      <c r="M15" s="464"/>
      <c r="N15" s="465"/>
      <c r="O15" s="465"/>
      <c r="P15" s="465"/>
      <c r="Q15" s="466"/>
      <c r="R15" s="466"/>
      <c r="S15" s="466"/>
      <c r="T15" s="467"/>
    </row>
    <row r="16" spans="1:20" ht="13.5">
      <c r="A16" s="470"/>
      <c r="B16" s="470"/>
      <c r="C16" s="468" t="s">
        <v>2703</v>
      </c>
      <c r="D16" s="471" t="s">
        <v>2704</v>
      </c>
      <c r="E16" s="472"/>
      <c r="F16" s="470"/>
      <c r="G16" s="473"/>
      <c r="H16" s="473"/>
      <c r="I16" s="474"/>
      <c r="J16" s="475"/>
      <c r="K16" s="476">
        <f>K17</f>
        <v>0</v>
      </c>
      <c r="L16" s="460"/>
      <c r="M16" s="477"/>
      <c r="N16" s="477"/>
      <c r="O16" s="465"/>
      <c r="P16" s="465"/>
      <c r="Q16" s="466"/>
      <c r="R16" s="466"/>
      <c r="S16" s="466"/>
      <c r="T16" s="467"/>
    </row>
    <row r="17" spans="1:20" ht="13.5">
      <c r="A17" s="470" t="s">
        <v>78</v>
      </c>
      <c r="B17" s="478"/>
      <c r="C17" s="479"/>
      <c r="D17" s="480" t="s">
        <v>2705</v>
      </c>
      <c r="E17" s="481"/>
      <c r="F17" s="470" t="s">
        <v>2383</v>
      </c>
      <c r="G17" s="473">
        <v>1</v>
      </c>
      <c r="H17" s="482"/>
      <c r="I17" s="474">
        <f>H17*G17</f>
        <v>0</v>
      </c>
      <c r="J17" s="474"/>
      <c r="K17" s="474">
        <f>SUM(I17:J17)</f>
        <v>0</v>
      </c>
      <c r="L17" s="483">
        <v>21</v>
      </c>
      <c r="M17" s="484"/>
      <c r="N17" s="484"/>
      <c r="O17" s="485"/>
      <c r="P17" s="486"/>
      <c r="Q17" s="485"/>
      <c r="R17" s="487"/>
      <c r="S17" s="487"/>
      <c r="T17" s="467"/>
    </row>
    <row r="18" spans="1:20" ht="81" customHeight="1">
      <c r="A18" s="470"/>
      <c r="B18" s="478"/>
      <c r="C18" s="479"/>
      <c r="D18" s="488" t="s">
        <v>2706</v>
      </c>
      <c r="E18" s="489"/>
      <c r="F18" s="470"/>
      <c r="G18" s="473"/>
      <c r="H18" s="482"/>
      <c r="I18" s="474"/>
      <c r="J18" s="474"/>
      <c r="K18" s="474"/>
      <c r="L18" s="483"/>
      <c r="M18" s="484"/>
      <c r="N18" s="484"/>
      <c r="O18" s="485"/>
      <c r="P18" s="486"/>
      <c r="Q18" s="485"/>
      <c r="R18" s="487"/>
      <c r="S18" s="487"/>
      <c r="T18" s="467"/>
    </row>
    <row r="19" spans="1:20" ht="28.5" customHeight="1">
      <c r="A19" s="470"/>
      <c r="B19" s="478"/>
      <c r="C19" s="468" t="s">
        <v>2707</v>
      </c>
      <c r="D19" s="490" t="s">
        <v>2708</v>
      </c>
      <c r="E19" s="489"/>
      <c r="F19" s="470"/>
      <c r="G19" s="473"/>
      <c r="H19" s="482"/>
      <c r="I19" s="474"/>
      <c r="J19" s="474"/>
      <c r="K19" s="476">
        <f>K20+K21</f>
        <v>0</v>
      </c>
      <c r="L19" s="483"/>
      <c r="M19" s="484"/>
      <c r="N19" s="484"/>
      <c r="O19" s="485"/>
      <c r="P19" s="486"/>
      <c r="Q19" s="485"/>
      <c r="R19" s="487"/>
      <c r="S19" s="487"/>
      <c r="T19" s="467"/>
    </row>
    <row r="20" spans="1:20" ht="41.25" customHeight="1">
      <c r="A20" s="470" t="s">
        <v>80</v>
      </c>
      <c r="B20" s="478"/>
      <c r="C20" s="479"/>
      <c r="D20" s="491" t="s">
        <v>2709</v>
      </c>
      <c r="E20" s="489"/>
      <c r="F20" s="470" t="s">
        <v>2383</v>
      </c>
      <c r="G20" s="473">
        <v>1</v>
      </c>
      <c r="H20" s="482"/>
      <c r="I20" s="474">
        <f>H20*G20</f>
        <v>0</v>
      </c>
      <c r="J20" s="474"/>
      <c r="K20" s="474">
        <f>SUM(I20:J20)</f>
        <v>0</v>
      </c>
      <c r="L20" s="483">
        <v>21</v>
      </c>
      <c r="M20" s="484"/>
      <c r="N20" s="484"/>
      <c r="O20" s="485"/>
      <c r="P20" s="486"/>
      <c r="Q20" s="485"/>
      <c r="R20" s="487"/>
      <c r="S20" s="487"/>
      <c r="T20" s="467"/>
    </row>
    <row r="21" spans="1:20" ht="28.7" customHeight="1">
      <c r="A21" s="470" t="s">
        <v>88</v>
      </c>
      <c r="B21" s="478"/>
      <c r="C21" s="479"/>
      <c r="D21" s="492" t="s">
        <v>2710</v>
      </c>
      <c r="E21" s="489"/>
      <c r="F21" s="470" t="s">
        <v>2383</v>
      </c>
      <c r="G21" s="493">
        <v>20</v>
      </c>
      <c r="H21" s="482"/>
      <c r="I21" s="474">
        <f>H21*G21</f>
        <v>0</v>
      </c>
      <c r="J21" s="474"/>
      <c r="K21" s="474">
        <f>SUM(I21:J21)</f>
        <v>0</v>
      </c>
      <c r="L21" s="483">
        <v>21</v>
      </c>
      <c r="M21" s="494"/>
      <c r="N21" s="484"/>
      <c r="O21" s="485"/>
      <c r="P21" s="486"/>
      <c r="Q21" s="485"/>
      <c r="R21" s="487"/>
      <c r="S21" s="487"/>
      <c r="T21" s="467"/>
    </row>
    <row r="22" spans="1:20" ht="13.5">
      <c r="A22" s="470"/>
      <c r="B22" s="470"/>
      <c r="C22" s="468" t="s">
        <v>2711</v>
      </c>
      <c r="D22" s="495" t="s">
        <v>2712</v>
      </c>
      <c r="E22" s="481"/>
      <c r="F22" s="496"/>
      <c r="G22" s="497" t="s">
        <v>2713</v>
      </c>
      <c r="H22" s="482"/>
      <c r="I22" s="474"/>
      <c r="J22" s="474"/>
      <c r="K22" s="476">
        <f>K23+K25</f>
        <v>0</v>
      </c>
      <c r="L22" s="483"/>
      <c r="M22" s="498"/>
      <c r="N22" s="498"/>
      <c r="O22" s="485"/>
      <c r="P22" s="486"/>
      <c r="Q22" s="486"/>
      <c r="R22" s="486"/>
      <c r="S22" s="486"/>
      <c r="T22" s="467"/>
    </row>
    <row r="23" spans="1:256" ht="46.5" customHeight="1">
      <c r="A23" s="499">
        <v>4</v>
      </c>
      <c r="B23" s="478"/>
      <c r="C23" s="479"/>
      <c r="D23" s="480" t="s">
        <v>2714</v>
      </c>
      <c r="E23" s="500" t="s">
        <v>2715</v>
      </c>
      <c r="F23" s="496" t="s">
        <v>2383</v>
      </c>
      <c r="G23" s="473">
        <v>1</v>
      </c>
      <c r="H23" s="482"/>
      <c r="I23" s="474">
        <f>G23*H23</f>
        <v>0</v>
      </c>
      <c r="J23" s="474"/>
      <c r="K23" s="474">
        <f>SUM(I23:J23)</f>
        <v>0</v>
      </c>
      <c r="L23" s="483">
        <v>21</v>
      </c>
      <c r="M23" s="498"/>
      <c r="N23" s="484"/>
      <c r="O23" s="485"/>
      <c r="P23" s="486"/>
      <c r="Q23" s="501"/>
      <c r="R23" s="501"/>
      <c r="S23" s="501"/>
      <c r="T23" s="467"/>
      <c r="U23" s="467"/>
      <c r="V23" s="467"/>
      <c r="W23" s="467"/>
      <c r="X23" s="467"/>
      <c r="Y23" s="467"/>
      <c r="Z23" s="467"/>
      <c r="AA23" s="467"/>
      <c r="AB23" s="467"/>
      <c r="AC23" s="467"/>
      <c r="AD23" s="467"/>
      <c r="AE23" s="467"/>
      <c r="AF23" s="467"/>
      <c r="AG23" s="467"/>
      <c r="AH23" s="467"/>
      <c r="AI23" s="467"/>
      <c r="AJ23" s="467"/>
      <c r="AK23" s="467"/>
      <c r="AL23" s="467"/>
      <c r="AM23" s="467"/>
      <c r="AN23" s="467"/>
      <c r="AO23" s="467"/>
      <c r="AP23" s="467"/>
      <c r="AQ23" s="467"/>
      <c r="AR23" s="467"/>
      <c r="AS23" s="467"/>
      <c r="AT23" s="467"/>
      <c r="AU23" s="467"/>
      <c r="AV23" s="467"/>
      <c r="AW23" s="467"/>
      <c r="AX23" s="467"/>
      <c r="AY23" s="467"/>
      <c r="AZ23" s="467"/>
      <c r="BA23" s="467"/>
      <c r="BB23" s="467"/>
      <c r="BC23" s="467"/>
      <c r="BD23" s="467"/>
      <c r="BE23" s="467"/>
      <c r="BF23" s="467"/>
      <c r="BG23" s="467"/>
      <c r="BH23" s="467"/>
      <c r="BI23" s="467"/>
      <c r="BJ23" s="467"/>
      <c r="BK23" s="467"/>
      <c r="BL23" s="467"/>
      <c r="BM23" s="467"/>
      <c r="BN23" s="467"/>
      <c r="BO23" s="467"/>
      <c r="BP23" s="467"/>
      <c r="BQ23" s="467"/>
      <c r="BR23" s="467"/>
      <c r="BS23" s="467"/>
      <c r="BT23" s="467"/>
      <c r="BU23" s="467"/>
      <c r="BV23" s="467"/>
      <c r="BW23" s="467"/>
      <c r="BX23" s="467"/>
      <c r="BY23" s="467"/>
      <c r="BZ23" s="467"/>
      <c r="CA23" s="467"/>
      <c r="CB23" s="467"/>
      <c r="CC23" s="467"/>
      <c r="CD23" s="467"/>
      <c r="CE23" s="467"/>
      <c r="CF23" s="467"/>
      <c r="CG23" s="467"/>
      <c r="CH23" s="467"/>
      <c r="CI23" s="467"/>
      <c r="CJ23" s="467"/>
      <c r="CK23" s="467"/>
      <c r="CL23" s="467"/>
      <c r="CM23" s="467"/>
      <c r="CN23" s="467"/>
      <c r="CO23" s="467"/>
      <c r="CP23" s="467"/>
      <c r="CQ23" s="467"/>
      <c r="CR23" s="467"/>
      <c r="CS23" s="467"/>
      <c r="CT23" s="467"/>
      <c r="CU23" s="467"/>
      <c r="CV23" s="467"/>
      <c r="CW23" s="467"/>
      <c r="CX23" s="467"/>
      <c r="CY23" s="467"/>
      <c r="CZ23" s="467"/>
      <c r="DA23" s="467"/>
      <c r="DB23" s="467"/>
      <c r="DC23" s="467"/>
      <c r="DD23" s="467"/>
      <c r="DE23" s="467"/>
      <c r="DF23" s="467"/>
      <c r="DG23" s="467"/>
      <c r="DH23" s="467"/>
      <c r="DI23" s="467"/>
      <c r="DJ23" s="467"/>
      <c r="DK23" s="467"/>
      <c r="DL23" s="467"/>
      <c r="DM23" s="467"/>
      <c r="DN23" s="467"/>
      <c r="DO23" s="467"/>
      <c r="DP23" s="467"/>
      <c r="DQ23" s="467"/>
      <c r="DR23" s="467"/>
      <c r="DS23" s="467"/>
      <c r="DT23" s="467"/>
      <c r="DU23" s="467"/>
      <c r="DV23" s="467"/>
      <c r="DW23" s="467"/>
      <c r="DX23" s="467"/>
      <c r="DY23" s="467"/>
      <c r="DZ23" s="467"/>
      <c r="EA23" s="467"/>
      <c r="EB23" s="467"/>
      <c r="EC23" s="467"/>
      <c r="ED23" s="467"/>
      <c r="EE23" s="467"/>
      <c r="EF23" s="467"/>
      <c r="EG23" s="467"/>
      <c r="EH23" s="467"/>
      <c r="EI23" s="467"/>
      <c r="EJ23" s="467"/>
      <c r="EK23" s="467"/>
      <c r="EL23" s="467"/>
      <c r="EM23" s="467"/>
      <c r="EN23" s="467"/>
      <c r="EO23" s="467"/>
      <c r="EP23" s="467"/>
      <c r="EQ23" s="467"/>
      <c r="ER23" s="467"/>
      <c r="ES23" s="467"/>
      <c r="ET23" s="467"/>
      <c r="EU23" s="467"/>
      <c r="EV23" s="467"/>
      <c r="EW23" s="467"/>
      <c r="EX23" s="467"/>
      <c r="EY23" s="467"/>
      <c r="EZ23" s="467"/>
      <c r="FA23" s="467"/>
      <c r="FB23" s="467"/>
      <c r="FC23" s="467"/>
      <c r="FD23" s="467"/>
      <c r="FE23" s="467"/>
      <c r="FF23" s="467"/>
      <c r="FG23" s="467"/>
      <c r="FH23" s="467"/>
      <c r="FI23" s="467"/>
      <c r="FJ23" s="467"/>
      <c r="FK23" s="467"/>
      <c r="FL23" s="467"/>
      <c r="FM23" s="467"/>
      <c r="FN23" s="467"/>
      <c r="FO23" s="467"/>
      <c r="FP23" s="467"/>
      <c r="FQ23" s="467"/>
      <c r="FR23" s="467"/>
      <c r="FS23" s="467"/>
      <c r="FT23" s="467"/>
      <c r="FU23" s="467"/>
      <c r="FV23" s="467"/>
      <c r="FW23" s="467"/>
      <c r="FX23" s="467"/>
      <c r="FY23" s="467"/>
      <c r="FZ23" s="467"/>
      <c r="GA23" s="467"/>
      <c r="GB23" s="467"/>
      <c r="GC23" s="467"/>
      <c r="GD23" s="467"/>
      <c r="GE23" s="467"/>
      <c r="GF23" s="467"/>
      <c r="GG23" s="467"/>
      <c r="GH23" s="467"/>
      <c r="GI23" s="467"/>
      <c r="GJ23" s="467"/>
      <c r="GK23" s="467"/>
      <c r="GL23" s="467"/>
      <c r="GM23" s="467"/>
      <c r="GN23" s="467"/>
      <c r="GO23" s="467"/>
      <c r="GP23" s="467"/>
      <c r="GQ23" s="467"/>
      <c r="GR23" s="467"/>
      <c r="GS23" s="467"/>
      <c r="GT23" s="467"/>
      <c r="GU23" s="467"/>
      <c r="GV23" s="467"/>
      <c r="GW23" s="467"/>
      <c r="GX23" s="467"/>
      <c r="GY23" s="467"/>
      <c r="GZ23" s="467"/>
      <c r="HA23" s="467"/>
      <c r="HB23" s="467"/>
      <c r="HC23" s="467"/>
      <c r="HD23" s="467"/>
      <c r="HE23" s="467"/>
      <c r="HF23" s="467"/>
      <c r="HG23" s="467"/>
      <c r="HH23" s="467"/>
      <c r="HI23" s="467"/>
      <c r="HJ23" s="467"/>
      <c r="HK23" s="467"/>
      <c r="HL23" s="467"/>
      <c r="HM23" s="467"/>
      <c r="HN23" s="467"/>
      <c r="HO23" s="467"/>
      <c r="HP23" s="467"/>
      <c r="HQ23" s="467"/>
      <c r="HR23" s="467"/>
      <c r="HS23" s="467"/>
      <c r="HT23" s="467"/>
      <c r="HU23" s="467"/>
      <c r="HV23" s="467"/>
      <c r="HW23" s="467"/>
      <c r="HX23" s="467"/>
      <c r="HY23" s="467"/>
      <c r="HZ23" s="467"/>
      <c r="IA23" s="467"/>
      <c r="IB23" s="467"/>
      <c r="IC23" s="467"/>
      <c r="ID23" s="467"/>
      <c r="IE23" s="467"/>
      <c r="IF23" s="467"/>
      <c r="IG23" s="467"/>
      <c r="IH23" s="467"/>
      <c r="II23" s="467"/>
      <c r="IJ23" s="467"/>
      <c r="IK23" s="467"/>
      <c r="IL23" s="467"/>
      <c r="IM23" s="467"/>
      <c r="IN23" s="467"/>
      <c r="IO23" s="467"/>
      <c r="IP23" s="467"/>
      <c r="IQ23" s="467"/>
      <c r="IR23" s="467"/>
      <c r="IS23" s="467"/>
      <c r="IT23" s="467"/>
      <c r="IU23" s="467"/>
      <c r="IV23" s="467"/>
    </row>
    <row r="24" spans="1:256" ht="48.75" customHeight="1">
      <c r="A24" s="499"/>
      <c r="B24" s="478"/>
      <c r="C24" s="479"/>
      <c r="D24" s="500" t="s">
        <v>2716</v>
      </c>
      <c r="E24" s="500"/>
      <c r="F24" s="496"/>
      <c r="G24" s="473"/>
      <c r="H24" s="482"/>
      <c r="I24" s="474"/>
      <c r="J24" s="474"/>
      <c r="K24" s="474"/>
      <c r="L24" s="483"/>
      <c r="M24" s="498"/>
      <c r="N24" s="484"/>
      <c r="O24" s="485"/>
      <c r="P24" s="486"/>
      <c r="Q24" s="501"/>
      <c r="R24" s="501"/>
      <c r="S24" s="501"/>
      <c r="T24" s="467"/>
      <c r="U24" s="467"/>
      <c r="V24" s="467"/>
      <c r="W24" s="467"/>
      <c r="X24" s="467"/>
      <c r="Y24" s="467"/>
      <c r="Z24" s="467"/>
      <c r="AA24" s="467"/>
      <c r="AB24" s="467"/>
      <c r="AC24" s="467"/>
      <c r="AD24" s="467"/>
      <c r="AE24" s="467"/>
      <c r="AF24" s="467"/>
      <c r="AG24" s="467"/>
      <c r="AH24" s="467"/>
      <c r="AI24" s="467"/>
      <c r="AJ24" s="467"/>
      <c r="AK24" s="467"/>
      <c r="AL24" s="467"/>
      <c r="AM24" s="467"/>
      <c r="AN24" s="467"/>
      <c r="AO24" s="467"/>
      <c r="AP24" s="467"/>
      <c r="AQ24" s="467"/>
      <c r="AR24" s="467"/>
      <c r="AS24" s="467"/>
      <c r="AT24" s="467"/>
      <c r="AU24" s="467"/>
      <c r="AV24" s="467"/>
      <c r="AW24" s="467"/>
      <c r="AX24" s="467"/>
      <c r="AY24" s="467"/>
      <c r="AZ24" s="467"/>
      <c r="BA24" s="467"/>
      <c r="BB24" s="467"/>
      <c r="BC24" s="467"/>
      <c r="BD24" s="467"/>
      <c r="BE24" s="467"/>
      <c r="BF24" s="467"/>
      <c r="BG24" s="467"/>
      <c r="BH24" s="467"/>
      <c r="BI24" s="467"/>
      <c r="BJ24" s="467"/>
      <c r="BK24" s="467"/>
      <c r="BL24" s="467"/>
      <c r="BM24" s="467"/>
      <c r="BN24" s="467"/>
      <c r="BO24" s="467"/>
      <c r="BP24" s="467"/>
      <c r="BQ24" s="467"/>
      <c r="BR24" s="467"/>
      <c r="BS24" s="467"/>
      <c r="BT24" s="467"/>
      <c r="BU24" s="467"/>
      <c r="BV24" s="467"/>
      <c r="BW24" s="467"/>
      <c r="BX24" s="467"/>
      <c r="BY24" s="467"/>
      <c r="BZ24" s="467"/>
      <c r="CA24" s="467"/>
      <c r="CB24" s="467"/>
      <c r="CC24" s="467"/>
      <c r="CD24" s="467"/>
      <c r="CE24" s="467"/>
      <c r="CF24" s="467"/>
      <c r="CG24" s="467"/>
      <c r="CH24" s="467"/>
      <c r="CI24" s="467"/>
      <c r="CJ24" s="467"/>
      <c r="CK24" s="467"/>
      <c r="CL24" s="467"/>
      <c r="CM24" s="467"/>
      <c r="CN24" s="467"/>
      <c r="CO24" s="467"/>
      <c r="CP24" s="467"/>
      <c r="CQ24" s="467"/>
      <c r="CR24" s="467"/>
      <c r="CS24" s="467"/>
      <c r="CT24" s="467"/>
      <c r="CU24" s="467"/>
      <c r="CV24" s="467"/>
      <c r="CW24" s="467"/>
      <c r="CX24" s="467"/>
      <c r="CY24" s="467"/>
      <c r="CZ24" s="467"/>
      <c r="DA24" s="467"/>
      <c r="DB24" s="467"/>
      <c r="DC24" s="467"/>
      <c r="DD24" s="467"/>
      <c r="DE24" s="467"/>
      <c r="DF24" s="467"/>
      <c r="DG24" s="467"/>
      <c r="DH24" s="467"/>
      <c r="DI24" s="467"/>
      <c r="DJ24" s="467"/>
      <c r="DK24" s="467"/>
      <c r="DL24" s="467"/>
      <c r="DM24" s="467"/>
      <c r="DN24" s="467"/>
      <c r="DO24" s="467"/>
      <c r="DP24" s="467"/>
      <c r="DQ24" s="467"/>
      <c r="DR24" s="467"/>
      <c r="DS24" s="467"/>
      <c r="DT24" s="467"/>
      <c r="DU24" s="467"/>
      <c r="DV24" s="467"/>
      <c r="DW24" s="467"/>
      <c r="DX24" s="467"/>
      <c r="DY24" s="467"/>
      <c r="DZ24" s="467"/>
      <c r="EA24" s="467"/>
      <c r="EB24" s="467"/>
      <c r="EC24" s="467"/>
      <c r="ED24" s="467"/>
      <c r="EE24" s="467"/>
      <c r="EF24" s="467"/>
      <c r="EG24" s="467"/>
      <c r="EH24" s="467"/>
      <c r="EI24" s="467"/>
      <c r="EJ24" s="467"/>
      <c r="EK24" s="467"/>
      <c r="EL24" s="467"/>
      <c r="EM24" s="467"/>
      <c r="EN24" s="467"/>
      <c r="EO24" s="467"/>
      <c r="EP24" s="467"/>
      <c r="EQ24" s="467"/>
      <c r="ER24" s="467"/>
      <c r="ES24" s="467"/>
      <c r="ET24" s="467"/>
      <c r="EU24" s="467"/>
      <c r="EV24" s="467"/>
      <c r="EW24" s="467"/>
      <c r="EX24" s="467"/>
      <c r="EY24" s="467"/>
      <c r="EZ24" s="467"/>
      <c r="FA24" s="467"/>
      <c r="FB24" s="467"/>
      <c r="FC24" s="467"/>
      <c r="FD24" s="467"/>
      <c r="FE24" s="467"/>
      <c r="FF24" s="467"/>
      <c r="FG24" s="467"/>
      <c r="FH24" s="467"/>
      <c r="FI24" s="467"/>
      <c r="FJ24" s="467"/>
      <c r="FK24" s="467"/>
      <c r="FL24" s="467"/>
      <c r="FM24" s="467"/>
      <c r="FN24" s="467"/>
      <c r="FO24" s="467"/>
      <c r="FP24" s="467"/>
      <c r="FQ24" s="467"/>
      <c r="FR24" s="467"/>
      <c r="FS24" s="467"/>
      <c r="FT24" s="467"/>
      <c r="FU24" s="467"/>
      <c r="FV24" s="467"/>
      <c r="FW24" s="467"/>
      <c r="FX24" s="467"/>
      <c r="FY24" s="467"/>
      <c r="FZ24" s="467"/>
      <c r="GA24" s="467"/>
      <c r="GB24" s="467"/>
      <c r="GC24" s="467"/>
      <c r="GD24" s="467"/>
      <c r="GE24" s="467"/>
      <c r="GF24" s="467"/>
      <c r="GG24" s="467"/>
      <c r="GH24" s="467"/>
      <c r="GI24" s="467"/>
      <c r="GJ24" s="467"/>
      <c r="GK24" s="467"/>
      <c r="GL24" s="467"/>
      <c r="GM24" s="467"/>
      <c r="GN24" s="467"/>
      <c r="GO24" s="467"/>
      <c r="GP24" s="467"/>
      <c r="GQ24" s="467"/>
      <c r="GR24" s="467"/>
      <c r="GS24" s="467"/>
      <c r="GT24" s="467"/>
      <c r="GU24" s="467"/>
      <c r="GV24" s="467"/>
      <c r="GW24" s="467"/>
      <c r="GX24" s="467"/>
      <c r="GY24" s="467"/>
      <c r="GZ24" s="467"/>
      <c r="HA24" s="467"/>
      <c r="HB24" s="467"/>
      <c r="HC24" s="467"/>
      <c r="HD24" s="467"/>
      <c r="HE24" s="467"/>
      <c r="HF24" s="467"/>
      <c r="HG24" s="467"/>
      <c r="HH24" s="467"/>
      <c r="HI24" s="467"/>
      <c r="HJ24" s="467"/>
      <c r="HK24" s="467"/>
      <c r="HL24" s="467"/>
      <c r="HM24" s="467"/>
      <c r="HN24" s="467"/>
      <c r="HO24" s="467"/>
      <c r="HP24" s="467"/>
      <c r="HQ24" s="467"/>
      <c r="HR24" s="467"/>
      <c r="HS24" s="467"/>
      <c r="HT24" s="467"/>
      <c r="HU24" s="467"/>
      <c r="HV24" s="467"/>
      <c r="HW24" s="467"/>
      <c r="HX24" s="467"/>
      <c r="HY24" s="467"/>
      <c r="HZ24" s="467"/>
      <c r="IA24" s="467"/>
      <c r="IB24" s="467"/>
      <c r="IC24" s="467"/>
      <c r="ID24" s="467"/>
      <c r="IE24" s="467"/>
      <c r="IF24" s="467"/>
      <c r="IG24" s="467"/>
      <c r="IH24" s="467"/>
      <c r="II24" s="467"/>
      <c r="IJ24" s="467"/>
      <c r="IK24" s="467"/>
      <c r="IL24" s="467"/>
      <c r="IM24" s="467"/>
      <c r="IN24" s="467"/>
      <c r="IO24" s="467"/>
      <c r="IP24" s="467"/>
      <c r="IQ24" s="467"/>
      <c r="IR24" s="467"/>
      <c r="IS24" s="467"/>
      <c r="IT24" s="467"/>
      <c r="IU24" s="467"/>
      <c r="IV24" s="467"/>
    </row>
    <row r="25" spans="1:256" ht="32.25" customHeight="1">
      <c r="A25" s="499">
        <v>5</v>
      </c>
      <c r="B25" s="478"/>
      <c r="C25" s="502"/>
      <c r="D25" s="503" t="s">
        <v>2717</v>
      </c>
      <c r="E25" s="500"/>
      <c r="F25" s="496" t="s">
        <v>2383</v>
      </c>
      <c r="G25" s="473">
        <v>1</v>
      </c>
      <c r="H25" s="482"/>
      <c r="I25" s="474">
        <f>G25*H25</f>
        <v>0</v>
      </c>
      <c r="J25" s="474"/>
      <c r="K25" s="474">
        <f>SUM(I25:J25)</f>
        <v>0</v>
      </c>
      <c r="L25" s="483">
        <v>21</v>
      </c>
      <c r="M25" s="498"/>
      <c r="N25" s="484"/>
      <c r="O25" s="485"/>
      <c r="P25" s="486"/>
      <c r="Q25" s="501"/>
      <c r="R25" s="501"/>
      <c r="S25" s="501"/>
      <c r="T25" s="467"/>
      <c r="U25" s="467"/>
      <c r="V25" s="467"/>
      <c r="W25" s="467"/>
      <c r="X25" s="467"/>
      <c r="Y25" s="467"/>
      <c r="Z25" s="467"/>
      <c r="AA25" s="467"/>
      <c r="AB25" s="467"/>
      <c r="AC25" s="467"/>
      <c r="AD25" s="467"/>
      <c r="AE25" s="467"/>
      <c r="AF25" s="467"/>
      <c r="AG25" s="467"/>
      <c r="AH25" s="467"/>
      <c r="AI25" s="467"/>
      <c r="AJ25" s="467"/>
      <c r="AK25" s="467"/>
      <c r="AL25" s="467"/>
      <c r="AM25" s="467"/>
      <c r="AN25" s="467"/>
      <c r="AO25" s="467"/>
      <c r="AP25" s="467"/>
      <c r="AQ25" s="467"/>
      <c r="AR25" s="467"/>
      <c r="AS25" s="467"/>
      <c r="AT25" s="467"/>
      <c r="AU25" s="467"/>
      <c r="AV25" s="467"/>
      <c r="AW25" s="467"/>
      <c r="AX25" s="467"/>
      <c r="AY25" s="467"/>
      <c r="AZ25" s="467"/>
      <c r="BA25" s="467"/>
      <c r="BB25" s="467"/>
      <c r="BC25" s="467"/>
      <c r="BD25" s="467"/>
      <c r="BE25" s="467"/>
      <c r="BF25" s="467"/>
      <c r="BG25" s="467"/>
      <c r="BH25" s="467"/>
      <c r="BI25" s="467"/>
      <c r="BJ25" s="467"/>
      <c r="BK25" s="467"/>
      <c r="BL25" s="467"/>
      <c r="BM25" s="467"/>
      <c r="BN25" s="467"/>
      <c r="BO25" s="467"/>
      <c r="BP25" s="467"/>
      <c r="BQ25" s="467"/>
      <c r="BR25" s="467"/>
      <c r="BS25" s="467"/>
      <c r="BT25" s="467"/>
      <c r="BU25" s="467"/>
      <c r="BV25" s="467"/>
      <c r="BW25" s="467"/>
      <c r="BX25" s="467"/>
      <c r="BY25" s="467"/>
      <c r="BZ25" s="467"/>
      <c r="CA25" s="467"/>
      <c r="CB25" s="467"/>
      <c r="CC25" s="467"/>
      <c r="CD25" s="467"/>
      <c r="CE25" s="467"/>
      <c r="CF25" s="467"/>
      <c r="CG25" s="467"/>
      <c r="CH25" s="467"/>
      <c r="CI25" s="467"/>
      <c r="CJ25" s="467"/>
      <c r="CK25" s="467"/>
      <c r="CL25" s="467"/>
      <c r="CM25" s="467"/>
      <c r="CN25" s="467"/>
      <c r="CO25" s="467"/>
      <c r="CP25" s="467"/>
      <c r="CQ25" s="467"/>
      <c r="CR25" s="467"/>
      <c r="CS25" s="467"/>
      <c r="CT25" s="467"/>
      <c r="CU25" s="467"/>
      <c r="CV25" s="467"/>
      <c r="CW25" s="467"/>
      <c r="CX25" s="467"/>
      <c r="CY25" s="467"/>
      <c r="CZ25" s="467"/>
      <c r="DA25" s="467"/>
      <c r="DB25" s="467"/>
      <c r="DC25" s="467"/>
      <c r="DD25" s="467"/>
      <c r="DE25" s="467"/>
      <c r="DF25" s="467"/>
      <c r="DG25" s="467"/>
      <c r="DH25" s="467"/>
      <c r="DI25" s="467"/>
      <c r="DJ25" s="467"/>
      <c r="DK25" s="467"/>
      <c r="DL25" s="467"/>
      <c r="DM25" s="467"/>
      <c r="DN25" s="467"/>
      <c r="DO25" s="467"/>
      <c r="DP25" s="467"/>
      <c r="DQ25" s="467"/>
      <c r="DR25" s="467"/>
      <c r="DS25" s="467"/>
      <c r="DT25" s="467"/>
      <c r="DU25" s="467"/>
      <c r="DV25" s="467"/>
      <c r="DW25" s="467"/>
      <c r="DX25" s="467"/>
      <c r="DY25" s="467"/>
      <c r="DZ25" s="467"/>
      <c r="EA25" s="467"/>
      <c r="EB25" s="467"/>
      <c r="EC25" s="467"/>
      <c r="ED25" s="467"/>
      <c r="EE25" s="467"/>
      <c r="EF25" s="467"/>
      <c r="EG25" s="467"/>
      <c r="EH25" s="467"/>
      <c r="EI25" s="467"/>
      <c r="EJ25" s="467"/>
      <c r="EK25" s="467"/>
      <c r="EL25" s="467"/>
      <c r="EM25" s="467"/>
      <c r="EN25" s="467"/>
      <c r="EO25" s="467"/>
      <c r="EP25" s="467"/>
      <c r="EQ25" s="467"/>
      <c r="ER25" s="467"/>
      <c r="ES25" s="467"/>
      <c r="ET25" s="467"/>
      <c r="EU25" s="467"/>
      <c r="EV25" s="467"/>
      <c r="EW25" s="467"/>
      <c r="EX25" s="467"/>
      <c r="EY25" s="467"/>
      <c r="EZ25" s="467"/>
      <c r="FA25" s="467"/>
      <c r="FB25" s="467"/>
      <c r="FC25" s="467"/>
      <c r="FD25" s="467"/>
      <c r="FE25" s="467"/>
      <c r="FF25" s="467"/>
      <c r="FG25" s="467"/>
      <c r="FH25" s="467"/>
      <c r="FI25" s="467"/>
      <c r="FJ25" s="467"/>
      <c r="FK25" s="467"/>
      <c r="FL25" s="467"/>
      <c r="FM25" s="467"/>
      <c r="FN25" s="467"/>
      <c r="FO25" s="467"/>
      <c r="FP25" s="467"/>
      <c r="FQ25" s="467"/>
      <c r="FR25" s="467"/>
      <c r="FS25" s="467"/>
      <c r="FT25" s="467"/>
      <c r="FU25" s="467"/>
      <c r="FV25" s="467"/>
      <c r="FW25" s="467"/>
      <c r="FX25" s="467"/>
      <c r="FY25" s="467"/>
      <c r="FZ25" s="467"/>
      <c r="GA25" s="467"/>
      <c r="GB25" s="467"/>
      <c r="GC25" s="467"/>
      <c r="GD25" s="467"/>
      <c r="GE25" s="467"/>
      <c r="GF25" s="467"/>
      <c r="GG25" s="467"/>
      <c r="GH25" s="467"/>
      <c r="GI25" s="467"/>
      <c r="GJ25" s="467"/>
      <c r="GK25" s="467"/>
      <c r="GL25" s="467"/>
      <c r="GM25" s="467"/>
      <c r="GN25" s="467"/>
      <c r="GO25" s="467"/>
      <c r="GP25" s="467"/>
      <c r="GQ25" s="467"/>
      <c r="GR25" s="467"/>
      <c r="GS25" s="467"/>
      <c r="GT25" s="467"/>
      <c r="GU25" s="467"/>
      <c r="GV25" s="467"/>
      <c r="GW25" s="467"/>
      <c r="GX25" s="467"/>
      <c r="GY25" s="467"/>
      <c r="GZ25" s="467"/>
      <c r="HA25" s="467"/>
      <c r="HB25" s="467"/>
      <c r="HC25" s="467"/>
      <c r="HD25" s="467"/>
      <c r="HE25" s="467"/>
      <c r="HF25" s="467"/>
      <c r="HG25" s="467"/>
      <c r="HH25" s="467"/>
      <c r="HI25" s="467"/>
      <c r="HJ25" s="467"/>
      <c r="HK25" s="467"/>
      <c r="HL25" s="467"/>
      <c r="HM25" s="467"/>
      <c r="HN25" s="467"/>
      <c r="HO25" s="467"/>
      <c r="HP25" s="467"/>
      <c r="HQ25" s="467"/>
      <c r="HR25" s="467"/>
      <c r="HS25" s="467"/>
      <c r="HT25" s="467"/>
      <c r="HU25" s="467"/>
      <c r="HV25" s="467"/>
      <c r="HW25" s="467"/>
      <c r="HX25" s="467"/>
      <c r="HY25" s="467"/>
      <c r="HZ25" s="467"/>
      <c r="IA25" s="467"/>
      <c r="IB25" s="467"/>
      <c r="IC25" s="467"/>
      <c r="ID25" s="467"/>
      <c r="IE25" s="467"/>
      <c r="IF25" s="467"/>
      <c r="IG25" s="467"/>
      <c r="IH25" s="467"/>
      <c r="II25" s="467"/>
      <c r="IJ25" s="467"/>
      <c r="IK25" s="467"/>
      <c r="IL25" s="467"/>
      <c r="IM25" s="467"/>
      <c r="IN25" s="467"/>
      <c r="IO25" s="467"/>
      <c r="IP25" s="467"/>
      <c r="IQ25" s="467"/>
      <c r="IR25" s="467"/>
      <c r="IS25" s="467"/>
      <c r="IT25" s="467"/>
      <c r="IU25" s="467"/>
      <c r="IV25" s="467"/>
    </row>
    <row r="26" spans="1:256" ht="30.75" customHeight="1">
      <c r="A26" s="499"/>
      <c r="B26" s="478"/>
      <c r="C26" s="502"/>
      <c r="D26" s="504" t="s">
        <v>2718</v>
      </c>
      <c r="E26" s="500"/>
      <c r="F26" s="496"/>
      <c r="G26" s="473"/>
      <c r="H26" s="482"/>
      <c r="I26" s="474"/>
      <c r="J26" s="474"/>
      <c r="K26" s="474"/>
      <c r="L26" s="483"/>
      <c r="M26" s="498"/>
      <c r="N26" s="484"/>
      <c r="O26" s="485"/>
      <c r="P26" s="486"/>
      <c r="Q26" s="501"/>
      <c r="R26" s="501"/>
      <c r="S26" s="501"/>
      <c r="T26" s="467"/>
      <c r="U26" s="467"/>
      <c r="V26" s="467"/>
      <c r="W26" s="467"/>
      <c r="X26" s="467"/>
      <c r="Y26" s="467"/>
      <c r="Z26" s="467"/>
      <c r="AA26" s="467"/>
      <c r="AB26" s="467"/>
      <c r="AC26" s="467"/>
      <c r="AD26" s="467"/>
      <c r="AE26" s="467"/>
      <c r="AF26" s="467"/>
      <c r="AG26" s="467"/>
      <c r="AH26" s="467"/>
      <c r="AI26" s="467"/>
      <c r="AJ26" s="467"/>
      <c r="AK26" s="467"/>
      <c r="AL26" s="467"/>
      <c r="AM26" s="467"/>
      <c r="AN26" s="467"/>
      <c r="AO26" s="467"/>
      <c r="AP26" s="467"/>
      <c r="AQ26" s="467"/>
      <c r="AR26" s="467"/>
      <c r="AS26" s="467"/>
      <c r="AT26" s="467"/>
      <c r="AU26" s="467"/>
      <c r="AV26" s="467"/>
      <c r="AW26" s="467"/>
      <c r="AX26" s="467"/>
      <c r="AY26" s="467"/>
      <c r="AZ26" s="467"/>
      <c r="BA26" s="467"/>
      <c r="BB26" s="467"/>
      <c r="BC26" s="467"/>
      <c r="BD26" s="467"/>
      <c r="BE26" s="467"/>
      <c r="BF26" s="467"/>
      <c r="BG26" s="467"/>
      <c r="BH26" s="467"/>
      <c r="BI26" s="467"/>
      <c r="BJ26" s="467"/>
      <c r="BK26" s="467"/>
      <c r="BL26" s="467"/>
      <c r="BM26" s="467"/>
      <c r="BN26" s="467"/>
      <c r="BO26" s="467"/>
      <c r="BP26" s="467"/>
      <c r="BQ26" s="467"/>
      <c r="BR26" s="467"/>
      <c r="BS26" s="467"/>
      <c r="BT26" s="467"/>
      <c r="BU26" s="467"/>
      <c r="BV26" s="467"/>
      <c r="BW26" s="467"/>
      <c r="BX26" s="467"/>
      <c r="BY26" s="467"/>
      <c r="BZ26" s="467"/>
      <c r="CA26" s="467"/>
      <c r="CB26" s="467"/>
      <c r="CC26" s="467"/>
      <c r="CD26" s="467"/>
      <c r="CE26" s="467"/>
      <c r="CF26" s="467"/>
      <c r="CG26" s="467"/>
      <c r="CH26" s="467"/>
      <c r="CI26" s="467"/>
      <c r="CJ26" s="467"/>
      <c r="CK26" s="467"/>
      <c r="CL26" s="467"/>
      <c r="CM26" s="467"/>
      <c r="CN26" s="467"/>
      <c r="CO26" s="467"/>
      <c r="CP26" s="467"/>
      <c r="CQ26" s="467"/>
      <c r="CR26" s="467"/>
      <c r="CS26" s="467"/>
      <c r="CT26" s="467"/>
      <c r="CU26" s="467"/>
      <c r="CV26" s="467"/>
      <c r="CW26" s="467"/>
      <c r="CX26" s="467"/>
      <c r="CY26" s="467"/>
      <c r="CZ26" s="467"/>
      <c r="DA26" s="467"/>
      <c r="DB26" s="467"/>
      <c r="DC26" s="467"/>
      <c r="DD26" s="467"/>
      <c r="DE26" s="467"/>
      <c r="DF26" s="467"/>
      <c r="DG26" s="467"/>
      <c r="DH26" s="467"/>
      <c r="DI26" s="467"/>
      <c r="DJ26" s="467"/>
      <c r="DK26" s="467"/>
      <c r="DL26" s="467"/>
      <c r="DM26" s="467"/>
      <c r="DN26" s="467"/>
      <c r="DO26" s="467"/>
      <c r="DP26" s="467"/>
      <c r="DQ26" s="467"/>
      <c r="DR26" s="467"/>
      <c r="DS26" s="467"/>
      <c r="DT26" s="467"/>
      <c r="DU26" s="467"/>
      <c r="DV26" s="467"/>
      <c r="DW26" s="467"/>
      <c r="DX26" s="467"/>
      <c r="DY26" s="467"/>
      <c r="DZ26" s="467"/>
      <c r="EA26" s="467"/>
      <c r="EB26" s="467"/>
      <c r="EC26" s="467"/>
      <c r="ED26" s="467"/>
      <c r="EE26" s="467"/>
      <c r="EF26" s="467"/>
      <c r="EG26" s="467"/>
      <c r="EH26" s="467"/>
      <c r="EI26" s="467"/>
      <c r="EJ26" s="467"/>
      <c r="EK26" s="467"/>
      <c r="EL26" s="467"/>
      <c r="EM26" s="467"/>
      <c r="EN26" s="467"/>
      <c r="EO26" s="467"/>
      <c r="EP26" s="467"/>
      <c r="EQ26" s="467"/>
      <c r="ER26" s="467"/>
      <c r="ES26" s="467"/>
      <c r="ET26" s="467"/>
      <c r="EU26" s="467"/>
      <c r="EV26" s="467"/>
      <c r="EW26" s="467"/>
      <c r="EX26" s="467"/>
      <c r="EY26" s="467"/>
      <c r="EZ26" s="467"/>
      <c r="FA26" s="467"/>
      <c r="FB26" s="467"/>
      <c r="FC26" s="467"/>
      <c r="FD26" s="467"/>
      <c r="FE26" s="467"/>
      <c r="FF26" s="467"/>
      <c r="FG26" s="467"/>
      <c r="FH26" s="467"/>
      <c r="FI26" s="467"/>
      <c r="FJ26" s="467"/>
      <c r="FK26" s="467"/>
      <c r="FL26" s="467"/>
      <c r="FM26" s="467"/>
      <c r="FN26" s="467"/>
      <c r="FO26" s="467"/>
      <c r="FP26" s="467"/>
      <c r="FQ26" s="467"/>
      <c r="FR26" s="467"/>
      <c r="FS26" s="467"/>
      <c r="FT26" s="467"/>
      <c r="FU26" s="467"/>
      <c r="FV26" s="467"/>
      <c r="FW26" s="467"/>
      <c r="FX26" s="467"/>
      <c r="FY26" s="467"/>
      <c r="FZ26" s="467"/>
      <c r="GA26" s="467"/>
      <c r="GB26" s="467"/>
      <c r="GC26" s="467"/>
      <c r="GD26" s="467"/>
      <c r="GE26" s="467"/>
      <c r="GF26" s="467"/>
      <c r="GG26" s="467"/>
      <c r="GH26" s="467"/>
      <c r="GI26" s="467"/>
      <c r="GJ26" s="467"/>
      <c r="GK26" s="467"/>
      <c r="GL26" s="467"/>
      <c r="GM26" s="467"/>
      <c r="GN26" s="467"/>
      <c r="GO26" s="467"/>
      <c r="GP26" s="467"/>
      <c r="GQ26" s="467"/>
      <c r="GR26" s="467"/>
      <c r="GS26" s="467"/>
      <c r="GT26" s="467"/>
      <c r="GU26" s="467"/>
      <c r="GV26" s="467"/>
      <c r="GW26" s="467"/>
      <c r="GX26" s="467"/>
      <c r="GY26" s="467"/>
      <c r="GZ26" s="467"/>
      <c r="HA26" s="467"/>
      <c r="HB26" s="467"/>
      <c r="HC26" s="467"/>
      <c r="HD26" s="467"/>
      <c r="HE26" s="467"/>
      <c r="HF26" s="467"/>
      <c r="HG26" s="467"/>
      <c r="HH26" s="467"/>
      <c r="HI26" s="467"/>
      <c r="HJ26" s="467"/>
      <c r="HK26" s="467"/>
      <c r="HL26" s="467"/>
      <c r="HM26" s="467"/>
      <c r="HN26" s="467"/>
      <c r="HO26" s="467"/>
      <c r="HP26" s="467"/>
      <c r="HQ26" s="467"/>
      <c r="HR26" s="467"/>
      <c r="HS26" s="467"/>
      <c r="HT26" s="467"/>
      <c r="HU26" s="467"/>
      <c r="HV26" s="467"/>
      <c r="HW26" s="467"/>
      <c r="HX26" s="467"/>
      <c r="HY26" s="467"/>
      <c r="HZ26" s="467"/>
      <c r="IA26" s="467"/>
      <c r="IB26" s="467"/>
      <c r="IC26" s="467"/>
      <c r="ID26" s="467"/>
      <c r="IE26" s="467"/>
      <c r="IF26" s="467"/>
      <c r="IG26" s="467"/>
      <c r="IH26" s="467"/>
      <c r="II26" s="467"/>
      <c r="IJ26" s="467"/>
      <c r="IK26" s="467"/>
      <c r="IL26" s="467"/>
      <c r="IM26" s="467"/>
      <c r="IN26" s="467"/>
      <c r="IO26" s="467"/>
      <c r="IP26" s="467"/>
      <c r="IQ26" s="467"/>
      <c r="IR26" s="467"/>
      <c r="IS26" s="467"/>
      <c r="IT26" s="467"/>
      <c r="IU26" s="467"/>
      <c r="IV26" s="467"/>
    </row>
    <row r="27" spans="1:20" ht="13.5">
      <c r="A27" s="470"/>
      <c r="B27" s="470"/>
      <c r="C27" s="468" t="s">
        <v>2719</v>
      </c>
      <c r="D27" s="471" t="s">
        <v>2720</v>
      </c>
      <c r="E27" s="505"/>
      <c r="F27" s="496"/>
      <c r="G27" s="473"/>
      <c r="H27" s="506"/>
      <c r="I27" s="474"/>
      <c r="J27" s="474"/>
      <c r="K27" s="476">
        <f>K28+K30</f>
        <v>0</v>
      </c>
      <c r="L27" s="483">
        <v>21</v>
      </c>
      <c r="M27" s="484"/>
      <c r="N27" s="484"/>
      <c r="O27" s="485"/>
      <c r="P27" s="507"/>
      <c r="Q27" s="507"/>
      <c r="R27" s="507"/>
      <c r="S27" s="507"/>
      <c r="T27" s="467"/>
    </row>
    <row r="28" spans="1:256" ht="22.5">
      <c r="A28" s="499">
        <v>6</v>
      </c>
      <c r="B28" s="478"/>
      <c r="C28" s="508"/>
      <c r="D28" s="509" t="s">
        <v>2721</v>
      </c>
      <c r="E28" s="510" t="s">
        <v>2722</v>
      </c>
      <c r="F28" s="496" t="s">
        <v>2383</v>
      </c>
      <c r="G28" s="473">
        <v>1</v>
      </c>
      <c r="H28" s="482"/>
      <c r="I28" s="474">
        <f>G28*H28</f>
        <v>0</v>
      </c>
      <c r="J28" s="474"/>
      <c r="K28" s="474">
        <f>SUM(I28:J28)</f>
        <v>0</v>
      </c>
      <c r="L28" s="483">
        <v>21</v>
      </c>
      <c r="M28" s="484"/>
      <c r="N28" s="484"/>
      <c r="O28" s="485"/>
      <c r="P28" s="485"/>
      <c r="Q28" s="511"/>
      <c r="R28" s="512"/>
      <c r="S28" s="512"/>
      <c r="T28" s="467"/>
      <c r="U28" s="467"/>
      <c r="V28" s="467"/>
      <c r="W28" s="467"/>
      <c r="X28" s="467"/>
      <c r="Y28" s="467"/>
      <c r="Z28" s="467"/>
      <c r="AA28" s="467"/>
      <c r="AB28" s="467"/>
      <c r="AC28" s="467"/>
      <c r="AD28" s="467"/>
      <c r="AE28" s="467"/>
      <c r="AF28" s="467"/>
      <c r="AG28" s="467"/>
      <c r="AH28" s="467"/>
      <c r="AI28" s="467"/>
      <c r="AJ28" s="467"/>
      <c r="AK28" s="467"/>
      <c r="AL28" s="467"/>
      <c r="AM28" s="467"/>
      <c r="AN28" s="467"/>
      <c r="AO28" s="467"/>
      <c r="AP28" s="467"/>
      <c r="AQ28" s="467"/>
      <c r="AR28" s="467"/>
      <c r="AS28" s="467"/>
      <c r="AT28" s="467"/>
      <c r="AU28" s="467"/>
      <c r="AV28" s="467"/>
      <c r="AW28" s="467"/>
      <c r="AX28" s="467"/>
      <c r="AY28" s="467"/>
      <c r="AZ28" s="467"/>
      <c r="BA28" s="467"/>
      <c r="BB28" s="467"/>
      <c r="BC28" s="467"/>
      <c r="BD28" s="467"/>
      <c r="BE28" s="467"/>
      <c r="BF28" s="467"/>
      <c r="BG28" s="467"/>
      <c r="BH28" s="467"/>
      <c r="BI28" s="467"/>
      <c r="BJ28" s="467"/>
      <c r="BK28" s="467"/>
      <c r="BL28" s="467"/>
      <c r="BM28" s="467"/>
      <c r="BN28" s="467"/>
      <c r="BO28" s="467"/>
      <c r="BP28" s="467"/>
      <c r="BQ28" s="467"/>
      <c r="BR28" s="467"/>
      <c r="BS28" s="467"/>
      <c r="BT28" s="467"/>
      <c r="BU28" s="467"/>
      <c r="BV28" s="467"/>
      <c r="BW28" s="467"/>
      <c r="BX28" s="467"/>
      <c r="BY28" s="467"/>
      <c r="BZ28" s="467"/>
      <c r="CA28" s="467"/>
      <c r="CB28" s="467"/>
      <c r="CC28" s="467"/>
      <c r="CD28" s="467"/>
      <c r="CE28" s="467"/>
      <c r="CF28" s="467"/>
      <c r="CG28" s="467"/>
      <c r="CH28" s="467"/>
      <c r="CI28" s="467"/>
      <c r="CJ28" s="467"/>
      <c r="CK28" s="467"/>
      <c r="CL28" s="467"/>
      <c r="CM28" s="467"/>
      <c r="CN28" s="467"/>
      <c r="CO28" s="467"/>
      <c r="CP28" s="467"/>
      <c r="CQ28" s="467"/>
      <c r="CR28" s="467"/>
      <c r="CS28" s="467"/>
      <c r="CT28" s="467"/>
      <c r="CU28" s="467"/>
      <c r="CV28" s="467"/>
      <c r="CW28" s="467"/>
      <c r="CX28" s="467"/>
      <c r="CY28" s="467"/>
      <c r="CZ28" s="467"/>
      <c r="DA28" s="467"/>
      <c r="DB28" s="467"/>
      <c r="DC28" s="467"/>
      <c r="DD28" s="467"/>
      <c r="DE28" s="467"/>
      <c r="DF28" s="467"/>
      <c r="DG28" s="467"/>
      <c r="DH28" s="467"/>
      <c r="DI28" s="467"/>
      <c r="DJ28" s="467"/>
      <c r="DK28" s="467"/>
      <c r="DL28" s="467"/>
      <c r="DM28" s="467"/>
      <c r="DN28" s="467"/>
      <c r="DO28" s="467"/>
      <c r="DP28" s="467"/>
      <c r="DQ28" s="467"/>
      <c r="DR28" s="467"/>
      <c r="DS28" s="467"/>
      <c r="DT28" s="467"/>
      <c r="DU28" s="467"/>
      <c r="DV28" s="467"/>
      <c r="DW28" s="467"/>
      <c r="DX28" s="467"/>
      <c r="DY28" s="467"/>
      <c r="DZ28" s="467"/>
      <c r="EA28" s="467"/>
      <c r="EB28" s="467"/>
      <c r="EC28" s="467"/>
      <c r="ED28" s="467"/>
      <c r="EE28" s="467"/>
      <c r="EF28" s="467"/>
      <c r="EG28" s="467"/>
      <c r="EH28" s="467"/>
      <c r="EI28" s="467"/>
      <c r="EJ28" s="467"/>
      <c r="EK28" s="467"/>
      <c r="EL28" s="467"/>
      <c r="EM28" s="467"/>
      <c r="EN28" s="467"/>
      <c r="EO28" s="467"/>
      <c r="EP28" s="467"/>
      <c r="EQ28" s="467"/>
      <c r="ER28" s="467"/>
      <c r="ES28" s="467"/>
      <c r="ET28" s="467"/>
      <c r="EU28" s="467"/>
      <c r="EV28" s="467"/>
      <c r="EW28" s="467"/>
      <c r="EX28" s="467"/>
      <c r="EY28" s="467"/>
      <c r="EZ28" s="467"/>
      <c r="FA28" s="467"/>
      <c r="FB28" s="467"/>
      <c r="FC28" s="467"/>
      <c r="FD28" s="467"/>
      <c r="FE28" s="467"/>
      <c r="FF28" s="467"/>
      <c r="FG28" s="467"/>
      <c r="FH28" s="467"/>
      <c r="FI28" s="467"/>
      <c r="FJ28" s="467"/>
      <c r="FK28" s="467"/>
      <c r="FL28" s="467"/>
      <c r="FM28" s="467"/>
      <c r="FN28" s="467"/>
      <c r="FO28" s="467"/>
      <c r="FP28" s="467"/>
      <c r="FQ28" s="467"/>
      <c r="FR28" s="467"/>
      <c r="FS28" s="467"/>
      <c r="FT28" s="467"/>
      <c r="FU28" s="467"/>
      <c r="FV28" s="467"/>
      <c r="FW28" s="467"/>
      <c r="FX28" s="467"/>
      <c r="FY28" s="467"/>
      <c r="FZ28" s="467"/>
      <c r="GA28" s="467"/>
      <c r="GB28" s="467"/>
      <c r="GC28" s="467"/>
      <c r="GD28" s="467"/>
      <c r="GE28" s="467"/>
      <c r="GF28" s="467"/>
      <c r="GG28" s="467"/>
      <c r="GH28" s="467"/>
      <c r="GI28" s="467"/>
      <c r="GJ28" s="467"/>
      <c r="GK28" s="467"/>
      <c r="GL28" s="467"/>
      <c r="GM28" s="467"/>
      <c r="GN28" s="467"/>
      <c r="GO28" s="467"/>
      <c r="GP28" s="467"/>
      <c r="GQ28" s="467"/>
      <c r="GR28" s="467"/>
      <c r="GS28" s="467"/>
      <c r="GT28" s="467"/>
      <c r="GU28" s="467"/>
      <c r="GV28" s="467"/>
      <c r="GW28" s="467"/>
      <c r="GX28" s="467"/>
      <c r="GY28" s="467"/>
      <c r="GZ28" s="467"/>
      <c r="HA28" s="467"/>
      <c r="HB28" s="467"/>
      <c r="HC28" s="467"/>
      <c r="HD28" s="467"/>
      <c r="HE28" s="467"/>
      <c r="HF28" s="467"/>
      <c r="HG28" s="467"/>
      <c r="HH28" s="467"/>
      <c r="HI28" s="467"/>
      <c r="HJ28" s="467"/>
      <c r="HK28" s="467"/>
      <c r="HL28" s="467"/>
      <c r="HM28" s="467"/>
      <c r="HN28" s="467"/>
      <c r="HO28" s="467"/>
      <c r="HP28" s="467"/>
      <c r="HQ28" s="467"/>
      <c r="HR28" s="467"/>
      <c r="HS28" s="467"/>
      <c r="HT28" s="467"/>
      <c r="HU28" s="467"/>
      <c r="HV28" s="467"/>
      <c r="HW28" s="467"/>
      <c r="HX28" s="467"/>
      <c r="HY28" s="467"/>
      <c r="HZ28" s="467"/>
      <c r="IA28" s="467"/>
      <c r="IB28" s="467"/>
      <c r="IC28" s="467"/>
      <c r="ID28" s="467"/>
      <c r="IE28" s="467"/>
      <c r="IF28" s="467"/>
      <c r="IG28" s="467"/>
      <c r="IH28" s="467"/>
      <c r="II28" s="467"/>
      <c r="IJ28" s="467"/>
      <c r="IK28" s="467"/>
      <c r="IL28" s="467"/>
      <c r="IM28" s="467"/>
      <c r="IN28" s="467"/>
      <c r="IO28" s="467"/>
      <c r="IP28" s="467"/>
      <c r="IQ28" s="467"/>
      <c r="IR28" s="467"/>
      <c r="IS28" s="467"/>
      <c r="IT28" s="467"/>
      <c r="IU28" s="467"/>
      <c r="IV28" s="467"/>
    </row>
    <row r="29" spans="1:256" ht="30" customHeight="1">
      <c r="A29" s="499"/>
      <c r="B29" s="478"/>
      <c r="C29" s="508"/>
      <c r="D29" s="510" t="s">
        <v>2722</v>
      </c>
      <c r="E29" s="510"/>
      <c r="F29" s="496"/>
      <c r="G29" s="473"/>
      <c r="H29" s="482"/>
      <c r="I29" s="474"/>
      <c r="J29" s="474"/>
      <c r="K29" s="474"/>
      <c r="L29" s="483"/>
      <c r="M29" s="484"/>
      <c r="N29" s="484"/>
      <c r="O29" s="485"/>
      <c r="P29" s="485"/>
      <c r="Q29" s="511"/>
      <c r="R29" s="512"/>
      <c r="S29" s="512"/>
      <c r="T29" s="467"/>
      <c r="U29" s="467"/>
      <c r="V29" s="467"/>
      <c r="W29" s="467"/>
      <c r="X29" s="467"/>
      <c r="Y29" s="467"/>
      <c r="Z29" s="467"/>
      <c r="AA29" s="467"/>
      <c r="AB29" s="467"/>
      <c r="AC29" s="467"/>
      <c r="AD29" s="467"/>
      <c r="AE29" s="467"/>
      <c r="AF29" s="467"/>
      <c r="AG29" s="467"/>
      <c r="AH29" s="467"/>
      <c r="AI29" s="467"/>
      <c r="AJ29" s="467"/>
      <c r="AK29" s="467"/>
      <c r="AL29" s="467"/>
      <c r="AM29" s="467"/>
      <c r="AN29" s="467"/>
      <c r="AO29" s="467"/>
      <c r="AP29" s="467"/>
      <c r="AQ29" s="467"/>
      <c r="AR29" s="467"/>
      <c r="AS29" s="467"/>
      <c r="AT29" s="467"/>
      <c r="AU29" s="467"/>
      <c r="AV29" s="467"/>
      <c r="AW29" s="467"/>
      <c r="AX29" s="467"/>
      <c r="AY29" s="467"/>
      <c r="AZ29" s="467"/>
      <c r="BA29" s="467"/>
      <c r="BB29" s="467"/>
      <c r="BC29" s="467"/>
      <c r="BD29" s="467"/>
      <c r="BE29" s="467"/>
      <c r="BF29" s="467"/>
      <c r="BG29" s="467"/>
      <c r="BH29" s="467"/>
      <c r="BI29" s="467"/>
      <c r="BJ29" s="467"/>
      <c r="BK29" s="467"/>
      <c r="BL29" s="467"/>
      <c r="BM29" s="467"/>
      <c r="BN29" s="467"/>
      <c r="BO29" s="467"/>
      <c r="BP29" s="467"/>
      <c r="BQ29" s="467"/>
      <c r="BR29" s="467"/>
      <c r="BS29" s="467"/>
      <c r="BT29" s="467"/>
      <c r="BU29" s="467"/>
      <c r="BV29" s="467"/>
      <c r="BW29" s="467"/>
      <c r="BX29" s="467"/>
      <c r="BY29" s="467"/>
      <c r="BZ29" s="467"/>
      <c r="CA29" s="467"/>
      <c r="CB29" s="467"/>
      <c r="CC29" s="467"/>
      <c r="CD29" s="467"/>
      <c r="CE29" s="467"/>
      <c r="CF29" s="467"/>
      <c r="CG29" s="467"/>
      <c r="CH29" s="467"/>
      <c r="CI29" s="467"/>
      <c r="CJ29" s="467"/>
      <c r="CK29" s="467"/>
      <c r="CL29" s="467"/>
      <c r="CM29" s="467"/>
      <c r="CN29" s="467"/>
      <c r="CO29" s="467"/>
      <c r="CP29" s="467"/>
      <c r="CQ29" s="467"/>
      <c r="CR29" s="467"/>
      <c r="CS29" s="467"/>
      <c r="CT29" s="467"/>
      <c r="CU29" s="467"/>
      <c r="CV29" s="467"/>
      <c r="CW29" s="467"/>
      <c r="CX29" s="467"/>
      <c r="CY29" s="467"/>
      <c r="CZ29" s="467"/>
      <c r="DA29" s="467"/>
      <c r="DB29" s="467"/>
      <c r="DC29" s="467"/>
      <c r="DD29" s="467"/>
      <c r="DE29" s="467"/>
      <c r="DF29" s="467"/>
      <c r="DG29" s="467"/>
      <c r="DH29" s="467"/>
      <c r="DI29" s="467"/>
      <c r="DJ29" s="467"/>
      <c r="DK29" s="467"/>
      <c r="DL29" s="467"/>
      <c r="DM29" s="467"/>
      <c r="DN29" s="467"/>
      <c r="DO29" s="467"/>
      <c r="DP29" s="467"/>
      <c r="DQ29" s="467"/>
      <c r="DR29" s="467"/>
      <c r="DS29" s="467"/>
      <c r="DT29" s="467"/>
      <c r="DU29" s="467"/>
      <c r="DV29" s="467"/>
      <c r="DW29" s="467"/>
      <c r="DX29" s="467"/>
      <c r="DY29" s="467"/>
      <c r="DZ29" s="467"/>
      <c r="EA29" s="467"/>
      <c r="EB29" s="467"/>
      <c r="EC29" s="467"/>
      <c r="ED29" s="467"/>
      <c r="EE29" s="467"/>
      <c r="EF29" s="467"/>
      <c r="EG29" s="467"/>
      <c r="EH29" s="467"/>
      <c r="EI29" s="467"/>
      <c r="EJ29" s="467"/>
      <c r="EK29" s="467"/>
      <c r="EL29" s="467"/>
      <c r="EM29" s="467"/>
      <c r="EN29" s="467"/>
      <c r="EO29" s="467"/>
      <c r="EP29" s="467"/>
      <c r="EQ29" s="467"/>
      <c r="ER29" s="467"/>
      <c r="ES29" s="467"/>
      <c r="ET29" s="467"/>
      <c r="EU29" s="467"/>
      <c r="EV29" s="467"/>
      <c r="EW29" s="467"/>
      <c r="EX29" s="467"/>
      <c r="EY29" s="467"/>
      <c r="EZ29" s="467"/>
      <c r="FA29" s="467"/>
      <c r="FB29" s="467"/>
      <c r="FC29" s="467"/>
      <c r="FD29" s="467"/>
      <c r="FE29" s="467"/>
      <c r="FF29" s="467"/>
      <c r="FG29" s="467"/>
      <c r="FH29" s="467"/>
      <c r="FI29" s="467"/>
      <c r="FJ29" s="467"/>
      <c r="FK29" s="467"/>
      <c r="FL29" s="467"/>
      <c r="FM29" s="467"/>
      <c r="FN29" s="467"/>
      <c r="FO29" s="467"/>
      <c r="FP29" s="467"/>
      <c r="FQ29" s="467"/>
      <c r="FR29" s="467"/>
      <c r="FS29" s="467"/>
      <c r="FT29" s="467"/>
      <c r="FU29" s="467"/>
      <c r="FV29" s="467"/>
      <c r="FW29" s="467"/>
      <c r="FX29" s="467"/>
      <c r="FY29" s="467"/>
      <c r="FZ29" s="467"/>
      <c r="GA29" s="467"/>
      <c r="GB29" s="467"/>
      <c r="GC29" s="467"/>
      <c r="GD29" s="467"/>
      <c r="GE29" s="467"/>
      <c r="GF29" s="467"/>
      <c r="GG29" s="467"/>
      <c r="GH29" s="467"/>
      <c r="GI29" s="467"/>
      <c r="GJ29" s="467"/>
      <c r="GK29" s="467"/>
      <c r="GL29" s="467"/>
      <c r="GM29" s="467"/>
      <c r="GN29" s="467"/>
      <c r="GO29" s="467"/>
      <c r="GP29" s="467"/>
      <c r="GQ29" s="467"/>
      <c r="GR29" s="467"/>
      <c r="GS29" s="467"/>
      <c r="GT29" s="467"/>
      <c r="GU29" s="467"/>
      <c r="GV29" s="467"/>
      <c r="GW29" s="467"/>
      <c r="GX29" s="467"/>
      <c r="GY29" s="467"/>
      <c r="GZ29" s="467"/>
      <c r="HA29" s="467"/>
      <c r="HB29" s="467"/>
      <c r="HC29" s="467"/>
      <c r="HD29" s="467"/>
      <c r="HE29" s="467"/>
      <c r="HF29" s="467"/>
      <c r="HG29" s="467"/>
      <c r="HH29" s="467"/>
      <c r="HI29" s="467"/>
      <c r="HJ29" s="467"/>
      <c r="HK29" s="467"/>
      <c r="HL29" s="467"/>
      <c r="HM29" s="467"/>
      <c r="HN29" s="467"/>
      <c r="HO29" s="467"/>
      <c r="HP29" s="467"/>
      <c r="HQ29" s="467"/>
      <c r="HR29" s="467"/>
      <c r="HS29" s="467"/>
      <c r="HT29" s="467"/>
      <c r="HU29" s="467"/>
      <c r="HV29" s="467"/>
      <c r="HW29" s="467"/>
      <c r="HX29" s="467"/>
      <c r="HY29" s="467"/>
      <c r="HZ29" s="467"/>
      <c r="IA29" s="467"/>
      <c r="IB29" s="467"/>
      <c r="IC29" s="467"/>
      <c r="ID29" s="467"/>
      <c r="IE29" s="467"/>
      <c r="IF29" s="467"/>
      <c r="IG29" s="467"/>
      <c r="IH29" s="467"/>
      <c r="II29" s="467"/>
      <c r="IJ29" s="467"/>
      <c r="IK29" s="467"/>
      <c r="IL29" s="467"/>
      <c r="IM29" s="467"/>
      <c r="IN29" s="467"/>
      <c r="IO29" s="467"/>
      <c r="IP29" s="467"/>
      <c r="IQ29" s="467"/>
      <c r="IR29" s="467"/>
      <c r="IS29" s="467"/>
      <c r="IT29" s="467"/>
      <c r="IU29" s="467"/>
      <c r="IV29" s="467"/>
    </row>
    <row r="30" spans="1:20" ht="22.5">
      <c r="A30" s="499">
        <v>7</v>
      </c>
      <c r="B30" s="478"/>
      <c r="C30" s="508"/>
      <c r="D30" s="509" t="s">
        <v>2723</v>
      </c>
      <c r="E30" s="510" t="s">
        <v>2724</v>
      </c>
      <c r="F30" s="496" t="s">
        <v>2383</v>
      </c>
      <c r="G30" s="473">
        <v>1</v>
      </c>
      <c r="H30" s="482"/>
      <c r="I30" s="474">
        <f>G30*H30</f>
        <v>0</v>
      </c>
      <c r="J30" s="474"/>
      <c r="K30" s="474">
        <f>SUM(I30:J30)</f>
        <v>0</v>
      </c>
      <c r="L30" s="483">
        <v>21</v>
      </c>
      <c r="M30" s="484"/>
      <c r="N30" s="484"/>
      <c r="O30" s="485"/>
      <c r="P30" s="485"/>
      <c r="Q30" s="511"/>
      <c r="R30" s="512"/>
      <c r="S30" s="512"/>
      <c r="T30" s="467"/>
    </row>
    <row r="31" spans="1:20" ht="30" customHeight="1">
      <c r="A31" s="499"/>
      <c r="B31" s="478"/>
      <c r="C31" s="508"/>
      <c r="D31" s="510" t="s">
        <v>2724</v>
      </c>
      <c r="E31" s="510"/>
      <c r="F31" s="496"/>
      <c r="G31" s="473"/>
      <c r="H31" s="482"/>
      <c r="I31" s="474"/>
      <c r="J31" s="474"/>
      <c r="K31" s="474"/>
      <c r="L31" s="483"/>
      <c r="M31" s="484"/>
      <c r="N31" s="484"/>
      <c r="O31" s="485"/>
      <c r="P31" s="485"/>
      <c r="Q31" s="511"/>
      <c r="R31" s="512"/>
      <c r="S31" s="512"/>
      <c r="T31" s="467"/>
    </row>
    <row r="32" spans="1:20" ht="13.5">
      <c r="A32" s="470"/>
      <c r="B32" s="470"/>
      <c r="C32" s="468" t="s">
        <v>2725</v>
      </c>
      <c r="D32" s="513" t="s">
        <v>2726</v>
      </c>
      <c r="E32" s="514"/>
      <c r="F32" s="496"/>
      <c r="G32" s="473"/>
      <c r="H32" s="506"/>
      <c r="I32" s="474"/>
      <c r="J32" s="474"/>
      <c r="K32" s="476">
        <f>K33</f>
        <v>0</v>
      </c>
      <c r="L32" s="483"/>
      <c r="M32" s="484"/>
      <c r="N32" s="484"/>
      <c r="O32" s="485"/>
      <c r="P32" s="507"/>
      <c r="Q32" s="507"/>
      <c r="R32" s="507"/>
      <c r="S32" s="507"/>
      <c r="T32" s="467"/>
    </row>
    <row r="33" spans="1:20" ht="30" customHeight="1">
      <c r="A33" s="499">
        <v>8</v>
      </c>
      <c r="B33" s="478"/>
      <c r="C33" s="479"/>
      <c r="D33" s="515" t="s">
        <v>2727</v>
      </c>
      <c r="E33" s="500" t="s">
        <v>2728</v>
      </c>
      <c r="F33" s="496" t="s">
        <v>2383</v>
      </c>
      <c r="G33" s="473">
        <v>1</v>
      </c>
      <c r="H33" s="482"/>
      <c r="I33" s="474">
        <f>G33*H33</f>
        <v>0</v>
      </c>
      <c r="J33" s="474"/>
      <c r="K33" s="474">
        <f>SUM(I33:J33)</f>
        <v>0</v>
      </c>
      <c r="L33" s="483">
        <v>21</v>
      </c>
      <c r="M33" s="484"/>
      <c r="N33" s="484"/>
      <c r="O33" s="485"/>
      <c r="P33" s="485"/>
      <c r="Q33" s="511"/>
      <c r="R33" s="512"/>
      <c r="S33" s="512"/>
      <c r="T33" s="467"/>
    </row>
    <row r="34" spans="1:20" ht="63" customHeight="1">
      <c r="A34" s="499"/>
      <c r="B34" s="478"/>
      <c r="C34" s="479"/>
      <c r="D34" s="500" t="s">
        <v>2728</v>
      </c>
      <c r="E34" s="500"/>
      <c r="F34" s="496"/>
      <c r="G34" s="473"/>
      <c r="H34" s="482"/>
      <c r="I34" s="474"/>
      <c r="J34" s="474"/>
      <c r="K34" s="474"/>
      <c r="L34" s="483"/>
      <c r="M34" s="484"/>
      <c r="N34" s="484"/>
      <c r="O34" s="485"/>
      <c r="P34" s="485"/>
      <c r="Q34" s="511"/>
      <c r="R34" s="512"/>
      <c r="S34" s="512"/>
      <c r="T34" s="467"/>
    </row>
    <row r="35" spans="1:20" ht="13.5">
      <c r="A35" s="470"/>
      <c r="B35" s="470"/>
      <c r="C35" s="468" t="s">
        <v>2729</v>
      </c>
      <c r="D35" s="495" t="s">
        <v>2730</v>
      </c>
      <c r="E35" s="481"/>
      <c r="F35" s="496"/>
      <c r="G35" s="473"/>
      <c r="H35" s="482"/>
      <c r="I35" s="476"/>
      <c r="J35" s="476"/>
      <c r="K35" s="476">
        <f>K36</f>
        <v>0</v>
      </c>
      <c r="L35" s="483"/>
      <c r="M35" s="484"/>
      <c r="N35" s="484"/>
      <c r="O35" s="485"/>
      <c r="P35" s="485"/>
      <c r="Q35" s="485"/>
      <c r="R35" s="485"/>
      <c r="S35" s="485"/>
      <c r="T35" s="467"/>
    </row>
    <row r="36" spans="1:20" ht="15" customHeight="1">
      <c r="A36" s="499">
        <v>9</v>
      </c>
      <c r="B36" s="478"/>
      <c r="C36" s="479"/>
      <c r="D36" s="515" t="s">
        <v>2731</v>
      </c>
      <c r="E36" s="516" t="s">
        <v>2732</v>
      </c>
      <c r="F36" s="496" t="s">
        <v>2383</v>
      </c>
      <c r="G36" s="473">
        <v>1</v>
      </c>
      <c r="H36" s="482"/>
      <c r="I36" s="474">
        <f>G36*H36</f>
        <v>0</v>
      </c>
      <c r="J36" s="474"/>
      <c r="K36" s="474">
        <f>SUM(I36:J36)</f>
        <v>0</v>
      </c>
      <c r="L36" s="483">
        <v>21</v>
      </c>
      <c r="M36" s="484"/>
      <c r="N36" s="484"/>
      <c r="O36" s="485"/>
      <c r="P36" s="507"/>
      <c r="Q36" s="507"/>
      <c r="R36" s="517"/>
      <c r="S36" s="517"/>
      <c r="T36" s="467"/>
    </row>
    <row r="37" spans="1:20" ht="15" customHeight="1">
      <c r="A37" s="499"/>
      <c r="B37" s="478"/>
      <c r="C37" s="479"/>
      <c r="D37" s="516" t="s">
        <v>2732</v>
      </c>
      <c r="E37" s="516"/>
      <c r="F37" s="496"/>
      <c r="G37" s="473"/>
      <c r="H37" s="482"/>
      <c r="I37" s="474"/>
      <c r="J37" s="474"/>
      <c r="K37" s="474"/>
      <c r="L37" s="483"/>
      <c r="M37" s="484"/>
      <c r="N37" s="484"/>
      <c r="O37" s="485"/>
      <c r="P37" s="507"/>
      <c r="Q37" s="507"/>
      <c r="R37" s="517"/>
      <c r="S37" s="517"/>
      <c r="T37" s="467"/>
    </row>
    <row r="38" spans="1:20" ht="13.5">
      <c r="A38" s="470"/>
      <c r="B38" s="470"/>
      <c r="C38" s="468" t="s">
        <v>2733</v>
      </c>
      <c r="D38" s="495" t="s">
        <v>2734</v>
      </c>
      <c r="E38" s="481"/>
      <c r="F38" s="496"/>
      <c r="G38" s="473"/>
      <c r="H38" s="482"/>
      <c r="I38" s="474"/>
      <c r="J38" s="474"/>
      <c r="K38" s="476">
        <f>K39+K41</f>
        <v>0</v>
      </c>
      <c r="L38" s="483"/>
      <c r="M38" s="484"/>
      <c r="N38" s="484"/>
      <c r="O38" s="485"/>
      <c r="P38" s="485"/>
      <c r="Q38" s="485"/>
      <c r="R38" s="485"/>
      <c r="S38" s="485"/>
      <c r="T38" s="467"/>
    </row>
    <row r="39" spans="1:20" ht="29.25" customHeight="1">
      <c r="A39" s="499">
        <v>10</v>
      </c>
      <c r="B39" s="478"/>
      <c r="C39" s="479"/>
      <c r="D39" s="503" t="s">
        <v>2735</v>
      </c>
      <c r="E39" s="518" t="s">
        <v>2736</v>
      </c>
      <c r="F39" s="496" t="s">
        <v>2383</v>
      </c>
      <c r="G39" s="473">
        <v>1</v>
      </c>
      <c r="H39" s="482"/>
      <c r="I39" s="474">
        <f>G39*H39</f>
        <v>0</v>
      </c>
      <c r="J39" s="474"/>
      <c r="K39" s="474">
        <f>SUM(I39:J39)</f>
        <v>0</v>
      </c>
      <c r="L39" s="483">
        <v>21</v>
      </c>
      <c r="M39" s="484"/>
      <c r="N39" s="484"/>
      <c r="O39" s="485"/>
      <c r="P39" s="485"/>
      <c r="Q39" s="507"/>
      <c r="R39" s="517"/>
      <c r="S39" s="517"/>
      <c r="T39" s="467"/>
    </row>
    <row r="40" spans="1:20" ht="27.75" customHeight="1">
      <c r="A40" s="499"/>
      <c r="B40" s="478"/>
      <c r="C40" s="479"/>
      <c r="D40" s="518" t="s">
        <v>2737</v>
      </c>
      <c r="E40" s="518"/>
      <c r="F40" s="496"/>
      <c r="G40" s="473"/>
      <c r="H40" s="482"/>
      <c r="I40" s="474"/>
      <c r="J40" s="474"/>
      <c r="K40" s="474"/>
      <c r="L40" s="483"/>
      <c r="M40" s="484"/>
      <c r="N40" s="484"/>
      <c r="O40" s="485"/>
      <c r="P40" s="485"/>
      <c r="Q40" s="507"/>
      <c r="R40" s="517"/>
      <c r="S40" s="517"/>
      <c r="T40" s="467"/>
    </row>
    <row r="41" spans="1:256" ht="31.5" customHeight="1">
      <c r="A41" s="499">
        <v>11</v>
      </c>
      <c r="B41" s="478"/>
      <c r="C41" s="479"/>
      <c r="D41" s="492" t="s">
        <v>2738</v>
      </c>
      <c r="E41" s="519" t="s">
        <v>2739</v>
      </c>
      <c r="F41" s="496" t="s">
        <v>2383</v>
      </c>
      <c r="G41" s="473">
        <v>1</v>
      </c>
      <c r="H41" s="482"/>
      <c r="I41" s="474">
        <f>G41*H41</f>
        <v>0</v>
      </c>
      <c r="J41" s="474"/>
      <c r="K41" s="474">
        <f>SUM(I41:J41)</f>
        <v>0</v>
      </c>
      <c r="L41" s="483">
        <v>21</v>
      </c>
      <c r="M41" s="484"/>
      <c r="N41" s="484"/>
      <c r="O41" s="485"/>
      <c r="P41" s="485"/>
      <c r="Q41" s="511"/>
      <c r="R41" s="512"/>
      <c r="S41" s="512"/>
      <c r="T41" s="467"/>
      <c r="U41" s="467"/>
      <c r="V41" s="467"/>
      <c r="W41" s="467"/>
      <c r="X41" s="467"/>
      <c r="Y41" s="467"/>
      <c r="Z41" s="467"/>
      <c r="AA41" s="467"/>
      <c r="AB41" s="467"/>
      <c r="AC41" s="467"/>
      <c r="AD41" s="467"/>
      <c r="AE41" s="467"/>
      <c r="AF41" s="467"/>
      <c r="AG41" s="467"/>
      <c r="AH41" s="467"/>
      <c r="AI41" s="467"/>
      <c r="AJ41" s="467"/>
      <c r="AK41" s="467"/>
      <c r="AL41" s="467"/>
      <c r="AM41" s="467"/>
      <c r="AN41" s="467"/>
      <c r="AO41" s="467"/>
      <c r="AP41" s="467"/>
      <c r="AQ41" s="467"/>
      <c r="AR41" s="467"/>
      <c r="AS41" s="467"/>
      <c r="AT41" s="467"/>
      <c r="AU41" s="467"/>
      <c r="AV41" s="467"/>
      <c r="AW41" s="467"/>
      <c r="AX41" s="467"/>
      <c r="AY41" s="467"/>
      <c r="AZ41" s="467"/>
      <c r="BA41" s="467"/>
      <c r="BB41" s="467"/>
      <c r="BC41" s="467"/>
      <c r="BD41" s="467"/>
      <c r="BE41" s="467"/>
      <c r="BF41" s="467"/>
      <c r="BG41" s="467"/>
      <c r="BH41" s="467"/>
      <c r="BI41" s="467"/>
      <c r="BJ41" s="467"/>
      <c r="BK41" s="467"/>
      <c r="BL41" s="467"/>
      <c r="BM41" s="467"/>
      <c r="BN41" s="467"/>
      <c r="BO41" s="467"/>
      <c r="BP41" s="467"/>
      <c r="BQ41" s="467"/>
      <c r="BR41" s="467"/>
      <c r="BS41" s="467"/>
      <c r="BT41" s="467"/>
      <c r="BU41" s="467"/>
      <c r="BV41" s="467"/>
      <c r="BW41" s="467"/>
      <c r="BX41" s="467"/>
      <c r="BY41" s="467"/>
      <c r="BZ41" s="467"/>
      <c r="CA41" s="467"/>
      <c r="CB41" s="467"/>
      <c r="CC41" s="467"/>
      <c r="CD41" s="467"/>
      <c r="CE41" s="467"/>
      <c r="CF41" s="467"/>
      <c r="CG41" s="467"/>
      <c r="CH41" s="467"/>
      <c r="CI41" s="467"/>
      <c r="CJ41" s="467"/>
      <c r="CK41" s="467"/>
      <c r="CL41" s="467"/>
      <c r="CM41" s="467"/>
      <c r="CN41" s="467"/>
      <c r="CO41" s="467"/>
      <c r="CP41" s="467"/>
      <c r="CQ41" s="467"/>
      <c r="CR41" s="467"/>
      <c r="CS41" s="467"/>
      <c r="CT41" s="467"/>
      <c r="CU41" s="467"/>
      <c r="CV41" s="467"/>
      <c r="CW41" s="467"/>
      <c r="CX41" s="467"/>
      <c r="CY41" s="467"/>
      <c r="CZ41" s="467"/>
      <c r="DA41" s="467"/>
      <c r="DB41" s="467"/>
      <c r="DC41" s="467"/>
      <c r="DD41" s="467"/>
      <c r="DE41" s="467"/>
      <c r="DF41" s="467"/>
      <c r="DG41" s="467"/>
      <c r="DH41" s="467"/>
      <c r="DI41" s="467"/>
      <c r="DJ41" s="467"/>
      <c r="DK41" s="467"/>
      <c r="DL41" s="467"/>
      <c r="DM41" s="467"/>
      <c r="DN41" s="467"/>
      <c r="DO41" s="467"/>
      <c r="DP41" s="467"/>
      <c r="DQ41" s="467"/>
      <c r="DR41" s="467"/>
      <c r="DS41" s="467"/>
      <c r="DT41" s="467"/>
      <c r="DU41" s="467"/>
      <c r="DV41" s="467"/>
      <c r="DW41" s="467"/>
      <c r="DX41" s="467"/>
      <c r="DY41" s="467"/>
      <c r="DZ41" s="467"/>
      <c r="EA41" s="467"/>
      <c r="EB41" s="467"/>
      <c r="EC41" s="467"/>
      <c r="ED41" s="467"/>
      <c r="EE41" s="467"/>
      <c r="EF41" s="467"/>
      <c r="EG41" s="467"/>
      <c r="EH41" s="467"/>
      <c r="EI41" s="467"/>
      <c r="EJ41" s="467"/>
      <c r="EK41" s="467"/>
      <c r="EL41" s="467"/>
      <c r="EM41" s="467"/>
      <c r="EN41" s="467"/>
      <c r="EO41" s="467"/>
      <c r="EP41" s="467"/>
      <c r="EQ41" s="467"/>
      <c r="ER41" s="467"/>
      <c r="ES41" s="467"/>
      <c r="ET41" s="467"/>
      <c r="EU41" s="467"/>
      <c r="EV41" s="467"/>
      <c r="EW41" s="467"/>
      <c r="EX41" s="467"/>
      <c r="EY41" s="467"/>
      <c r="EZ41" s="467"/>
      <c r="FA41" s="467"/>
      <c r="FB41" s="467"/>
      <c r="FC41" s="467"/>
      <c r="FD41" s="467"/>
      <c r="FE41" s="467"/>
      <c r="FF41" s="467"/>
      <c r="FG41" s="467"/>
      <c r="FH41" s="467"/>
      <c r="FI41" s="467"/>
      <c r="FJ41" s="467"/>
      <c r="FK41" s="467"/>
      <c r="FL41" s="467"/>
      <c r="FM41" s="467"/>
      <c r="FN41" s="467"/>
      <c r="FO41" s="467"/>
      <c r="FP41" s="467"/>
      <c r="FQ41" s="467"/>
      <c r="FR41" s="467"/>
      <c r="FS41" s="467"/>
      <c r="FT41" s="467"/>
      <c r="FU41" s="467"/>
      <c r="FV41" s="467"/>
      <c r="FW41" s="467"/>
      <c r="FX41" s="467"/>
      <c r="FY41" s="467"/>
      <c r="FZ41" s="467"/>
      <c r="GA41" s="467"/>
      <c r="GB41" s="467"/>
      <c r="GC41" s="467"/>
      <c r="GD41" s="467"/>
      <c r="GE41" s="467"/>
      <c r="GF41" s="467"/>
      <c r="GG41" s="467"/>
      <c r="GH41" s="467"/>
      <c r="GI41" s="467"/>
      <c r="GJ41" s="467"/>
      <c r="GK41" s="467"/>
      <c r="GL41" s="467"/>
      <c r="GM41" s="467"/>
      <c r="GN41" s="467"/>
      <c r="GO41" s="467"/>
      <c r="GP41" s="467"/>
      <c r="GQ41" s="467"/>
      <c r="GR41" s="467"/>
      <c r="GS41" s="467"/>
      <c r="GT41" s="467"/>
      <c r="GU41" s="467"/>
      <c r="GV41" s="467"/>
      <c r="GW41" s="467"/>
      <c r="GX41" s="467"/>
      <c r="GY41" s="467"/>
      <c r="GZ41" s="467"/>
      <c r="HA41" s="467"/>
      <c r="HB41" s="467"/>
      <c r="HC41" s="467"/>
      <c r="HD41" s="467"/>
      <c r="HE41" s="467"/>
      <c r="HF41" s="467"/>
      <c r="HG41" s="467"/>
      <c r="HH41" s="467"/>
      <c r="HI41" s="467"/>
      <c r="HJ41" s="467"/>
      <c r="HK41" s="467"/>
      <c r="HL41" s="467"/>
      <c r="HM41" s="467"/>
      <c r="HN41" s="467"/>
      <c r="HO41" s="467"/>
      <c r="HP41" s="467"/>
      <c r="HQ41" s="467"/>
      <c r="HR41" s="467"/>
      <c r="HS41" s="467"/>
      <c r="HT41" s="467"/>
      <c r="HU41" s="467"/>
      <c r="HV41" s="467"/>
      <c r="HW41" s="467"/>
      <c r="HX41" s="467"/>
      <c r="HY41" s="467"/>
      <c r="HZ41" s="467"/>
      <c r="IA41" s="467"/>
      <c r="IB41" s="467"/>
      <c r="IC41" s="467"/>
      <c r="ID41" s="467"/>
      <c r="IE41" s="467"/>
      <c r="IF41" s="467"/>
      <c r="IG41" s="467"/>
      <c r="IH41" s="467"/>
      <c r="II41" s="467"/>
      <c r="IJ41" s="467"/>
      <c r="IK41" s="467"/>
      <c r="IL41" s="467"/>
      <c r="IM41" s="467"/>
      <c r="IN41" s="467"/>
      <c r="IO41" s="467"/>
      <c r="IP41" s="467"/>
      <c r="IQ41" s="467"/>
      <c r="IR41" s="467"/>
      <c r="IS41" s="467"/>
      <c r="IT41" s="467"/>
      <c r="IU41" s="467"/>
      <c r="IV41" s="467"/>
    </row>
    <row r="42" spans="1:256" ht="56.25" customHeight="1">
      <c r="A42" s="499"/>
      <c r="B42" s="478"/>
      <c r="C42" s="479"/>
      <c r="D42" s="519" t="s">
        <v>2740</v>
      </c>
      <c r="E42" s="519"/>
      <c r="F42" s="496"/>
      <c r="G42" s="473"/>
      <c r="H42" s="482"/>
      <c r="I42" s="474"/>
      <c r="J42" s="474"/>
      <c r="K42" s="474"/>
      <c r="L42" s="483"/>
      <c r="M42" s="484"/>
      <c r="N42" s="484"/>
      <c r="O42" s="485"/>
      <c r="P42" s="485"/>
      <c r="Q42" s="511"/>
      <c r="R42" s="512"/>
      <c r="S42" s="512"/>
      <c r="T42" s="467"/>
      <c r="U42" s="467"/>
      <c r="V42" s="467"/>
      <c r="W42" s="467"/>
      <c r="X42" s="467"/>
      <c r="Y42" s="467"/>
      <c r="Z42" s="467"/>
      <c r="AA42" s="467"/>
      <c r="AB42" s="467"/>
      <c r="AC42" s="467"/>
      <c r="AD42" s="467"/>
      <c r="AE42" s="467"/>
      <c r="AF42" s="467"/>
      <c r="AG42" s="467"/>
      <c r="AH42" s="467"/>
      <c r="AI42" s="467"/>
      <c r="AJ42" s="467"/>
      <c r="AK42" s="467"/>
      <c r="AL42" s="467"/>
      <c r="AM42" s="467"/>
      <c r="AN42" s="467"/>
      <c r="AO42" s="467"/>
      <c r="AP42" s="467"/>
      <c r="AQ42" s="467"/>
      <c r="AR42" s="467"/>
      <c r="AS42" s="467"/>
      <c r="AT42" s="467"/>
      <c r="AU42" s="467"/>
      <c r="AV42" s="467"/>
      <c r="AW42" s="467"/>
      <c r="AX42" s="467"/>
      <c r="AY42" s="467"/>
      <c r="AZ42" s="467"/>
      <c r="BA42" s="467"/>
      <c r="BB42" s="467"/>
      <c r="BC42" s="467"/>
      <c r="BD42" s="467"/>
      <c r="BE42" s="467"/>
      <c r="BF42" s="467"/>
      <c r="BG42" s="467"/>
      <c r="BH42" s="467"/>
      <c r="BI42" s="467"/>
      <c r="BJ42" s="467"/>
      <c r="BK42" s="467"/>
      <c r="BL42" s="467"/>
      <c r="BM42" s="467"/>
      <c r="BN42" s="467"/>
      <c r="BO42" s="467"/>
      <c r="BP42" s="467"/>
      <c r="BQ42" s="467"/>
      <c r="BR42" s="467"/>
      <c r="BS42" s="467"/>
      <c r="BT42" s="467"/>
      <c r="BU42" s="467"/>
      <c r="BV42" s="467"/>
      <c r="BW42" s="467"/>
      <c r="BX42" s="467"/>
      <c r="BY42" s="467"/>
      <c r="BZ42" s="467"/>
      <c r="CA42" s="467"/>
      <c r="CB42" s="467"/>
      <c r="CC42" s="467"/>
      <c r="CD42" s="467"/>
      <c r="CE42" s="467"/>
      <c r="CF42" s="467"/>
      <c r="CG42" s="467"/>
      <c r="CH42" s="467"/>
      <c r="CI42" s="467"/>
      <c r="CJ42" s="467"/>
      <c r="CK42" s="467"/>
      <c r="CL42" s="467"/>
      <c r="CM42" s="467"/>
      <c r="CN42" s="467"/>
      <c r="CO42" s="467"/>
      <c r="CP42" s="467"/>
      <c r="CQ42" s="467"/>
      <c r="CR42" s="467"/>
      <c r="CS42" s="467"/>
      <c r="CT42" s="467"/>
      <c r="CU42" s="467"/>
      <c r="CV42" s="467"/>
      <c r="CW42" s="467"/>
      <c r="CX42" s="467"/>
      <c r="CY42" s="467"/>
      <c r="CZ42" s="467"/>
      <c r="DA42" s="467"/>
      <c r="DB42" s="467"/>
      <c r="DC42" s="467"/>
      <c r="DD42" s="467"/>
      <c r="DE42" s="467"/>
      <c r="DF42" s="467"/>
      <c r="DG42" s="467"/>
      <c r="DH42" s="467"/>
      <c r="DI42" s="467"/>
      <c r="DJ42" s="467"/>
      <c r="DK42" s="467"/>
      <c r="DL42" s="467"/>
      <c r="DM42" s="467"/>
      <c r="DN42" s="467"/>
      <c r="DO42" s="467"/>
      <c r="DP42" s="467"/>
      <c r="DQ42" s="467"/>
      <c r="DR42" s="467"/>
      <c r="DS42" s="467"/>
      <c r="DT42" s="467"/>
      <c r="DU42" s="467"/>
      <c r="DV42" s="467"/>
      <c r="DW42" s="467"/>
      <c r="DX42" s="467"/>
      <c r="DY42" s="467"/>
      <c r="DZ42" s="467"/>
      <c r="EA42" s="467"/>
      <c r="EB42" s="467"/>
      <c r="EC42" s="467"/>
      <c r="ED42" s="467"/>
      <c r="EE42" s="467"/>
      <c r="EF42" s="467"/>
      <c r="EG42" s="467"/>
      <c r="EH42" s="467"/>
      <c r="EI42" s="467"/>
      <c r="EJ42" s="467"/>
      <c r="EK42" s="467"/>
      <c r="EL42" s="467"/>
      <c r="EM42" s="467"/>
      <c r="EN42" s="467"/>
      <c r="EO42" s="467"/>
      <c r="EP42" s="467"/>
      <c r="EQ42" s="467"/>
      <c r="ER42" s="467"/>
      <c r="ES42" s="467"/>
      <c r="ET42" s="467"/>
      <c r="EU42" s="467"/>
      <c r="EV42" s="467"/>
      <c r="EW42" s="467"/>
      <c r="EX42" s="467"/>
      <c r="EY42" s="467"/>
      <c r="EZ42" s="467"/>
      <c r="FA42" s="467"/>
      <c r="FB42" s="467"/>
      <c r="FC42" s="467"/>
      <c r="FD42" s="467"/>
      <c r="FE42" s="467"/>
      <c r="FF42" s="467"/>
      <c r="FG42" s="467"/>
      <c r="FH42" s="467"/>
      <c r="FI42" s="467"/>
      <c r="FJ42" s="467"/>
      <c r="FK42" s="467"/>
      <c r="FL42" s="467"/>
      <c r="FM42" s="467"/>
      <c r="FN42" s="467"/>
      <c r="FO42" s="467"/>
      <c r="FP42" s="467"/>
      <c r="FQ42" s="467"/>
      <c r="FR42" s="467"/>
      <c r="FS42" s="467"/>
      <c r="FT42" s="467"/>
      <c r="FU42" s="467"/>
      <c r="FV42" s="467"/>
      <c r="FW42" s="467"/>
      <c r="FX42" s="467"/>
      <c r="FY42" s="467"/>
      <c r="FZ42" s="467"/>
      <c r="GA42" s="467"/>
      <c r="GB42" s="467"/>
      <c r="GC42" s="467"/>
      <c r="GD42" s="467"/>
      <c r="GE42" s="467"/>
      <c r="GF42" s="467"/>
      <c r="GG42" s="467"/>
      <c r="GH42" s="467"/>
      <c r="GI42" s="467"/>
      <c r="GJ42" s="467"/>
      <c r="GK42" s="467"/>
      <c r="GL42" s="467"/>
      <c r="GM42" s="467"/>
      <c r="GN42" s="467"/>
      <c r="GO42" s="467"/>
      <c r="GP42" s="467"/>
      <c r="GQ42" s="467"/>
      <c r="GR42" s="467"/>
      <c r="GS42" s="467"/>
      <c r="GT42" s="467"/>
      <c r="GU42" s="467"/>
      <c r="GV42" s="467"/>
      <c r="GW42" s="467"/>
      <c r="GX42" s="467"/>
      <c r="GY42" s="467"/>
      <c r="GZ42" s="467"/>
      <c r="HA42" s="467"/>
      <c r="HB42" s="467"/>
      <c r="HC42" s="467"/>
      <c r="HD42" s="467"/>
      <c r="HE42" s="467"/>
      <c r="HF42" s="467"/>
      <c r="HG42" s="467"/>
      <c r="HH42" s="467"/>
      <c r="HI42" s="467"/>
      <c r="HJ42" s="467"/>
      <c r="HK42" s="467"/>
      <c r="HL42" s="467"/>
      <c r="HM42" s="467"/>
      <c r="HN42" s="467"/>
      <c r="HO42" s="467"/>
      <c r="HP42" s="467"/>
      <c r="HQ42" s="467"/>
      <c r="HR42" s="467"/>
      <c r="HS42" s="467"/>
      <c r="HT42" s="467"/>
      <c r="HU42" s="467"/>
      <c r="HV42" s="467"/>
      <c r="HW42" s="467"/>
      <c r="HX42" s="467"/>
      <c r="HY42" s="467"/>
      <c r="HZ42" s="467"/>
      <c r="IA42" s="467"/>
      <c r="IB42" s="467"/>
      <c r="IC42" s="467"/>
      <c r="ID42" s="467"/>
      <c r="IE42" s="467"/>
      <c r="IF42" s="467"/>
      <c r="IG42" s="467"/>
      <c r="IH42" s="467"/>
      <c r="II42" s="467"/>
      <c r="IJ42" s="467"/>
      <c r="IK42" s="467"/>
      <c r="IL42" s="467"/>
      <c r="IM42" s="467"/>
      <c r="IN42" s="467"/>
      <c r="IO42" s="467"/>
      <c r="IP42" s="467"/>
      <c r="IQ42" s="467"/>
      <c r="IR42" s="467"/>
      <c r="IS42" s="467"/>
      <c r="IT42" s="467"/>
      <c r="IU42" s="467"/>
      <c r="IV42" s="467"/>
    </row>
    <row r="43" spans="1:20" ht="13.5">
      <c r="A43" s="470"/>
      <c r="B43" s="470"/>
      <c r="C43" s="468" t="s">
        <v>2741</v>
      </c>
      <c r="D43" s="495" t="s">
        <v>2742</v>
      </c>
      <c r="E43" s="481"/>
      <c r="F43" s="496"/>
      <c r="G43" s="473"/>
      <c r="H43" s="482"/>
      <c r="I43" s="474"/>
      <c r="J43" s="474"/>
      <c r="K43" s="476">
        <f>K44</f>
        <v>0</v>
      </c>
      <c r="L43" s="483"/>
      <c r="M43" s="484"/>
      <c r="N43" s="484"/>
      <c r="O43" s="485"/>
      <c r="P43" s="485"/>
      <c r="Q43" s="485"/>
      <c r="R43" s="485"/>
      <c r="S43" s="485"/>
      <c r="T43" s="467"/>
    </row>
    <row r="44" spans="1:20" ht="23.25" customHeight="1">
      <c r="A44" s="499">
        <v>12</v>
      </c>
      <c r="B44" s="478"/>
      <c r="C44" s="479"/>
      <c r="D44" s="515" t="s">
        <v>2743</v>
      </c>
      <c r="E44" s="520" t="s">
        <v>2744</v>
      </c>
      <c r="F44" s="496" t="s">
        <v>2383</v>
      </c>
      <c r="G44" s="473">
        <v>1</v>
      </c>
      <c r="H44" s="482"/>
      <c r="I44" s="474">
        <f>G44*H44</f>
        <v>0</v>
      </c>
      <c r="J44" s="474"/>
      <c r="K44" s="474">
        <f>SUM(I44:J44)</f>
        <v>0</v>
      </c>
      <c r="L44" s="483">
        <v>21</v>
      </c>
      <c r="M44" s="484"/>
      <c r="N44" s="484"/>
      <c r="O44" s="485"/>
      <c r="P44" s="485"/>
      <c r="Q44" s="507"/>
      <c r="R44" s="517"/>
      <c r="S44" s="517"/>
      <c r="T44" s="467"/>
    </row>
    <row r="45" spans="1:20" ht="64.5" customHeight="1">
      <c r="A45" s="499"/>
      <c r="B45" s="478"/>
      <c r="C45" s="479"/>
      <c r="D45" s="520" t="s">
        <v>2745</v>
      </c>
      <c r="E45" s="520"/>
      <c r="F45" s="496"/>
      <c r="G45" s="473"/>
      <c r="H45" s="482"/>
      <c r="I45" s="474"/>
      <c r="J45" s="474"/>
      <c r="K45" s="474"/>
      <c r="L45" s="483"/>
      <c r="M45" s="484"/>
      <c r="N45" s="484"/>
      <c r="O45" s="485"/>
      <c r="P45" s="485"/>
      <c r="Q45" s="507"/>
      <c r="R45" s="517"/>
      <c r="S45" s="517"/>
      <c r="T45" s="467"/>
    </row>
    <row r="46" spans="1:256" ht="13.5">
      <c r="A46" s="470"/>
      <c r="B46" s="470"/>
      <c r="C46" s="468" t="s">
        <v>2746</v>
      </c>
      <c r="D46" s="495" t="s">
        <v>2747</v>
      </c>
      <c r="E46" s="481"/>
      <c r="F46" s="496"/>
      <c r="G46" s="473"/>
      <c r="H46" s="482"/>
      <c r="I46" s="474"/>
      <c r="J46" s="474"/>
      <c r="K46" s="476">
        <f>K47</f>
        <v>0</v>
      </c>
      <c r="L46" s="483"/>
      <c r="M46" s="484"/>
      <c r="N46" s="484"/>
      <c r="O46" s="485"/>
      <c r="P46" s="485"/>
      <c r="Q46" s="485"/>
      <c r="R46" s="485"/>
      <c r="S46" s="485"/>
      <c r="T46" s="467"/>
      <c r="U46" s="467"/>
      <c r="V46" s="467"/>
      <c r="W46" s="467"/>
      <c r="X46" s="467"/>
      <c r="Y46" s="467"/>
      <c r="Z46" s="467"/>
      <c r="AA46" s="467"/>
      <c r="AB46" s="467"/>
      <c r="AC46" s="467"/>
      <c r="AD46" s="467"/>
      <c r="AE46" s="467"/>
      <c r="AF46" s="467"/>
      <c r="AG46" s="467"/>
      <c r="AH46" s="467"/>
      <c r="AI46" s="467"/>
      <c r="AJ46" s="467"/>
      <c r="AK46" s="467"/>
      <c r="AL46" s="467"/>
      <c r="AM46" s="467"/>
      <c r="AN46" s="467"/>
      <c r="AO46" s="467"/>
      <c r="AP46" s="467"/>
      <c r="AQ46" s="467"/>
      <c r="AR46" s="467"/>
      <c r="AS46" s="467"/>
      <c r="AT46" s="467"/>
      <c r="AU46" s="467"/>
      <c r="AV46" s="467"/>
      <c r="AW46" s="467"/>
      <c r="AX46" s="467"/>
      <c r="AY46" s="467"/>
      <c r="AZ46" s="467"/>
      <c r="BA46" s="467"/>
      <c r="BB46" s="467"/>
      <c r="BC46" s="467"/>
      <c r="BD46" s="467"/>
      <c r="BE46" s="467"/>
      <c r="BF46" s="467"/>
      <c r="BG46" s="467"/>
      <c r="BH46" s="467"/>
      <c r="BI46" s="467"/>
      <c r="BJ46" s="467"/>
      <c r="BK46" s="467"/>
      <c r="BL46" s="467"/>
      <c r="BM46" s="467"/>
      <c r="BN46" s="467"/>
      <c r="BO46" s="467"/>
      <c r="BP46" s="467"/>
      <c r="BQ46" s="467"/>
      <c r="BR46" s="467"/>
      <c r="BS46" s="467"/>
      <c r="BT46" s="467"/>
      <c r="BU46" s="467"/>
      <c r="BV46" s="467"/>
      <c r="BW46" s="467"/>
      <c r="BX46" s="467"/>
      <c r="BY46" s="467"/>
      <c r="BZ46" s="467"/>
      <c r="CA46" s="467"/>
      <c r="CB46" s="467"/>
      <c r="CC46" s="467"/>
      <c r="CD46" s="467"/>
      <c r="CE46" s="467"/>
      <c r="CF46" s="467"/>
      <c r="CG46" s="467"/>
      <c r="CH46" s="467"/>
      <c r="CI46" s="467"/>
      <c r="CJ46" s="467"/>
      <c r="CK46" s="467"/>
      <c r="CL46" s="467"/>
      <c r="CM46" s="467"/>
      <c r="CN46" s="467"/>
      <c r="CO46" s="467"/>
      <c r="CP46" s="467"/>
      <c r="CQ46" s="467"/>
      <c r="CR46" s="467"/>
      <c r="CS46" s="467"/>
      <c r="CT46" s="467"/>
      <c r="CU46" s="467"/>
      <c r="CV46" s="467"/>
      <c r="CW46" s="467"/>
      <c r="CX46" s="467"/>
      <c r="CY46" s="467"/>
      <c r="CZ46" s="467"/>
      <c r="DA46" s="467"/>
      <c r="DB46" s="467"/>
      <c r="DC46" s="467"/>
      <c r="DD46" s="467"/>
      <c r="DE46" s="467"/>
      <c r="DF46" s="467"/>
      <c r="DG46" s="467"/>
      <c r="DH46" s="467"/>
      <c r="DI46" s="467"/>
      <c r="DJ46" s="467"/>
      <c r="DK46" s="467"/>
      <c r="DL46" s="467"/>
      <c r="DM46" s="467"/>
      <c r="DN46" s="467"/>
      <c r="DO46" s="467"/>
      <c r="DP46" s="467"/>
      <c r="DQ46" s="467"/>
      <c r="DR46" s="467"/>
      <c r="DS46" s="467"/>
      <c r="DT46" s="467"/>
      <c r="DU46" s="467"/>
      <c r="DV46" s="467"/>
      <c r="DW46" s="467"/>
      <c r="DX46" s="467"/>
      <c r="DY46" s="467"/>
      <c r="DZ46" s="467"/>
      <c r="EA46" s="467"/>
      <c r="EB46" s="467"/>
      <c r="EC46" s="467"/>
      <c r="ED46" s="467"/>
      <c r="EE46" s="467"/>
      <c r="EF46" s="467"/>
      <c r="EG46" s="467"/>
      <c r="EH46" s="467"/>
      <c r="EI46" s="467"/>
      <c r="EJ46" s="467"/>
      <c r="EK46" s="467"/>
      <c r="EL46" s="467"/>
      <c r="EM46" s="467"/>
      <c r="EN46" s="467"/>
      <c r="EO46" s="467"/>
      <c r="EP46" s="467"/>
      <c r="EQ46" s="467"/>
      <c r="ER46" s="467"/>
      <c r="ES46" s="467"/>
      <c r="ET46" s="467"/>
      <c r="EU46" s="467"/>
      <c r="EV46" s="467"/>
      <c r="EW46" s="467"/>
      <c r="EX46" s="467"/>
      <c r="EY46" s="467"/>
      <c r="EZ46" s="467"/>
      <c r="FA46" s="467"/>
      <c r="FB46" s="467"/>
      <c r="FC46" s="467"/>
      <c r="FD46" s="467"/>
      <c r="FE46" s="467"/>
      <c r="FF46" s="467"/>
      <c r="FG46" s="467"/>
      <c r="FH46" s="467"/>
      <c r="FI46" s="467"/>
      <c r="FJ46" s="467"/>
      <c r="FK46" s="467"/>
      <c r="FL46" s="467"/>
      <c r="FM46" s="467"/>
      <c r="FN46" s="467"/>
      <c r="FO46" s="467"/>
      <c r="FP46" s="467"/>
      <c r="FQ46" s="467"/>
      <c r="FR46" s="467"/>
      <c r="FS46" s="467"/>
      <c r="FT46" s="467"/>
      <c r="FU46" s="467"/>
      <c r="FV46" s="467"/>
      <c r="FW46" s="467"/>
      <c r="FX46" s="467"/>
      <c r="FY46" s="467"/>
      <c r="FZ46" s="467"/>
      <c r="GA46" s="467"/>
      <c r="GB46" s="467"/>
      <c r="GC46" s="467"/>
      <c r="GD46" s="467"/>
      <c r="GE46" s="467"/>
      <c r="GF46" s="467"/>
      <c r="GG46" s="467"/>
      <c r="GH46" s="467"/>
      <c r="GI46" s="467"/>
      <c r="GJ46" s="467"/>
      <c r="GK46" s="467"/>
      <c r="GL46" s="467"/>
      <c r="GM46" s="467"/>
      <c r="GN46" s="467"/>
      <c r="GO46" s="467"/>
      <c r="GP46" s="467"/>
      <c r="GQ46" s="467"/>
      <c r="GR46" s="467"/>
      <c r="GS46" s="467"/>
      <c r="GT46" s="467"/>
      <c r="GU46" s="467"/>
      <c r="GV46" s="467"/>
      <c r="GW46" s="467"/>
      <c r="GX46" s="467"/>
      <c r="GY46" s="467"/>
      <c r="GZ46" s="467"/>
      <c r="HA46" s="467"/>
      <c r="HB46" s="467"/>
      <c r="HC46" s="467"/>
      <c r="HD46" s="467"/>
      <c r="HE46" s="467"/>
      <c r="HF46" s="467"/>
      <c r="HG46" s="467"/>
      <c r="HH46" s="467"/>
      <c r="HI46" s="467"/>
      <c r="HJ46" s="467"/>
      <c r="HK46" s="467"/>
      <c r="HL46" s="467"/>
      <c r="HM46" s="467"/>
      <c r="HN46" s="467"/>
      <c r="HO46" s="467"/>
      <c r="HP46" s="467"/>
      <c r="HQ46" s="467"/>
      <c r="HR46" s="467"/>
      <c r="HS46" s="467"/>
      <c r="HT46" s="467"/>
      <c r="HU46" s="467"/>
      <c r="HV46" s="467"/>
      <c r="HW46" s="467"/>
      <c r="HX46" s="467"/>
      <c r="HY46" s="467"/>
      <c r="HZ46" s="467"/>
      <c r="IA46" s="467"/>
      <c r="IB46" s="467"/>
      <c r="IC46" s="467"/>
      <c r="ID46" s="467"/>
      <c r="IE46" s="467"/>
      <c r="IF46" s="467"/>
      <c r="IG46" s="467"/>
      <c r="IH46" s="467"/>
      <c r="II46" s="467"/>
      <c r="IJ46" s="467"/>
      <c r="IK46" s="467"/>
      <c r="IL46" s="467"/>
      <c r="IM46" s="467"/>
      <c r="IN46" s="467"/>
      <c r="IO46" s="467"/>
      <c r="IP46" s="467"/>
      <c r="IQ46" s="467"/>
      <c r="IR46" s="467"/>
      <c r="IS46" s="467"/>
      <c r="IT46" s="467"/>
      <c r="IU46" s="467"/>
      <c r="IV46" s="467"/>
    </row>
    <row r="47" spans="1:256" ht="24.75" customHeight="1">
      <c r="A47" s="499">
        <v>13</v>
      </c>
      <c r="B47" s="478"/>
      <c r="C47" s="521"/>
      <c r="D47" s="515" t="s">
        <v>2748</v>
      </c>
      <c r="E47" s="518" t="s">
        <v>2749</v>
      </c>
      <c r="F47" s="496" t="s">
        <v>2383</v>
      </c>
      <c r="G47" s="473">
        <v>1</v>
      </c>
      <c r="H47" s="482"/>
      <c r="I47" s="474">
        <f>G47*H47</f>
        <v>0</v>
      </c>
      <c r="J47" s="476"/>
      <c r="K47" s="474">
        <f>SUM(I47:J47)</f>
        <v>0</v>
      </c>
      <c r="L47" s="483">
        <v>21</v>
      </c>
      <c r="M47" s="484"/>
      <c r="N47" s="484"/>
      <c r="O47" s="485"/>
      <c r="P47" s="485"/>
      <c r="Q47" s="507"/>
      <c r="R47" s="517"/>
      <c r="S47" s="517"/>
      <c r="T47" s="467"/>
      <c r="V47" s="467"/>
      <c r="W47" s="467"/>
      <c r="X47" s="467"/>
      <c r="Y47" s="467"/>
      <c r="Z47" s="467"/>
      <c r="AA47" s="467"/>
      <c r="AB47" s="467"/>
      <c r="AC47" s="467"/>
      <c r="AD47" s="467"/>
      <c r="AE47" s="467"/>
      <c r="AF47" s="467"/>
      <c r="AG47" s="467"/>
      <c r="AH47" s="467"/>
      <c r="AI47" s="467"/>
      <c r="AJ47" s="467"/>
      <c r="AK47" s="467"/>
      <c r="AL47" s="467"/>
      <c r="AM47" s="467"/>
      <c r="AN47" s="467"/>
      <c r="AO47" s="467"/>
      <c r="AP47" s="467"/>
      <c r="AQ47" s="467"/>
      <c r="AR47" s="467"/>
      <c r="AS47" s="467"/>
      <c r="AT47" s="467"/>
      <c r="AU47" s="467"/>
      <c r="AV47" s="467"/>
      <c r="AW47" s="467"/>
      <c r="AX47" s="467"/>
      <c r="AY47" s="467"/>
      <c r="AZ47" s="467"/>
      <c r="BA47" s="467"/>
      <c r="BB47" s="467"/>
      <c r="BC47" s="467"/>
      <c r="BD47" s="467"/>
      <c r="BE47" s="467"/>
      <c r="BF47" s="467"/>
      <c r="BG47" s="467"/>
      <c r="BH47" s="467"/>
      <c r="BI47" s="467"/>
      <c r="BJ47" s="467"/>
      <c r="BK47" s="467"/>
      <c r="BL47" s="467"/>
      <c r="BM47" s="467"/>
      <c r="BN47" s="467"/>
      <c r="BO47" s="467"/>
      <c r="BP47" s="467"/>
      <c r="BQ47" s="467"/>
      <c r="BR47" s="467"/>
      <c r="BS47" s="467"/>
      <c r="BT47" s="467"/>
      <c r="BU47" s="467"/>
      <c r="BV47" s="467"/>
      <c r="BW47" s="467"/>
      <c r="BX47" s="467"/>
      <c r="BY47" s="467"/>
      <c r="BZ47" s="467"/>
      <c r="CA47" s="467"/>
      <c r="CB47" s="467"/>
      <c r="CC47" s="467"/>
      <c r="CD47" s="467"/>
      <c r="CE47" s="467"/>
      <c r="CF47" s="467"/>
      <c r="CG47" s="467"/>
      <c r="CH47" s="467"/>
      <c r="CI47" s="467"/>
      <c r="CJ47" s="467"/>
      <c r="CK47" s="467"/>
      <c r="CL47" s="467"/>
      <c r="CM47" s="467"/>
      <c r="CN47" s="467"/>
      <c r="CO47" s="467"/>
      <c r="CP47" s="467"/>
      <c r="CQ47" s="467"/>
      <c r="CR47" s="467"/>
      <c r="CS47" s="467"/>
      <c r="CT47" s="467"/>
      <c r="CU47" s="467"/>
      <c r="CV47" s="467"/>
      <c r="CW47" s="467"/>
      <c r="CX47" s="467"/>
      <c r="CY47" s="467"/>
      <c r="CZ47" s="467"/>
      <c r="DA47" s="467"/>
      <c r="DB47" s="467"/>
      <c r="DC47" s="467"/>
      <c r="DD47" s="467"/>
      <c r="DE47" s="467"/>
      <c r="DF47" s="467"/>
      <c r="DG47" s="467"/>
      <c r="DH47" s="467"/>
      <c r="DI47" s="467"/>
      <c r="DJ47" s="467"/>
      <c r="DK47" s="467"/>
      <c r="DL47" s="467"/>
      <c r="DM47" s="467"/>
      <c r="DN47" s="467"/>
      <c r="DO47" s="467"/>
      <c r="DP47" s="467"/>
      <c r="DQ47" s="467"/>
      <c r="DR47" s="467"/>
      <c r="DS47" s="467"/>
      <c r="DT47" s="467"/>
      <c r="DU47" s="467"/>
      <c r="DV47" s="467"/>
      <c r="DW47" s="467"/>
      <c r="DX47" s="467"/>
      <c r="DY47" s="467"/>
      <c r="DZ47" s="467"/>
      <c r="EA47" s="467"/>
      <c r="EB47" s="467"/>
      <c r="EC47" s="467"/>
      <c r="ED47" s="467"/>
      <c r="EE47" s="467"/>
      <c r="EF47" s="467"/>
      <c r="EG47" s="467"/>
      <c r="EH47" s="467"/>
      <c r="EI47" s="467"/>
      <c r="EJ47" s="467"/>
      <c r="EK47" s="467"/>
      <c r="EL47" s="467"/>
      <c r="EM47" s="467"/>
      <c r="EN47" s="467"/>
      <c r="EO47" s="467"/>
      <c r="EP47" s="467"/>
      <c r="EQ47" s="467"/>
      <c r="ER47" s="467"/>
      <c r="ES47" s="467"/>
      <c r="ET47" s="467"/>
      <c r="EU47" s="467"/>
      <c r="EV47" s="467"/>
      <c r="EW47" s="467"/>
      <c r="EX47" s="467"/>
      <c r="EY47" s="467"/>
      <c r="EZ47" s="467"/>
      <c r="FA47" s="467"/>
      <c r="FB47" s="467"/>
      <c r="FC47" s="467"/>
      <c r="FD47" s="467"/>
      <c r="FE47" s="467"/>
      <c r="FF47" s="467"/>
      <c r="FG47" s="467"/>
      <c r="FH47" s="467"/>
      <c r="FI47" s="467"/>
      <c r="FJ47" s="467"/>
      <c r="FK47" s="467"/>
      <c r="FL47" s="467"/>
      <c r="FM47" s="467"/>
      <c r="FN47" s="467"/>
      <c r="FO47" s="467"/>
      <c r="FP47" s="467"/>
      <c r="FQ47" s="467"/>
      <c r="FR47" s="467"/>
      <c r="FS47" s="467"/>
      <c r="FT47" s="467"/>
      <c r="FU47" s="467"/>
      <c r="FV47" s="467"/>
      <c r="FW47" s="467"/>
      <c r="FX47" s="467"/>
      <c r="FY47" s="467"/>
      <c r="FZ47" s="467"/>
      <c r="GA47" s="467"/>
      <c r="GB47" s="467"/>
      <c r="GC47" s="467"/>
      <c r="GD47" s="467"/>
      <c r="GE47" s="467"/>
      <c r="GF47" s="467"/>
      <c r="GG47" s="467"/>
      <c r="GH47" s="467"/>
      <c r="GI47" s="467"/>
      <c r="GJ47" s="467"/>
      <c r="GK47" s="467"/>
      <c r="GL47" s="467"/>
      <c r="GM47" s="467"/>
      <c r="GN47" s="467"/>
      <c r="GO47" s="467"/>
      <c r="GP47" s="467"/>
      <c r="GQ47" s="467"/>
      <c r="GR47" s="467"/>
      <c r="GS47" s="467"/>
      <c r="GT47" s="467"/>
      <c r="GU47" s="467"/>
      <c r="GV47" s="467"/>
      <c r="GW47" s="467"/>
      <c r="GX47" s="467"/>
      <c r="GY47" s="467"/>
      <c r="GZ47" s="467"/>
      <c r="HA47" s="467"/>
      <c r="HB47" s="467"/>
      <c r="HC47" s="467"/>
      <c r="HD47" s="467"/>
      <c r="HE47" s="467"/>
      <c r="HF47" s="467"/>
      <c r="HG47" s="467"/>
      <c r="HH47" s="467"/>
      <c r="HI47" s="467"/>
      <c r="HJ47" s="467"/>
      <c r="HK47" s="467"/>
      <c r="HL47" s="467"/>
      <c r="HM47" s="467"/>
      <c r="HN47" s="467"/>
      <c r="HO47" s="467"/>
      <c r="HP47" s="467"/>
      <c r="HQ47" s="467"/>
      <c r="HR47" s="467"/>
      <c r="HS47" s="467"/>
      <c r="HT47" s="467"/>
      <c r="HU47" s="467"/>
      <c r="HV47" s="467"/>
      <c r="HW47" s="467"/>
      <c r="HX47" s="467"/>
      <c r="HY47" s="467"/>
      <c r="HZ47" s="467"/>
      <c r="IA47" s="467"/>
      <c r="IB47" s="467"/>
      <c r="IC47" s="467"/>
      <c r="ID47" s="467"/>
      <c r="IE47" s="467"/>
      <c r="IF47" s="467"/>
      <c r="IG47" s="467"/>
      <c r="IH47" s="467"/>
      <c r="II47" s="467"/>
      <c r="IJ47" s="467"/>
      <c r="IK47" s="467"/>
      <c r="IL47" s="467"/>
      <c r="IM47" s="467"/>
      <c r="IN47" s="467"/>
      <c r="IO47" s="467"/>
      <c r="IP47" s="467"/>
      <c r="IQ47" s="467"/>
      <c r="IR47" s="467"/>
      <c r="IS47" s="467"/>
      <c r="IT47" s="467"/>
      <c r="IU47" s="467"/>
      <c r="IV47" s="467"/>
    </row>
    <row r="48" spans="1:256" ht="44.25" customHeight="1">
      <c r="A48" s="499"/>
      <c r="B48" s="478"/>
      <c r="C48" s="521"/>
      <c r="D48" s="488" t="s">
        <v>2750</v>
      </c>
      <c r="E48" s="518"/>
      <c r="F48" s="496"/>
      <c r="G48" s="473"/>
      <c r="H48" s="482"/>
      <c r="I48" s="474"/>
      <c r="J48" s="476"/>
      <c r="K48" s="474"/>
      <c r="L48" s="483"/>
      <c r="M48" s="484"/>
      <c r="N48" s="484"/>
      <c r="O48" s="485"/>
      <c r="P48" s="485"/>
      <c r="Q48" s="507"/>
      <c r="R48" s="517"/>
      <c r="S48" s="517"/>
      <c r="T48" s="467"/>
      <c r="V48" s="467"/>
      <c r="W48" s="467"/>
      <c r="X48" s="467"/>
      <c r="Y48" s="467"/>
      <c r="Z48" s="467"/>
      <c r="AA48" s="467"/>
      <c r="AB48" s="467"/>
      <c r="AC48" s="467"/>
      <c r="AD48" s="467"/>
      <c r="AE48" s="467"/>
      <c r="AF48" s="467"/>
      <c r="AG48" s="467"/>
      <c r="AH48" s="467"/>
      <c r="AI48" s="467"/>
      <c r="AJ48" s="467"/>
      <c r="AK48" s="467"/>
      <c r="AL48" s="467"/>
      <c r="AM48" s="467"/>
      <c r="AN48" s="467"/>
      <c r="AO48" s="467"/>
      <c r="AP48" s="467"/>
      <c r="AQ48" s="467"/>
      <c r="AR48" s="467"/>
      <c r="AS48" s="467"/>
      <c r="AT48" s="467"/>
      <c r="AU48" s="467"/>
      <c r="AV48" s="467"/>
      <c r="AW48" s="467"/>
      <c r="AX48" s="467"/>
      <c r="AY48" s="467"/>
      <c r="AZ48" s="467"/>
      <c r="BA48" s="467"/>
      <c r="BB48" s="467"/>
      <c r="BC48" s="467"/>
      <c r="BD48" s="467"/>
      <c r="BE48" s="467"/>
      <c r="BF48" s="467"/>
      <c r="BG48" s="467"/>
      <c r="BH48" s="467"/>
      <c r="BI48" s="467"/>
      <c r="BJ48" s="467"/>
      <c r="BK48" s="467"/>
      <c r="BL48" s="467"/>
      <c r="BM48" s="467"/>
      <c r="BN48" s="467"/>
      <c r="BO48" s="467"/>
      <c r="BP48" s="467"/>
      <c r="BQ48" s="467"/>
      <c r="BR48" s="467"/>
      <c r="BS48" s="467"/>
      <c r="BT48" s="467"/>
      <c r="BU48" s="467"/>
      <c r="BV48" s="467"/>
      <c r="BW48" s="467"/>
      <c r="BX48" s="467"/>
      <c r="BY48" s="467"/>
      <c r="BZ48" s="467"/>
      <c r="CA48" s="467"/>
      <c r="CB48" s="467"/>
      <c r="CC48" s="467"/>
      <c r="CD48" s="467"/>
      <c r="CE48" s="467"/>
      <c r="CF48" s="467"/>
      <c r="CG48" s="467"/>
      <c r="CH48" s="467"/>
      <c r="CI48" s="467"/>
      <c r="CJ48" s="467"/>
      <c r="CK48" s="467"/>
      <c r="CL48" s="467"/>
      <c r="CM48" s="467"/>
      <c r="CN48" s="467"/>
      <c r="CO48" s="467"/>
      <c r="CP48" s="467"/>
      <c r="CQ48" s="467"/>
      <c r="CR48" s="467"/>
      <c r="CS48" s="467"/>
      <c r="CT48" s="467"/>
      <c r="CU48" s="467"/>
      <c r="CV48" s="467"/>
      <c r="CW48" s="467"/>
      <c r="CX48" s="467"/>
      <c r="CY48" s="467"/>
      <c r="CZ48" s="467"/>
      <c r="DA48" s="467"/>
      <c r="DB48" s="467"/>
      <c r="DC48" s="467"/>
      <c r="DD48" s="467"/>
      <c r="DE48" s="467"/>
      <c r="DF48" s="467"/>
      <c r="DG48" s="467"/>
      <c r="DH48" s="467"/>
      <c r="DI48" s="467"/>
      <c r="DJ48" s="467"/>
      <c r="DK48" s="467"/>
      <c r="DL48" s="467"/>
      <c r="DM48" s="467"/>
      <c r="DN48" s="467"/>
      <c r="DO48" s="467"/>
      <c r="DP48" s="467"/>
      <c r="DQ48" s="467"/>
      <c r="DR48" s="467"/>
      <c r="DS48" s="467"/>
      <c r="DT48" s="467"/>
      <c r="DU48" s="467"/>
      <c r="DV48" s="467"/>
      <c r="DW48" s="467"/>
      <c r="DX48" s="467"/>
      <c r="DY48" s="467"/>
      <c r="DZ48" s="467"/>
      <c r="EA48" s="467"/>
      <c r="EB48" s="467"/>
      <c r="EC48" s="467"/>
      <c r="ED48" s="467"/>
      <c r="EE48" s="467"/>
      <c r="EF48" s="467"/>
      <c r="EG48" s="467"/>
      <c r="EH48" s="467"/>
      <c r="EI48" s="467"/>
      <c r="EJ48" s="467"/>
      <c r="EK48" s="467"/>
      <c r="EL48" s="467"/>
      <c r="EM48" s="467"/>
      <c r="EN48" s="467"/>
      <c r="EO48" s="467"/>
      <c r="EP48" s="467"/>
      <c r="EQ48" s="467"/>
      <c r="ER48" s="467"/>
      <c r="ES48" s="467"/>
      <c r="ET48" s="467"/>
      <c r="EU48" s="467"/>
      <c r="EV48" s="467"/>
      <c r="EW48" s="467"/>
      <c r="EX48" s="467"/>
      <c r="EY48" s="467"/>
      <c r="EZ48" s="467"/>
      <c r="FA48" s="467"/>
      <c r="FB48" s="467"/>
      <c r="FC48" s="467"/>
      <c r="FD48" s="467"/>
      <c r="FE48" s="467"/>
      <c r="FF48" s="467"/>
      <c r="FG48" s="467"/>
      <c r="FH48" s="467"/>
      <c r="FI48" s="467"/>
      <c r="FJ48" s="467"/>
      <c r="FK48" s="467"/>
      <c r="FL48" s="467"/>
      <c r="FM48" s="467"/>
      <c r="FN48" s="467"/>
      <c r="FO48" s="467"/>
      <c r="FP48" s="467"/>
      <c r="FQ48" s="467"/>
      <c r="FR48" s="467"/>
      <c r="FS48" s="467"/>
      <c r="FT48" s="467"/>
      <c r="FU48" s="467"/>
      <c r="FV48" s="467"/>
      <c r="FW48" s="467"/>
      <c r="FX48" s="467"/>
      <c r="FY48" s="467"/>
      <c r="FZ48" s="467"/>
      <c r="GA48" s="467"/>
      <c r="GB48" s="467"/>
      <c r="GC48" s="467"/>
      <c r="GD48" s="467"/>
      <c r="GE48" s="467"/>
      <c r="GF48" s="467"/>
      <c r="GG48" s="467"/>
      <c r="GH48" s="467"/>
      <c r="GI48" s="467"/>
      <c r="GJ48" s="467"/>
      <c r="GK48" s="467"/>
      <c r="GL48" s="467"/>
      <c r="GM48" s="467"/>
      <c r="GN48" s="467"/>
      <c r="GO48" s="467"/>
      <c r="GP48" s="467"/>
      <c r="GQ48" s="467"/>
      <c r="GR48" s="467"/>
      <c r="GS48" s="467"/>
      <c r="GT48" s="467"/>
      <c r="GU48" s="467"/>
      <c r="GV48" s="467"/>
      <c r="GW48" s="467"/>
      <c r="GX48" s="467"/>
      <c r="GY48" s="467"/>
      <c r="GZ48" s="467"/>
      <c r="HA48" s="467"/>
      <c r="HB48" s="467"/>
      <c r="HC48" s="467"/>
      <c r="HD48" s="467"/>
      <c r="HE48" s="467"/>
      <c r="HF48" s="467"/>
      <c r="HG48" s="467"/>
      <c r="HH48" s="467"/>
      <c r="HI48" s="467"/>
      <c r="HJ48" s="467"/>
      <c r="HK48" s="467"/>
      <c r="HL48" s="467"/>
      <c r="HM48" s="467"/>
      <c r="HN48" s="467"/>
      <c r="HO48" s="467"/>
      <c r="HP48" s="467"/>
      <c r="HQ48" s="467"/>
      <c r="HR48" s="467"/>
      <c r="HS48" s="467"/>
      <c r="HT48" s="467"/>
      <c r="HU48" s="467"/>
      <c r="HV48" s="467"/>
      <c r="HW48" s="467"/>
      <c r="HX48" s="467"/>
      <c r="HY48" s="467"/>
      <c r="HZ48" s="467"/>
      <c r="IA48" s="467"/>
      <c r="IB48" s="467"/>
      <c r="IC48" s="467"/>
      <c r="ID48" s="467"/>
      <c r="IE48" s="467"/>
      <c r="IF48" s="467"/>
      <c r="IG48" s="467"/>
      <c r="IH48" s="467"/>
      <c r="II48" s="467"/>
      <c r="IJ48" s="467"/>
      <c r="IK48" s="467"/>
      <c r="IL48" s="467"/>
      <c r="IM48" s="467"/>
      <c r="IN48" s="467"/>
      <c r="IO48" s="467"/>
      <c r="IP48" s="467"/>
      <c r="IQ48" s="467"/>
      <c r="IR48" s="467"/>
      <c r="IS48" s="467"/>
      <c r="IT48" s="467"/>
      <c r="IU48" s="467"/>
      <c r="IV48" s="467"/>
    </row>
    <row r="49" spans="1:256" s="533" customFormat="1" ht="13.5">
      <c r="A49" s="522"/>
      <c r="B49" s="523"/>
      <c r="C49" s="524" t="s">
        <v>2751</v>
      </c>
      <c r="D49" s="525" t="s">
        <v>2752</v>
      </c>
      <c r="E49" s="526"/>
      <c r="F49" s="527"/>
      <c r="G49" s="528"/>
      <c r="H49" s="529"/>
      <c r="I49" s="530"/>
      <c r="J49" s="531"/>
      <c r="K49" s="476">
        <f>K50</f>
        <v>0</v>
      </c>
      <c r="L49" s="531"/>
      <c r="M49" s="532"/>
      <c r="N49" s="532"/>
      <c r="O49" s="532"/>
      <c r="P49" s="532"/>
      <c r="Q49" s="532"/>
      <c r="R49" s="532"/>
      <c r="S49" s="532"/>
      <c r="T49" s="532"/>
      <c r="U49" s="532"/>
      <c r="V49" s="532"/>
      <c r="W49" s="532"/>
      <c r="X49" s="532"/>
      <c r="Y49" s="532"/>
      <c r="Z49" s="532"/>
      <c r="AA49" s="532"/>
      <c r="AB49" s="532"/>
      <c r="AC49" s="532"/>
      <c r="AD49" s="532"/>
      <c r="AE49" s="532"/>
      <c r="AF49" s="532"/>
      <c r="AG49" s="532"/>
      <c r="AH49" s="532"/>
      <c r="AI49" s="532"/>
      <c r="AJ49" s="532"/>
      <c r="AK49" s="532"/>
      <c r="AL49" s="532"/>
      <c r="AM49" s="532"/>
      <c r="AN49" s="532"/>
      <c r="AO49" s="532"/>
      <c r="AP49" s="532"/>
      <c r="AQ49" s="532"/>
      <c r="AR49" s="532"/>
      <c r="AS49" s="532"/>
      <c r="AT49" s="532"/>
      <c r="AU49" s="532"/>
      <c r="AV49" s="532"/>
      <c r="AW49" s="532"/>
      <c r="AX49" s="532"/>
      <c r="AY49" s="532"/>
      <c r="AZ49" s="532"/>
      <c r="BA49" s="532"/>
      <c r="BB49" s="532"/>
      <c r="BC49" s="532"/>
      <c r="BD49" s="532"/>
      <c r="BE49" s="532"/>
      <c r="BF49" s="532"/>
      <c r="BG49" s="532"/>
      <c r="BH49" s="532"/>
      <c r="BI49" s="532"/>
      <c r="BJ49" s="532"/>
      <c r="BK49" s="532"/>
      <c r="BL49" s="532"/>
      <c r="BM49" s="532"/>
      <c r="BN49" s="532"/>
      <c r="BO49" s="532"/>
      <c r="BP49" s="532"/>
      <c r="BQ49" s="532"/>
      <c r="BR49" s="532"/>
      <c r="BS49" s="532"/>
      <c r="BT49" s="532"/>
      <c r="BU49" s="532"/>
      <c r="BV49" s="532"/>
      <c r="BW49" s="532"/>
      <c r="BX49" s="532"/>
      <c r="BY49" s="532"/>
      <c r="BZ49" s="532"/>
      <c r="CA49" s="532"/>
      <c r="CB49" s="532"/>
      <c r="CC49" s="532"/>
      <c r="CD49" s="532"/>
      <c r="CE49" s="532"/>
      <c r="CF49" s="532"/>
      <c r="CG49" s="532"/>
      <c r="CH49" s="532"/>
      <c r="CI49" s="532"/>
      <c r="CJ49" s="532"/>
      <c r="CK49" s="532"/>
      <c r="CL49" s="532"/>
      <c r="CM49" s="532"/>
      <c r="CN49" s="532"/>
      <c r="CO49" s="532"/>
      <c r="CP49" s="532"/>
      <c r="CQ49" s="532"/>
      <c r="CR49" s="532"/>
      <c r="CS49" s="532"/>
      <c r="CT49" s="532"/>
      <c r="CU49" s="532"/>
      <c r="CV49" s="532"/>
      <c r="CW49" s="532"/>
      <c r="CX49" s="532"/>
      <c r="CY49" s="532"/>
      <c r="CZ49" s="532"/>
      <c r="DA49" s="532"/>
      <c r="DB49" s="532"/>
      <c r="DC49" s="532"/>
      <c r="DD49" s="532"/>
      <c r="DE49" s="532"/>
      <c r="DF49" s="532"/>
      <c r="DG49" s="532"/>
      <c r="DH49" s="532"/>
      <c r="DI49" s="532"/>
      <c r="DJ49" s="532"/>
      <c r="DK49" s="532"/>
      <c r="DL49" s="532"/>
      <c r="DM49" s="532"/>
      <c r="DN49" s="532"/>
      <c r="DO49" s="532"/>
      <c r="DP49" s="532"/>
      <c r="DQ49" s="532"/>
      <c r="DR49" s="532"/>
      <c r="DS49" s="532"/>
      <c r="DT49" s="532"/>
      <c r="DU49" s="532"/>
      <c r="DV49" s="532"/>
      <c r="DW49" s="532"/>
      <c r="DX49" s="532"/>
      <c r="DY49" s="532"/>
      <c r="DZ49" s="532"/>
      <c r="EA49" s="532"/>
      <c r="EB49" s="532"/>
      <c r="EC49" s="532"/>
      <c r="ED49" s="532"/>
      <c r="EE49" s="532"/>
      <c r="EF49" s="532"/>
      <c r="EG49" s="532"/>
      <c r="EH49" s="532"/>
      <c r="EI49" s="532"/>
      <c r="EJ49" s="532"/>
      <c r="EK49" s="532"/>
      <c r="EL49" s="532"/>
      <c r="EM49" s="532"/>
      <c r="EN49" s="532"/>
      <c r="EO49" s="532"/>
      <c r="EP49" s="532"/>
      <c r="EQ49" s="532"/>
      <c r="ER49" s="532"/>
      <c r="ES49" s="532"/>
      <c r="ET49" s="532"/>
      <c r="EU49" s="532"/>
      <c r="EV49" s="532"/>
      <c r="EW49" s="532"/>
      <c r="EX49" s="532"/>
      <c r="EY49" s="532"/>
      <c r="EZ49" s="532"/>
      <c r="FA49" s="532"/>
      <c r="FB49" s="532"/>
      <c r="FC49" s="532"/>
      <c r="FD49" s="532"/>
      <c r="FE49" s="532"/>
      <c r="FF49" s="532"/>
      <c r="FG49" s="532"/>
      <c r="FH49" s="532"/>
      <c r="FI49" s="532"/>
      <c r="FJ49" s="532"/>
      <c r="FK49" s="532"/>
      <c r="FL49" s="532"/>
      <c r="FM49" s="532"/>
      <c r="FN49" s="532"/>
      <c r="FO49" s="532"/>
      <c r="FP49" s="532"/>
      <c r="FQ49" s="532"/>
      <c r="FR49" s="532"/>
      <c r="FS49" s="532"/>
      <c r="FT49" s="532"/>
      <c r="FU49" s="532"/>
      <c r="FV49" s="532"/>
      <c r="FW49" s="532"/>
      <c r="FX49" s="532"/>
      <c r="FY49" s="532"/>
      <c r="FZ49" s="532"/>
      <c r="GA49" s="532"/>
      <c r="GB49" s="532"/>
      <c r="GC49" s="532"/>
      <c r="GD49" s="532"/>
      <c r="GE49" s="532"/>
      <c r="GF49" s="532"/>
      <c r="GG49" s="532"/>
      <c r="GH49" s="532"/>
      <c r="GI49" s="532"/>
      <c r="GJ49" s="532"/>
      <c r="GK49" s="532"/>
      <c r="GL49" s="532"/>
      <c r="GM49" s="532"/>
      <c r="GN49" s="532"/>
      <c r="GO49" s="532"/>
      <c r="GP49" s="532"/>
      <c r="GQ49" s="532"/>
      <c r="GR49" s="532"/>
      <c r="GS49" s="532"/>
      <c r="GT49" s="532"/>
      <c r="GU49" s="532"/>
      <c r="GV49" s="532"/>
      <c r="GW49" s="532"/>
      <c r="GX49" s="532"/>
      <c r="GY49" s="532"/>
      <c r="GZ49" s="532"/>
      <c r="HA49" s="532"/>
      <c r="HB49" s="532"/>
      <c r="HC49" s="532"/>
      <c r="HD49" s="532"/>
      <c r="HE49" s="532"/>
      <c r="HF49" s="532"/>
      <c r="HG49" s="532"/>
      <c r="HH49" s="532"/>
      <c r="HI49" s="532"/>
      <c r="HJ49" s="532"/>
      <c r="HK49" s="532"/>
      <c r="HL49" s="532"/>
      <c r="HM49" s="532"/>
      <c r="HN49" s="532"/>
      <c r="HO49" s="532"/>
      <c r="HP49" s="532"/>
      <c r="HQ49" s="532"/>
      <c r="HR49" s="532"/>
      <c r="HS49" s="532"/>
      <c r="HT49" s="532"/>
      <c r="HU49" s="532"/>
      <c r="HV49" s="532"/>
      <c r="HW49" s="532"/>
      <c r="HX49" s="532"/>
      <c r="HY49" s="532"/>
      <c r="HZ49" s="532"/>
      <c r="IA49" s="532"/>
      <c r="IB49" s="532"/>
      <c r="IC49" s="532"/>
      <c r="ID49" s="532"/>
      <c r="IE49" s="532"/>
      <c r="IF49" s="532"/>
      <c r="IG49" s="532"/>
      <c r="IH49" s="532"/>
      <c r="II49" s="532"/>
      <c r="IJ49" s="532"/>
      <c r="IK49" s="532"/>
      <c r="IL49" s="532"/>
      <c r="IM49" s="532"/>
      <c r="IN49" s="532"/>
      <c r="IO49" s="532"/>
      <c r="IP49" s="532"/>
      <c r="IQ49" s="532"/>
      <c r="IR49" s="532"/>
      <c r="IS49" s="532"/>
      <c r="IT49" s="532"/>
      <c r="IU49" s="532"/>
      <c r="IV49" s="532"/>
    </row>
    <row r="50" spans="1:256" s="533" customFormat="1" ht="15.75" customHeight="1">
      <c r="A50" s="534">
        <v>14</v>
      </c>
      <c r="B50" s="535"/>
      <c r="C50" s="536"/>
      <c r="D50" s="537" t="s">
        <v>2753</v>
      </c>
      <c r="E50" s="538" t="s">
        <v>2383</v>
      </c>
      <c r="F50" s="493" t="s">
        <v>78</v>
      </c>
      <c r="G50" s="473">
        <v>1</v>
      </c>
      <c r="H50" s="482"/>
      <c r="I50" s="474">
        <f>G50*H50</f>
        <v>0</v>
      </c>
      <c r="J50" s="476"/>
      <c r="K50" s="474">
        <f>SUM(I50:J50)</f>
        <v>0</v>
      </c>
      <c r="L50" s="483">
        <v>21</v>
      </c>
      <c r="M50" s="532"/>
      <c r="N50" s="532"/>
      <c r="O50" s="532"/>
      <c r="P50" s="532"/>
      <c r="Q50" s="532"/>
      <c r="R50" s="532"/>
      <c r="S50" s="532"/>
      <c r="T50" s="532"/>
      <c r="U50" s="532"/>
      <c r="V50" s="532"/>
      <c r="W50" s="532"/>
      <c r="X50" s="532"/>
      <c r="Y50" s="532"/>
      <c r="Z50" s="532"/>
      <c r="AA50" s="532"/>
      <c r="AB50" s="532"/>
      <c r="AC50" s="532"/>
      <c r="AD50" s="532"/>
      <c r="AE50" s="532"/>
      <c r="AF50" s="532"/>
      <c r="AG50" s="532"/>
      <c r="AH50" s="532"/>
      <c r="AI50" s="532"/>
      <c r="AJ50" s="532"/>
      <c r="AK50" s="532"/>
      <c r="AL50" s="532"/>
      <c r="AM50" s="532"/>
      <c r="AN50" s="532"/>
      <c r="AO50" s="532"/>
      <c r="AP50" s="532"/>
      <c r="AQ50" s="532"/>
      <c r="AR50" s="532"/>
      <c r="AS50" s="532"/>
      <c r="AT50" s="532"/>
      <c r="AU50" s="532"/>
      <c r="AV50" s="532"/>
      <c r="AW50" s="532"/>
      <c r="AX50" s="532"/>
      <c r="AY50" s="532"/>
      <c r="AZ50" s="532"/>
      <c r="BA50" s="532"/>
      <c r="BB50" s="532"/>
      <c r="BC50" s="532"/>
      <c r="BD50" s="532"/>
      <c r="BE50" s="532"/>
      <c r="BF50" s="532"/>
      <c r="BG50" s="532"/>
      <c r="BH50" s="532"/>
      <c r="BI50" s="532"/>
      <c r="BJ50" s="532"/>
      <c r="BK50" s="532"/>
      <c r="BL50" s="532"/>
      <c r="BM50" s="532"/>
      <c r="BN50" s="532"/>
      <c r="BO50" s="532"/>
      <c r="BP50" s="532"/>
      <c r="BQ50" s="532"/>
      <c r="BR50" s="532"/>
      <c r="BS50" s="532"/>
      <c r="BT50" s="532"/>
      <c r="BU50" s="532"/>
      <c r="BV50" s="532"/>
      <c r="BW50" s="532"/>
      <c r="BX50" s="532"/>
      <c r="BY50" s="532"/>
      <c r="BZ50" s="532"/>
      <c r="CA50" s="532"/>
      <c r="CB50" s="532"/>
      <c r="CC50" s="532"/>
      <c r="CD50" s="532"/>
      <c r="CE50" s="532"/>
      <c r="CF50" s="532"/>
      <c r="CG50" s="532"/>
      <c r="CH50" s="532"/>
      <c r="CI50" s="532"/>
      <c r="CJ50" s="532"/>
      <c r="CK50" s="532"/>
      <c r="CL50" s="532"/>
      <c r="CM50" s="532"/>
      <c r="CN50" s="532"/>
      <c r="CO50" s="532"/>
      <c r="CP50" s="532"/>
      <c r="CQ50" s="532"/>
      <c r="CR50" s="532"/>
      <c r="CS50" s="532"/>
      <c r="CT50" s="532"/>
      <c r="CU50" s="532"/>
      <c r="CV50" s="532"/>
      <c r="CW50" s="532"/>
      <c r="CX50" s="532"/>
      <c r="CY50" s="532"/>
      <c r="CZ50" s="532"/>
      <c r="DA50" s="532"/>
      <c r="DB50" s="532"/>
      <c r="DC50" s="532"/>
      <c r="DD50" s="532"/>
      <c r="DE50" s="532"/>
      <c r="DF50" s="532"/>
      <c r="DG50" s="532"/>
      <c r="DH50" s="532"/>
      <c r="DI50" s="532"/>
      <c r="DJ50" s="532"/>
      <c r="DK50" s="532"/>
      <c r="DL50" s="532"/>
      <c r="DM50" s="532"/>
      <c r="DN50" s="532"/>
      <c r="DO50" s="532"/>
      <c r="DP50" s="532"/>
      <c r="DQ50" s="532"/>
      <c r="DR50" s="532"/>
      <c r="DS50" s="532"/>
      <c r="DT50" s="532"/>
      <c r="DU50" s="532"/>
      <c r="DV50" s="532"/>
      <c r="DW50" s="532"/>
      <c r="DX50" s="532"/>
      <c r="DY50" s="532"/>
      <c r="DZ50" s="532"/>
      <c r="EA50" s="532"/>
      <c r="EB50" s="532"/>
      <c r="EC50" s="532"/>
      <c r="ED50" s="532"/>
      <c r="EE50" s="532"/>
      <c r="EF50" s="532"/>
      <c r="EG50" s="532"/>
      <c r="EH50" s="532"/>
      <c r="EI50" s="532"/>
      <c r="EJ50" s="532"/>
      <c r="EK50" s="532"/>
      <c r="EL50" s="532"/>
      <c r="EM50" s="532"/>
      <c r="EN50" s="532"/>
      <c r="EO50" s="532"/>
      <c r="EP50" s="532"/>
      <c r="EQ50" s="532"/>
      <c r="ER50" s="532"/>
      <c r="ES50" s="532"/>
      <c r="ET50" s="532"/>
      <c r="EU50" s="532"/>
      <c r="EV50" s="532"/>
      <c r="EW50" s="532"/>
      <c r="EX50" s="532"/>
      <c r="EY50" s="532"/>
      <c r="EZ50" s="532"/>
      <c r="FA50" s="532"/>
      <c r="FB50" s="532"/>
      <c r="FC50" s="532"/>
      <c r="FD50" s="532"/>
      <c r="FE50" s="532"/>
      <c r="FF50" s="532"/>
      <c r="FG50" s="532"/>
      <c r="FH50" s="532"/>
      <c r="FI50" s="532"/>
      <c r="FJ50" s="532"/>
      <c r="FK50" s="532"/>
      <c r="FL50" s="532"/>
      <c r="FM50" s="532"/>
      <c r="FN50" s="532"/>
      <c r="FO50" s="532"/>
      <c r="FP50" s="532"/>
      <c r="FQ50" s="532"/>
      <c r="FR50" s="532"/>
      <c r="FS50" s="532"/>
      <c r="FT50" s="532"/>
      <c r="FU50" s="532"/>
      <c r="FV50" s="532"/>
      <c r="FW50" s="532"/>
      <c r="FX50" s="532"/>
      <c r="FY50" s="532"/>
      <c r="FZ50" s="532"/>
      <c r="GA50" s="532"/>
      <c r="GB50" s="532"/>
      <c r="GC50" s="532"/>
      <c r="GD50" s="532"/>
      <c r="GE50" s="532"/>
      <c r="GF50" s="532"/>
      <c r="GG50" s="532"/>
      <c r="GH50" s="532"/>
      <c r="GI50" s="532"/>
      <c r="GJ50" s="532"/>
      <c r="GK50" s="532"/>
      <c r="GL50" s="532"/>
      <c r="GM50" s="532"/>
      <c r="GN50" s="532"/>
      <c r="GO50" s="532"/>
      <c r="GP50" s="532"/>
      <c r="GQ50" s="532"/>
      <c r="GR50" s="532"/>
      <c r="GS50" s="532"/>
      <c r="GT50" s="532"/>
      <c r="GU50" s="532"/>
      <c r="GV50" s="532"/>
      <c r="GW50" s="532"/>
      <c r="GX50" s="532"/>
      <c r="GY50" s="532"/>
      <c r="GZ50" s="532"/>
      <c r="HA50" s="532"/>
      <c r="HB50" s="532"/>
      <c r="HC50" s="532"/>
      <c r="HD50" s="532"/>
      <c r="HE50" s="532"/>
      <c r="HF50" s="532"/>
      <c r="HG50" s="532"/>
      <c r="HH50" s="532"/>
      <c r="HI50" s="532"/>
      <c r="HJ50" s="532"/>
      <c r="HK50" s="532"/>
      <c r="HL50" s="532"/>
      <c r="HM50" s="532"/>
      <c r="HN50" s="532"/>
      <c r="HO50" s="532"/>
      <c r="HP50" s="532"/>
      <c r="HQ50" s="532"/>
      <c r="HR50" s="532"/>
      <c r="HS50" s="532"/>
      <c r="HT50" s="532"/>
      <c r="HU50" s="532"/>
      <c r="HV50" s="532"/>
      <c r="HW50" s="532"/>
      <c r="HX50" s="532"/>
      <c r="HY50" s="532"/>
      <c r="HZ50" s="532"/>
      <c r="IA50" s="532"/>
      <c r="IB50" s="532"/>
      <c r="IC50" s="532"/>
      <c r="ID50" s="532"/>
      <c r="IE50" s="532"/>
      <c r="IF50" s="532"/>
      <c r="IG50" s="532"/>
      <c r="IH50" s="532"/>
      <c r="II50" s="532"/>
      <c r="IJ50" s="532"/>
      <c r="IK50" s="532"/>
      <c r="IL50" s="532"/>
      <c r="IM50" s="532"/>
      <c r="IN50" s="532"/>
      <c r="IO50" s="532"/>
      <c r="IP50" s="532"/>
      <c r="IQ50" s="532"/>
      <c r="IR50" s="532"/>
      <c r="IS50" s="532"/>
      <c r="IT50" s="532"/>
      <c r="IU50" s="532"/>
      <c r="IV50" s="532"/>
    </row>
    <row r="51" spans="1:256" s="533" customFormat="1" ht="66.75" customHeight="1">
      <c r="A51" s="534"/>
      <c r="B51" s="535"/>
      <c r="C51" s="536"/>
      <c r="D51" s="539" t="s">
        <v>2754</v>
      </c>
      <c r="E51" s="538"/>
      <c r="F51" s="493"/>
      <c r="G51" s="528"/>
      <c r="H51" s="529"/>
      <c r="I51" s="530"/>
      <c r="J51" s="530"/>
      <c r="K51" s="540"/>
      <c r="L51" s="541"/>
      <c r="M51" s="532"/>
      <c r="N51" s="532"/>
      <c r="O51" s="532"/>
      <c r="P51" s="532"/>
      <c r="Q51" s="532"/>
      <c r="R51" s="532"/>
      <c r="S51" s="532"/>
      <c r="T51" s="532"/>
      <c r="U51" s="532"/>
      <c r="V51" s="532"/>
      <c r="W51" s="532"/>
      <c r="X51" s="532"/>
      <c r="Y51" s="532"/>
      <c r="Z51" s="532"/>
      <c r="AA51" s="532"/>
      <c r="AB51" s="532"/>
      <c r="AC51" s="532"/>
      <c r="AD51" s="532"/>
      <c r="AE51" s="532"/>
      <c r="AF51" s="532"/>
      <c r="AG51" s="532"/>
      <c r="AH51" s="532"/>
      <c r="AI51" s="532"/>
      <c r="AJ51" s="532"/>
      <c r="AK51" s="532"/>
      <c r="AL51" s="532"/>
      <c r="AM51" s="532"/>
      <c r="AN51" s="532"/>
      <c r="AO51" s="532"/>
      <c r="AP51" s="532"/>
      <c r="AQ51" s="532"/>
      <c r="AR51" s="532"/>
      <c r="AS51" s="532"/>
      <c r="AT51" s="532"/>
      <c r="AU51" s="532"/>
      <c r="AV51" s="532"/>
      <c r="AW51" s="532"/>
      <c r="AX51" s="532"/>
      <c r="AY51" s="532"/>
      <c r="AZ51" s="532"/>
      <c r="BA51" s="532"/>
      <c r="BB51" s="532"/>
      <c r="BC51" s="532"/>
      <c r="BD51" s="532"/>
      <c r="BE51" s="532"/>
      <c r="BF51" s="532"/>
      <c r="BG51" s="532"/>
      <c r="BH51" s="532"/>
      <c r="BI51" s="532"/>
      <c r="BJ51" s="532"/>
      <c r="BK51" s="532"/>
      <c r="BL51" s="532"/>
      <c r="BM51" s="532"/>
      <c r="BN51" s="532"/>
      <c r="BO51" s="532"/>
      <c r="BP51" s="532"/>
      <c r="BQ51" s="532"/>
      <c r="BR51" s="532"/>
      <c r="BS51" s="532"/>
      <c r="BT51" s="532"/>
      <c r="BU51" s="532"/>
      <c r="BV51" s="532"/>
      <c r="BW51" s="532"/>
      <c r="BX51" s="532"/>
      <c r="BY51" s="532"/>
      <c r="BZ51" s="532"/>
      <c r="CA51" s="532"/>
      <c r="CB51" s="532"/>
      <c r="CC51" s="532"/>
      <c r="CD51" s="532"/>
      <c r="CE51" s="532"/>
      <c r="CF51" s="532"/>
      <c r="CG51" s="532"/>
      <c r="CH51" s="532"/>
      <c r="CI51" s="532"/>
      <c r="CJ51" s="532"/>
      <c r="CK51" s="532"/>
      <c r="CL51" s="532"/>
      <c r="CM51" s="532"/>
      <c r="CN51" s="532"/>
      <c r="CO51" s="532"/>
      <c r="CP51" s="532"/>
      <c r="CQ51" s="532"/>
      <c r="CR51" s="532"/>
      <c r="CS51" s="532"/>
      <c r="CT51" s="532"/>
      <c r="CU51" s="532"/>
      <c r="CV51" s="532"/>
      <c r="CW51" s="532"/>
      <c r="CX51" s="532"/>
      <c r="CY51" s="532"/>
      <c r="CZ51" s="532"/>
      <c r="DA51" s="532"/>
      <c r="DB51" s="532"/>
      <c r="DC51" s="532"/>
      <c r="DD51" s="532"/>
      <c r="DE51" s="532"/>
      <c r="DF51" s="532"/>
      <c r="DG51" s="532"/>
      <c r="DH51" s="532"/>
      <c r="DI51" s="532"/>
      <c r="DJ51" s="532"/>
      <c r="DK51" s="532"/>
      <c r="DL51" s="532"/>
      <c r="DM51" s="532"/>
      <c r="DN51" s="532"/>
      <c r="DO51" s="532"/>
      <c r="DP51" s="532"/>
      <c r="DQ51" s="532"/>
      <c r="DR51" s="532"/>
      <c r="DS51" s="532"/>
      <c r="DT51" s="532"/>
      <c r="DU51" s="532"/>
      <c r="DV51" s="532"/>
      <c r="DW51" s="532"/>
      <c r="DX51" s="532"/>
      <c r="DY51" s="532"/>
      <c r="DZ51" s="532"/>
      <c r="EA51" s="532"/>
      <c r="EB51" s="532"/>
      <c r="EC51" s="532"/>
      <c r="ED51" s="532"/>
      <c r="EE51" s="532"/>
      <c r="EF51" s="532"/>
      <c r="EG51" s="532"/>
      <c r="EH51" s="532"/>
      <c r="EI51" s="532"/>
      <c r="EJ51" s="532"/>
      <c r="EK51" s="532"/>
      <c r="EL51" s="532"/>
      <c r="EM51" s="532"/>
      <c r="EN51" s="532"/>
      <c r="EO51" s="532"/>
      <c r="EP51" s="532"/>
      <c r="EQ51" s="532"/>
      <c r="ER51" s="532"/>
      <c r="ES51" s="532"/>
      <c r="ET51" s="532"/>
      <c r="EU51" s="532"/>
      <c r="EV51" s="532"/>
      <c r="EW51" s="532"/>
      <c r="EX51" s="532"/>
      <c r="EY51" s="532"/>
      <c r="EZ51" s="532"/>
      <c r="FA51" s="532"/>
      <c r="FB51" s="532"/>
      <c r="FC51" s="532"/>
      <c r="FD51" s="532"/>
      <c r="FE51" s="532"/>
      <c r="FF51" s="532"/>
      <c r="FG51" s="532"/>
      <c r="FH51" s="532"/>
      <c r="FI51" s="532"/>
      <c r="FJ51" s="532"/>
      <c r="FK51" s="532"/>
      <c r="FL51" s="532"/>
      <c r="FM51" s="532"/>
      <c r="FN51" s="532"/>
      <c r="FO51" s="532"/>
      <c r="FP51" s="532"/>
      <c r="FQ51" s="532"/>
      <c r="FR51" s="532"/>
      <c r="FS51" s="532"/>
      <c r="FT51" s="532"/>
      <c r="FU51" s="532"/>
      <c r="FV51" s="532"/>
      <c r="FW51" s="532"/>
      <c r="FX51" s="532"/>
      <c r="FY51" s="532"/>
      <c r="FZ51" s="532"/>
      <c r="GA51" s="532"/>
      <c r="GB51" s="532"/>
      <c r="GC51" s="532"/>
      <c r="GD51" s="532"/>
      <c r="GE51" s="532"/>
      <c r="GF51" s="532"/>
      <c r="GG51" s="532"/>
      <c r="GH51" s="532"/>
      <c r="GI51" s="532"/>
      <c r="GJ51" s="532"/>
      <c r="GK51" s="532"/>
      <c r="GL51" s="532"/>
      <c r="GM51" s="532"/>
      <c r="GN51" s="532"/>
      <c r="GO51" s="532"/>
      <c r="GP51" s="532"/>
      <c r="GQ51" s="532"/>
      <c r="GR51" s="532"/>
      <c r="GS51" s="532"/>
      <c r="GT51" s="532"/>
      <c r="GU51" s="532"/>
      <c r="GV51" s="532"/>
      <c r="GW51" s="532"/>
      <c r="GX51" s="532"/>
      <c r="GY51" s="532"/>
      <c r="GZ51" s="532"/>
      <c r="HA51" s="532"/>
      <c r="HB51" s="532"/>
      <c r="HC51" s="532"/>
      <c r="HD51" s="532"/>
      <c r="HE51" s="532"/>
      <c r="HF51" s="532"/>
      <c r="HG51" s="532"/>
      <c r="HH51" s="532"/>
      <c r="HI51" s="532"/>
      <c r="HJ51" s="532"/>
      <c r="HK51" s="532"/>
      <c r="HL51" s="532"/>
      <c r="HM51" s="532"/>
      <c r="HN51" s="532"/>
      <c r="HO51" s="532"/>
      <c r="HP51" s="532"/>
      <c r="HQ51" s="532"/>
      <c r="HR51" s="532"/>
      <c r="HS51" s="532"/>
      <c r="HT51" s="532"/>
      <c r="HU51" s="532"/>
      <c r="HV51" s="532"/>
      <c r="HW51" s="532"/>
      <c r="HX51" s="532"/>
      <c r="HY51" s="532"/>
      <c r="HZ51" s="532"/>
      <c r="IA51" s="532"/>
      <c r="IB51" s="532"/>
      <c r="IC51" s="532"/>
      <c r="ID51" s="532"/>
      <c r="IE51" s="532"/>
      <c r="IF51" s="532"/>
      <c r="IG51" s="532"/>
      <c r="IH51" s="532"/>
      <c r="II51" s="532"/>
      <c r="IJ51" s="532"/>
      <c r="IK51" s="532"/>
      <c r="IL51" s="532"/>
      <c r="IM51" s="532"/>
      <c r="IN51" s="532"/>
      <c r="IO51" s="532"/>
      <c r="IP51" s="532"/>
      <c r="IQ51" s="532"/>
      <c r="IR51" s="532"/>
      <c r="IS51" s="532"/>
      <c r="IT51" s="532"/>
      <c r="IU51" s="532"/>
      <c r="IV51" s="532"/>
    </row>
    <row r="52" spans="1:256" ht="28.7" customHeight="1">
      <c r="A52" s="470"/>
      <c r="B52" s="470"/>
      <c r="C52" s="457" t="s">
        <v>2755</v>
      </c>
      <c r="D52" s="458" t="s">
        <v>2756</v>
      </c>
      <c r="E52" s="542"/>
      <c r="F52" s="496"/>
      <c r="G52" s="473"/>
      <c r="H52" s="482"/>
      <c r="I52" s="474"/>
      <c r="J52" s="474"/>
      <c r="K52" s="476">
        <f>K53+K56+K63+K68+K73+K75+K78+K81</f>
        <v>0</v>
      </c>
      <c r="L52" s="483"/>
      <c r="M52" s="484"/>
      <c r="N52" s="484"/>
      <c r="O52" s="485"/>
      <c r="P52" s="485"/>
      <c r="Q52" s="485"/>
      <c r="R52" s="485"/>
      <c r="S52" s="485"/>
      <c r="T52" s="467"/>
      <c r="U52" s="467"/>
      <c r="V52" s="467"/>
      <c r="W52" s="467"/>
      <c r="X52" s="467"/>
      <c r="Y52" s="467"/>
      <c r="Z52" s="467"/>
      <c r="AA52" s="467"/>
      <c r="AB52" s="467"/>
      <c r="AC52" s="467"/>
      <c r="AD52" s="467"/>
      <c r="AE52" s="467"/>
      <c r="AF52" s="467"/>
      <c r="AG52" s="467"/>
      <c r="AH52" s="467"/>
      <c r="AI52" s="467"/>
      <c r="AJ52" s="467"/>
      <c r="AK52" s="467"/>
      <c r="AL52" s="467"/>
      <c r="AM52" s="467"/>
      <c r="AN52" s="467"/>
      <c r="AO52" s="467"/>
      <c r="AP52" s="467"/>
      <c r="AQ52" s="467"/>
      <c r="AR52" s="467"/>
      <c r="AS52" s="467"/>
      <c r="AT52" s="467"/>
      <c r="AU52" s="467"/>
      <c r="AV52" s="467"/>
      <c r="AW52" s="467"/>
      <c r="AX52" s="467"/>
      <c r="AY52" s="467"/>
      <c r="AZ52" s="467"/>
      <c r="BA52" s="467"/>
      <c r="BB52" s="467"/>
      <c r="BC52" s="467"/>
      <c r="BD52" s="467"/>
      <c r="BE52" s="467"/>
      <c r="BF52" s="467"/>
      <c r="BG52" s="467"/>
      <c r="BH52" s="467"/>
      <c r="BI52" s="467"/>
      <c r="BJ52" s="467"/>
      <c r="BK52" s="467"/>
      <c r="BL52" s="467"/>
      <c r="BM52" s="467"/>
      <c r="BN52" s="467"/>
      <c r="BO52" s="467"/>
      <c r="BP52" s="467"/>
      <c r="BQ52" s="467"/>
      <c r="BR52" s="467"/>
      <c r="BS52" s="467"/>
      <c r="BT52" s="467"/>
      <c r="BU52" s="467"/>
      <c r="BV52" s="467"/>
      <c r="BW52" s="467"/>
      <c r="BX52" s="467"/>
      <c r="BY52" s="467"/>
      <c r="BZ52" s="467"/>
      <c r="CA52" s="467"/>
      <c r="CB52" s="467"/>
      <c r="CC52" s="467"/>
      <c r="CD52" s="467"/>
      <c r="CE52" s="467"/>
      <c r="CF52" s="467"/>
      <c r="CG52" s="467"/>
      <c r="CH52" s="467"/>
      <c r="CI52" s="467"/>
      <c r="CJ52" s="467"/>
      <c r="CK52" s="467"/>
      <c r="CL52" s="467"/>
      <c r="CM52" s="467"/>
      <c r="CN52" s="467"/>
      <c r="CO52" s="467"/>
      <c r="CP52" s="467"/>
      <c r="CQ52" s="467"/>
      <c r="CR52" s="467"/>
      <c r="CS52" s="467"/>
      <c r="CT52" s="467"/>
      <c r="CU52" s="467"/>
      <c r="CV52" s="467"/>
      <c r="CW52" s="467"/>
      <c r="CX52" s="467"/>
      <c r="CY52" s="467"/>
      <c r="CZ52" s="467"/>
      <c r="DA52" s="467"/>
      <c r="DB52" s="467"/>
      <c r="DC52" s="467"/>
      <c r="DD52" s="467"/>
      <c r="DE52" s="467"/>
      <c r="DF52" s="467"/>
      <c r="DG52" s="467"/>
      <c r="DH52" s="467"/>
      <c r="DI52" s="467"/>
      <c r="DJ52" s="467"/>
      <c r="DK52" s="467"/>
      <c r="DL52" s="467"/>
      <c r="DM52" s="467"/>
      <c r="DN52" s="467"/>
      <c r="DO52" s="467"/>
      <c r="DP52" s="467"/>
      <c r="DQ52" s="467"/>
      <c r="DR52" s="467"/>
      <c r="DS52" s="467"/>
      <c r="DT52" s="467"/>
      <c r="DU52" s="467"/>
      <c r="DV52" s="467"/>
      <c r="DW52" s="467"/>
      <c r="DX52" s="467"/>
      <c r="DY52" s="467"/>
      <c r="DZ52" s="467"/>
      <c r="EA52" s="467"/>
      <c r="EB52" s="467"/>
      <c r="EC52" s="467"/>
      <c r="ED52" s="467"/>
      <c r="EE52" s="467"/>
      <c r="EF52" s="467"/>
      <c r="EG52" s="467"/>
      <c r="EH52" s="467"/>
      <c r="EI52" s="467"/>
      <c r="EJ52" s="467"/>
      <c r="EK52" s="467"/>
      <c r="EL52" s="467"/>
      <c r="EM52" s="467"/>
      <c r="EN52" s="467"/>
      <c r="EO52" s="467"/>
      <c r="EP52" s="467"/>
      <c r="EQ52" s="467"/>
      <c r="ER52" s="467"/>
      <c r="ES52" s="467"/>
      <c r="ET52" s="467"/>
      <c r="EU52" s="467"/>
      <c r="EV52" s="467"/>
      <c r="EW52" s="467"/>
      <c r="EX52" s="467"/>
      <c r="EY52" s="467"/>
      <c r="EZ52" s="467"/>
      <c r="FA52" s="467"/>
      <c r="FB52" s="467"/>
      <c r="FC52" s="467"/>
      <c r="FD52" s="467"/>
      <c r="FE52" s="467"/>
      <c r="FF52" s="467"/>
      <c r="FG52" s="467"/>
      <c r="FH52" s="467"/>
      <c r="FI52" s="467"/>
      <c r="FJ52" s="467"/>
      <c r="FK52" s="467"/>
      <c r="FL52" s="467"/>
      <c r="FM52" s="467"/>
      <c r="FN52" s="467"/>
      <c r="FO52" s="467"/>
      <c r="FP52" s="467"/>
      <c r="FQ52" s="467"/>
      <c r="FR52" s="467"/>
      <c r="FS52" s="467"/>
      <c r="FT52" s="467"/>
      <c r="FU52" s="467"/>
      <c r="FV52" s="467"/>
      <c r="FW52" s="467"/>
      <c r="FX52" s="467"/>
      <c r="FY52" s="467"/>
      <c r="FZ52" s="467"/>
      <c r="GA52" s="467"/>
      <c r="GB52" s="467"/>
      <c r="GC52" s="467"/>
      <c r="GD52" s="467"/>
      <c r="GE52" s="467"/>
      <c r="GF52" s="467"/>
      <c r="GG52" s="467"/>
      <c r="GH52" s="467"/>
      <c r="GI52" s="467"/>
      <c r="GJ52" s="467"/>
      <c r="GK52" s="467"/>
      <c r="GL52" s="467"/>
      <c r="GM52" s="467"/>
      <c r="GN52" s="467"/>
      <c r="GO52" s="467"/>
      <c r="GP52" s="467"/>
      <c r="GQ52" s="467"/>
      <c r="GR52" s="467"/>
      <c r="GS52" s="467"/>
      <c r="GT52" s="467"/>
      <c r="GU52" s="467"/>
      <c r="GV52" s="467"/>
      <c r="GW52" s="467"/>
      <c r="GX52" s="467"/>
      <c r="GY52" s="467"/>
      <c r="GZ52" s="467"/>
      <c r="HA52" s="467"/>
      <c r="HB52" s="467"/>
      <c r="HC52" s="467"/>
      <c r="HD52" s="467"/>
      <c r="HE52" s="467"/>
      <c r="HF52" s="467"/>
      <c r="HG52" s="467"/>
      <c r="HH52" s="467"/>
      <c r="HI52" s="467"/>
      <c r="HJ52" s="467"/>
      <c r="HK52" s="467"/>
      <c r="HL52" s="467"/>
      <c r="HM52" s="467"/>
      <c r="HN52" s="467"/>
      <c r="HO52" s="467"/>
      <c r="HP52" s="467"/>
      <c r="HQ52" s="467"/>
      <c r="HR52" s="467"/>
      <c r="HS52" s="467"/>
      <c r="HT52" s="467"/>
      <c r="HU52" s="467"/>
      <c r="HV52" s="467"/>
      <c r="HW52" s="467"/>
      <c r="HX52" s="467"/>
      <c r="HY52" s="467"/>
      <c r="HZ52" s="467"/>
      <c r="IA52" s="467"/>
      <c r="IB52" s="467"/>
      <c r="IC52" s="467"/>
      <c r="ID52" s="467"/>
      <c r="IE52" s="467"/>
      <c r="IF52" s="467"/>
      <c r="IG52" s="467"/>
      <c r="IH52" s="467"/>
      <c r="II52" s="467"/>
      <c r="IJ52" s="467"/>
      <c r="IK52" s="467"/>
      <c r="IL52" s="467"/>
      <c r="IM52" s="467"/>
      <c r="IN52" s="467"/>
      <c r="IO52" s="467"/>
      <c r="IP52" s="467"/>
      <c r="IQ52" s="467"/>
      <c r="IR52" s="467"/>
      <c r="IS52" s="467"/>
      <c r="IT52" s="467"/>
      <c r="IU52" s="467"/>
      <c r="IV52" s="467"/>
    </row>
    <row r="53" spans="1:256" ht="12.75" customHeight="1">
      <c r="A53" s="470"/>
      <c r="B53" s="470"/>
      <c r="C53" s="468" t="s">
        <v>2757</v>
      </c>
      <c r="D53" s="495" t="s">
        <v>2758</v>
      </c>
      <c r="E53" s="481"/>
      <c r="F53" s="496"/>
      <c r="G53" s="473"/>
      <c r="H53" s="482"/>
      <c r="I53" s="474"/>
      <c r="J53" s="474"/>
      <c r="K53" s="476">
        <f>K54</f>
        <v>0</v>
      </c>
      <c r="L53" s="483"/>
      <c r="M53" s="484"/>
      <c r="N53" s="484"/>
      <c r="O53" s="485"/>
      <c r="P53" s="485"/>
      <c r="Q53" s="485"/>
      <c r="R53" s="485"/>
      <c r="S53" s="485"/>
      <c r="T53" s="467"/>
      <c r="U53" s="467"/>
      <c r="V53" s="467"/>
      <c r="W53" s="467"/>
      <c r="X53" s="467"/>
      <c r="Y53" s="467"/>
      <c r="Z53" s="467"/>
      <c r="AA53" s="467"/>
      <c r="AB53" s="467"/>
      <c r="AC53" s="467"/>
      <c r="AD53" s="467"/>
      <c r="AE53" s="467"/>
      <c r="AF53" s="467"/>
      <c r="AG53" s="467"/>
      <c r="AH53" s="467"/>
      <c r="AI53" s="467"/>
      <c r="AJ53" s="467"/>
      <c r="AK53" s="467"/>
      <c r="AL53" s="467"/>
      <c r="AM53" s="467"/>
      <c r="AN53" s="467"/>
      <c r="AO53" s="467"/>
      <c r="AP53" s="467"/>
      <c r="AQ53" s="467"/>
      <c r="AR53" s="467"/>
      <c r="AS53" s="467"/>
      <c r="AT53" s="467"/>
      <c r="AU53" s="467"/>
      <c r="AV53" s="467"/>
      <c r="AW53" s="467"/>
      <c r="AX53" s="467"/>
      <c r="AY53" s="467"/>
      <c r="AZ53" s="467"/>
      <c r="BA53" s="467"/>
      <c r="BB53" s="467"/>
      <c r="BC53" s="467"/>
      <c r="BD53" s="467"/>
      <c r="BE53" s="467"/>
      <c r="BF53" s="467"/>
      <c r="BG53" s="467"/>
      <c r="BH53" s="467"/>
      <c r="BI53" s="467"/>
      <c r="BJ53" s="467"/>
      <c r="BK53" s="467"/>
      <c r="BL53" s="467"/>
      <c r="BM53" s="467"/>
      <c r="BN53" s="467"/>
      <c r="BO53" s="467"/>
      <c r="BP53" s="467"/>
      <c r="BQ53" s="467"/>
      <c r="BR53" s="467"/>
      <c r="BS53" s="467"/>
      <c r="BT53" s="467"/>
      <c r="BU53" s="467"/>
      <c r="BV53" s="467"/>
      <c r="BW53" s="467"/>
      <c r="BX53" s="467"/>
      <c r="BY53" s="467"/>
      <c r="BZ53" s="467"/>
      <c r="CA53" s="467"/>
      <c r="CB53" s="467"/>
      <c r="CC53" s="467"/>
      <c r="CD53" s="467"/>
      <c r="CE53" s="467"/>
      <c r="CF53" s="467"/>
      <c r="CG53" s="467"/>
      <c r="CH53" s="467"/>
      <c r="CI53" s="467"/>
      <c r="CJ53" s="467"/>
      <c r="CK53" s="467"/>
      <c r="CL53" s="467"/>
      <c r="CM53" s="467"/>
      <c r="CN53" s="467"/>
      <c r="CO53" s="467"/>
      <c r="CP53" s="467"/>
      <c r="CQ53" s="467"/>
      <c r="CR53" s="467"/>
      <c r="CS53" s="467"/>
      <c r="CT53" s="467"/>
      <c r="CU53" s="467"/>
      <c r="CV53" s="467"/>
      <c r="CW53" s="467"/>
      <c r="CX53" s="467"/>
      <c r="CY53" s="467"/>
      <c r="CZ53" s="467"/>
      <c r="DA53" s="467"/>
      <c r="DB53" s="467"/>
      <c r="DC53" s="467"/>
      <c r="DD53" s="467"/>
      <c r="DE53" s="467"/>
      <c r="DF53" s="467"/>
      <c r="DG53" s="467"/>
      <c r="DH53" s="467"/>
      <c r="DI53" s="467"/>
      <c r="DJ53" s="467"/>
      <c r="DK53" s="467"/>
      <c r="DL53" s="467"/>
      <c r="DM53" s="467"/>
      <c r="DN53" s="467"/>
      <c r="DO53" s="467"/>
      <c r="DP53" s="467"/>
      <c r="DQ53" s="467"/>
      <c r="DR53" s="467"/>
      <c r="DS53" s="467"/>
      <c r="DT53" s="467"/>
      <c r="DU53" s="467"/>
      <c r="DV53" s="467"/>
      <c r="DW53" s="467"/>
      <c r="DX53" s="467"/>
      <c r="DY53" s="467"/>
      <c r="DZ53" s="467"/>
      <c r="EA53" s="467"/>
      <c r="EB53" s="467"/>
      <c r="EC53" s="467"/>
      <c r="ED53" s="467"/>
      <c r="EE53" s="467"/>
      <c r="EF53" s="467"/>
      <c r="EG53" s="467"/>
      <c r="EH53" s="467"/>
      <c r="EI53" s="467"/>
      <c r="EJ53" s="467"/>
      <c r="EK53" s="467"/>
      <c r="EL53" s="467"/>
      <c r="EM53" s="467"/>
      <c r="EN53" s="467"/>
      <c r="EO53" s="467"/>
      <c r="EP53" s="467"/>
      <c r="EQ53" s="467"/>
      <c r="ER53" s="467"/>
      <c r="ES53" s="467"/>
      <c r="ET53" s="467"/>
      <c r="EU53" s="467"/>
      <c r="EV53" s="467"/>
      <c r="EW53" s="467"/>
      <c r="EX53" s="467"/>
      <c r="EY53" s="467"/>
      <c r="EZ53" s="467"/>
      <c r="FA53" s="467"/>
      <c r="FB53" s="467"/>
      <c r="FC53" s="467"/>
      <c r="FD53" s="467"/>
      <c r="FE53" s="467"/>
      <c r="FF53" s="467"/>
      <c r="FG53" s="467"/>
      <c r="FH53" s="467"/>
      <c r="FI53" s="467"/>
      <c r="FJ53" s="467"/>
      <c r="FK53" s="467"/>
      <c r="FL53" s="467"/>
      <c r="FM53" s="467"/>
      <c r="FN53" s="467"/>
      <c r="FO53" s="467"/>
      <c r="FP53" s="467"/>
      <c r="FQ53" s="467"/>
      <c r="FR53" s="467"/>
      <c r="FS53" s="467"/>
      <c r="FT53" s="467"/>
      <c r="FU53" s="467"/>
      <c r="FV53" s="467"/>
      <c r="FW53" s="467"/>
      <c r="FX53" s="467"/>
      <c r="FY53" s="467"/>
      <c r="FZ53" s="467"/>
      <c r="GA53" s="467"/>
      <c r="GB53" s="467"/>
      <c r="GC53" s="467"/>
      <c r="GD53" s="467"/>
      <c r="GE53" s="467"/>
      <c r="GF53" s="467"/>
      <c r="GG53" s="467"/>
      <c r="GH53" s="467"/>
      <c r="GI53" s="467"/>
      <c r="GJ53" s="467"/>
      <c r="GK53" s="467"/>
      <c r="GL53" s="467"/>
      <c r="GM53" s="467"/>
      <c r="GN53" s="467"/>
      <c r="GO53" s="467"/>
      <c r="GP53" s="467"/>
      <c r="GQ53" s="467"/>
      <c r="GR53" s="467"/>
      <c r="GS53" s="467"/>
      <c r="GT53" s="467"/>
      <c r="GU53" s="467"/>
      <c r="GV53" s="467"/>
      <c r="GW53" s="467"/>
      <c r="GX53" s="467"/>
      <c r="GY53" s="467"/>
      <c r="GZ53" s="467"/>
      <c r="HA53" s="467"/>
      <c r="HB53" s="467"/>
      <c r="HC53" s="467"/>
      <c r="HD53" s="467"/>
      <c r="HE53" s="467"/>
      <c r="HF53" s="467"/>
      <c r="HG53" s="467"/>
      <c r="HH53" s="467"/>
      <c r="HI53" s="467"/>
      <c r="HJ53" s="467"/>
      <c r="HK53" s="467"/>
      <c r="HL53" s="467"/>
      <c r="HM53" s="467"/>
      <c r="HN53" s="467"/>
      <c r="HO53" s="467"/>
      <c r="HP53" s="467"/>
      <c r="HQ53" s="467"/>
      <c r="HR53" s="467"/>
      <c r="HS53" s="467"/>
      <c r="HT53" s="467"/>
      <c r="HU53" s="467"/>
      <c r="HV53" s="467"/>
      <c r="HW53" s="467"/>
      <c r="HX53" s="467"/>
      <c r="HY53" s="467"/>
      <c r="HZ53" s="467"/>
      <c r="IA53" s="467"/>
      <c r="IB53" s="467"/>
      <c r="IC53" s="467"/>
      <c r="ID53" s="467"/>
      <c r="IE53" s="467"/>
      <c r="IF53" s="467"/>
      <c r="IG53" s="467"/>
      <c r="IH53" s="467"/>
      <c r="II53" s="467"/>
      <c r="IJ53" s="467"/>
      <c r="IK53" s="467"/>
      <c r="IL53" s="467"/>
      <c r="IM53" s="467"/>
      <c r="IN53" s="467"/>
      <c r="IO53" s="467"/>
      <c r="IP53" s="467"/>
      <c r="IQ53" s="467"/>
      <c r="IR53" s="467"/>
      <c r="IS53" s="467"/>
      <c r="IT53" s="467"/>
      <c r="IU53" s="467"/>
      <c r="IV53" s="467"/>
    </row>
    <row r="54" spans="1:256" ht="18.75" customHeight="1">
      <c r="A54" s="499">
        <v>15</v>
      </c>
      <c r="B54" s="478"/>
      <c r="C54" s="479"/>
      <c r="D54" s="515" t="s">
        <v>2759</v>
      </c>
      <c r="E54" s="543" t="s">
        <v>2760</v>
      </c>
      <c r="F54" s="496" t="s">
        <v>2383</v>
      </c>
      <c r="G54" s="473">
        <v>1</v>
      </c>
      <c r="H54" s="482"/>
      <c r="I54" s="474">
        <f>G54*H54</f>
        <v>0</v>
      </c>
      <c r="J54" s="474"/>
      <c r="K54" s="474">
        <f>SUM(I54:J54)</f>
        <v>0</v>
      </c>
      <c r="L54" s="483">
        <v>21</v>
      </c>
      <c r="M54" s="484"/>
      <c r="N54" s="484"/>
      <c r="O54" s="485"/>
      <c r="P54" s="485"/>
      <c r="Q54" s="485"/>
      <c r="R54" s="485"/>
      <c r="S54" s="485"/>
      <c r="T54" s="467"/>
      <c r="U54" s="467"/>
      <c r="V54" s="467"/>
      <c r="W54" s="467"/>
      <c r="X54" s="467"/>
      <c r="Y54" s="467"/>
      <c r="Z54" s="467"/>
      <c r="AA54" s="467"/>
      <c r="AB54" s="467"/>
      <c r="AC54" s="467"/>
      <c r="AD54" s="467"/>
      <c r="AE54" s="467"/>
      <c r="AF54" s="467"/>
      <c r="AG54" s="467"/>
      <c r="AH54" s="467"/>
      <c r="AI54" s="467"/>
      <c r="AJ54" s="467"/>
      <c r="AK54" s="467"/>
      <c r="AL54" s="467"/>
      <c r="AM54" s="467"/>
      <c r="AN54" s="467"/>
      <c r="AO54" s="467"/>
      <c r="AP54" s="467"/>
      <c r="AQ54" s="467"/>
      <c r="AR54" s="467"/>
      <c r="AS54" s="467"/>
      <c r="AT54" s="467"/>
      <c r="AU54" s="467"/>
      <c r="AV54" s="467"/>
      <c r="AW54" s="467"/>
      <c r="AX54" s="467"/>
      <c r="AY54" s="467"/>
      <c r="AZ54" s="467"/>
      <c r="BA54" s="467"/>
      <c r="BB54" s="467"/>
      <c r="BC54" s="467"/>
      <c r="BD54" s="467"/>
      <c r="BE54" s="467"/>
      <c r="BF54" s="467"/>
      <c r="BG54" s="467"/>
      <c r="BH54" s="467"/>
      <c r="BI54" s="467"/>
      <c r="BJ54" s="467"/>
      <c r="BK54" s="467"/>
      <c r="BL54" s="467"/>
      <c r="BM54" s="467"/>
      <c r="BN54" s="467"/>
      <c r="BO54" s="467"/>
      <c r="BP54" s="467"/>
      <c r="BQ54" s="467"/>
      <c r="BR54" s="467"/>
      <c r="BS54" s="467"/>
      <c r="BT54" s="467"/>
      <c r="BU54" s="467"/>
      <c r="BV54" s="467"/>
      <c r="BW54" s="467"/>
      <c r="BX54" s="467"/>
      <c r="BY54" s="467"/>
      <c r="BZ54" s="467"/>
      <c r="CA54" s="467"/>
      <c r="CB54" s="467"/>
      <c r="CC54" s="467"/>
      <c r="CD54" s="467"/>
      <c r="CE54" s="467"/>
      <c r="CF54" s="467"/>
      <c r="CG54" s="467"/>
      <c r="CH54" s="467"/>
      <c r="CI54" s="467"/>
      <c r="CJ54" s="467"/>
      <c r="CK54" s="467"/>
      <c r="CL54" s="467"/>
      <c r="CM54" s="467"/>
      <c r="CN54" s="467"/>
      <c r="CO54" s="467"/>
      <c r="CP54" s="467"/>
      <c r="CQ54" s="467"/>
      <c r="CR54" s="467"/>
      <c r="CS54" s="467"/>
      <c r="CT54" s="467"/>
      <c r="CU54" s="467"/>
      <c r="CV54" s="467"/>
      <c r="CW54" s="467"/>
      <c r="CX54" s="467"/>
      <c r="CY54" s="467"/>
      <c r="CZ54" s="467"/>
      <c r="DA54" s="467"/>
      <c r="DB54" s="467"/>
      <c r="DC54" s="467"/>
      <c r="DD54" s="467"/>
      <c r="DE54" s="467"/>
      <c r="DF54" s="467"/>
      <c r="DG54" s="467"/>
      <c r="DH54" s="467"/>
      <c r="DI54" s="467"/>
      <c r="DJ54" s="467"/>
      <c r="DK54" s="467"/>
      <c r="DL54" s="467"/>
      <c r="DM54" s="467"/>
      <c r="DN54" s="467"/>
      <c r="DO54" s="467"/>
      <c r="DP54" s="467"/>
      <c r="DQ54" s="467"/>
      <c r="DR54" s="467"/>
      <c r="DS54" s="467"/>
      <c r="DT54" s="467"/>
      <c r="DU54" s="467"/>
      <c r="DV54" s="467"/>
      <c r="DW54" s="467"/>
      <c r="DX54" s="467"/>
      <c r="DY54" s="467"/>
      <c r="DZ54" s="467"/>
      <c r="EA54" s="467"/>
      <c r="EB54" s="467"/>
      <c r="EC54" s="467"/>
      <c r="ED54" s="467"/>
      <c r="EE54" s="467"/>
      <c r="EF54" s="467"/>
      <c r="EG54" s="467"/>
      <c r="EH54" s="467"/>
      <c r="EI54" s="467"/>
      <c r="EJ54" s="467"/>
      <c r="EK54" s="467"/>
      <c r="EL54" s="467"/>
      <c r="EM54" s="467"/>
      <c r="EN54" s="467"/>
      <c r="EO54" s="467"/>
      <c r="EP54" s="467"/>
      <c r="EQ54" s="467"/>
      <c r="ER54" s="467"/>
      <c r="ES54" s="467"/>
      <c r="ET54" s="467"/>
      <c r="EU54" s="467"/>
      <c r="EV54" s="467"/>
      <c r="EW54" s="467"/>
      <c r="EX54" s="467"/>
      <c r="EY54" s="467"/>
      <c r="EZ54" s="467"/>
      <c r="FA54" s="467"/>
      <c r="FB54" s="467"/>
      <c r="FC54" s="467"/>
      <c r="FD54" s="467"/>
      <c r="FE54" s="467"/>
      <c r="FF54" s="467"/>
      <c r="FG54" s="467"/>
      <c r="FH54" s="467"/>
      <c r="FI54" s="467"/>
      <c r="FJ54" s="467"/>
      <c r="FK54" s="467"/>
      <c r="FL54" s="467"/>
      <c r="FM54" s="467"/>
      <c r="FN54" s="467"/>
      <c r="FO54" s="467"/>
      <c r="FP54" s="467"/>
      <c r="FQ54" s="467"/>
      <c r="FR54" s="467"/>
      <c r="FS54" s="467"/>
      <c r="FT54" s="467"/>
      <c r="FU54" s="467"/>
      <c r="FV54" s="467"/>
      <c r="FW54" s="467"/>
      <c r="FX54" s="467"/>
      <c r="FY54" s="467"/>
      <c r="FZ54" s="467"/>
      <c r="GA54" s="467"/>
      <c r="GB54" s="467"/>
      <c r="GC54" s="467"/>
      <c r="GD54" s="467"/>
      <c r="GE54" s="467"/>
      <c r="GF54" s="467"/>
      <c r="GG54" s="467"/>
      <c r="GH54" s="467"/>
      <c r="GI54" s="467"/>
      <c r="GJ54" s="467"/>
      <c r="GK54" s="467"/>
      <c r="GL54" s="467"/>
      <c r="GM54" s="467"/>
      <c r="GN54" s="467"/>
      <c r="GO54" s="467"/>
      <c r="GP54" s="467"/>
      <c r="GQ54" s="467"/>
      <c r="GR54" s="467"/>
      <c r="GS54" s="467"/>
      <c r="GT54" s="467"/>
      <c r="GU54" s="467"/>
      <c r="GV54" s="467"/>
      <c r="GW54" s="467"/>
      <c r="GX54" s="467"/>
      <c r="GY54" s="467"/>
      <c r="GZ54" s="467"/>
      <c r="HA54" s="467"/>
      <c r="HB54" s="467"/>
      <c r="HC54" s="467"/>
      <c r="HD54" s="467"/>
      <c r="HE54" s="467"/>
      <c r="HF54" s="467"/>
      <c r="HG54" s="467"/>
      <c r="HH54" s="467"/>
      <c r="HI54" s="467"/>
      <c r="HJ54" s="467"/>
      <c r="HK54" s="467"/>
      <c r="HL54" s="467"/>
      <c r="HM54" s="467"/>
      <c r="HN54" s="467"/>
      <c r="HO54" s="467"/>
      <c r="HP54" s="467"/>
      <c r="HQ54" s="467"/>
      <c r="HR54" s="467"/>
      <c r="HS54" s="467"/>
      <c r="HT54" s="467"/>
      <c r="HU54" s="467"/>
      <c r="HV54" s="467"/>
      <c r="HW54" s="467"/>
      <c r="HX54" s="467"/>
      <c r="HY54" s="467"/>
      <c r="HZ54" s="467"/>
      <c r="IA54" s="467"/>
      <c r="IB54" s="467"/>
      <c r="IC54" s="467"/>
      <c r="ID54" s="467"/>
      <c r="IE54" s="467"/>
      <c r="IF54" s="467"/>
      <c r="IG54" s="467"/>
      <c r="IH54" s="467"/>
      <c r="II54" s="467"/>
      <c r="IJ54" s="467"/>
      <c r="IK54" s="467"/>
      <c r="IL54" s="467"/>
      <c r="IM54" s="467"/>
      <c r="IN54" s="467"/>
      <c r="IO54" s="467"/>
      <c r="IP54" s="467"/>
      <c r="IQ54" s="467"/>
      <c r="IR54" s="467"/>
      <c r="IS54" s="467"/>
      <c r="IT54" s="467"/>
      <c r="IU54" s="467"/>
      <c r="IV54" s="467"/>
    </row>
    <row r="55" spans="1:256" ht="68.25" customHeight="1">
      <c r="A55" s="499"/>
      <c r="B55" s="478"/>
      <c r="C55" s="479"/>
      <c r="D55" s="543" t="s">
        <v>2761</v>
      </c>
      <c r="E55" s="543"/>
      <c r="F55" s="496"/>
      <c r="G55" s="473"/>
      <c r="H55" s="482"/>
      <c r="I55" s="474"/>
      <c r="J55" s="474"/>
      <c r="K55" s="474"/>
      <c r="L55" s="483"/>
      <c r="M55" s="484"/>
      <c r="N55" s="484"/>
      <c r="O55" s="485"/>
      <c r="P55" s="485"/>
      <c r="Q55" s="485"/>
      <c r="R55" s="485"/>
      <c r="S55" s="485"/>
      <c r="T55" s="467"/>
      <c r="U55" s="467"/>
      <c r="V55" s="467"/>
      <c r="W55" s="467"/>
      <c r="X55" s="467"/>
      <c r="Y55" s="467"/>
      <c r="Z55" s="467"/>
      <c r="AA55" s="467"/>
      <c r="AB55" s="467"/>
      <c r="AC55" s="467"/>
      <c r="AD55" s="467"/>
      <c r="AE55" s="467"/>
      <c r="AF55" s="467"/>
      <c r="AG55" s="467"/>
      <c r="AH55" s="467"/>
      <c r="AI55" s="467"/>
      <c r="AJ55" s="467"/>
      <c r="AK55" s="467"/>
      <c r="AL55" s="467"/>
      <c r="AM55" s="467"/>
      <c r="AN55" s="467"/>
      <c r="AO55" s="467"/>
      <c r="AP55" s="467"/>
      <c r="AQ55" s="467"/>
      <c r="AR55" s="467"/>
      <c r="AS55" s="467"/>
      <c r="AT55" s="467"/>
      <c r="AU55" s="467"/>
      <c r="AV55" s="467"/>
      <c r="AW55" s="467"/>
      <c r="AX55" s="467"/>
      <c r="AY55" s="467"/>
      <c r="AZ55" s="467"/>
      <c r="BA55" s="467"/>
      <c r="BB55" s="467"/>
      <c r="BC55" s="467"/>
      <c r="BD55" s="467"/>
      <c r="BE55" s="467"/>
      <c r="BF55" s="467"/>
      <c r="BG55" s="467"/>
      <c r="BH55" s="467"/>
      <c r="BI55" s="467"/>
      <c r="BJ55" s="467"/>
      <c r="BK55" s="467"/>
      <c r="BL55" s="467"/>
      <c r="BM55" s="467"/>
      <c r="BN55" s="467"/>
      <c r="BO55" s="467"/>
      <c r="BP55" s="467"/>
      <c r="BQ55" s="467"/>
      <c r="BR55" s="467"/>
      <c r="BS55" s="467"/>
      <c r="BT55" s="467"/>
      <c r="BU55" s="467"/>
      <c r="BV55" s="467"/>
      <c r="BW55" s="467"/>
      <c r="BX55" s="467"/>
      <c r="BY55" s="467"/>
      <c r="BZ55" s="467"/>
      <c r="CA55" s="467"/>
      <c r="CB55" s="467"/>
      <c r="CC55" s="467"/>
      <c r="CD55" s="467"/>
      <c r="CE55" s="467"/>
      <c r="CF55" s="467"/>
      <c r="CG55" s="467"/>
      <c r="CH55" s="467"/>
      <c r="CI55" s="467"/>
      <c r="CJ55" s="467"/>
      <c r="CK55" s="467"/>
      <c r="CL55" s="467"/>
      <c r="CM55" s="467"/>
      <c r="CN55" s="467"/>
      <c r="CO55" s="467"/>
      <c r="CP55" s="467"/>
      <c r="CQ55" s="467"/>
      <c r="CR55" s="467"/>
      <c r="CS55" s="467"/>
      <c r="CT55" s="467"/>
      <c r="CU55" s="467"/>
      <c r="CV55" s="467"/>
      <c r="CW55" s="467"/>
      <c r="CX55" s="467"/>
      <c r="CY55" s="467"/>
      <c r="CZ55" s="467"/>
      <c r="DA55" s="467"/>
      <c r="DB55" s="467"/>
      <c r="DC55" s="467"/>
      <c r="DD55" s="467"/>
      <c r="DE55" s="467"/>
      <c r="DF55" s="467"/>
      <c r="DG55" s="467"/>
      <c r="DH55" s="467"/>
      <c r="DI55" s="467"/>
      <c r="DJ55" s="467"/>
      <c r="DK55" s="467"/>
      <c r="DL55" s="467"/>
      <c r="DM55" s="467"/>
      <c r="DN55" s="467"/>
      <c r="DO55" s="467"/>
      <c r="DP55" s="467"/>
      <c r="DQ55" s="467"/>
      <c r="DR55" s="467"/>
      <c r="DS55" s="467"/>
      <c r="DT55" s="467"/>
      <c r="DU55" s="467"/>
      <c r="DV55" s="467"/>
      <c r="DW55" s="467"/>
      <c r="DX55" s="467"/>
      <c r="DY55" s="467"/>
      <c r="DZ55" s="467"/>
      <c r="EA55" s="467"/>
      <c r="EB55" s="467"/>
      <c r="EC55" s="467"/>
      <c r="ED55" s="467"/>
      <c r="EE55" s="467"/>
      <c r="EF55" s="467"/>
      <c r="EG55" s="467"/>
      <c r="EH55" s="467"/>
      <c r="EI55" s="467"/>
      <c r="EJ55" s="467"/>
      <c r="EK55" s="467"/>
      <c r="EL55" s="467"/>
      <c r="EM55" s="467"/>
      <c r="EN55" s="467"/>
      <c r="EO55" s="467"/>
      <c r="EP55" s="467"/>
      <c r="EQ55" s="467"/>
      <c r="ER55" s="467"/>
      <c r="ES55" s="467"/>
      <c r="ET55" s="467"/>
      <c r="EU55" s="467"/>
      <c r="EV55" s="467"/>
      <c r="EW55" s="467"/>
      <c r="EX55" s="467"/>
      <c r="EY55" s="467"/>
      <c r="EZ55" s="467"/>
      <c r="FA55" s="467"/>
      <c r="FB55" s="467"/>
      <c r="FC55" s="467"/>
      <c r="FD55" s="467"/>
      <c r="FE55" s="467"/>
      <c r="FF55" s="467"/>
      <c r="FG55" s="467"/>
      <c r="FH55" s="467"/>
      <c r="FI55" s="467"/>
      <c r="FJ55" s="467"/>
      <c r="FK55" s="467"/>
      <c r="FL55" s="467"/>
      <c r="FM55" s="467"/>
      <c r="FN55" s="467"/>
      <c r="FO55" s="467"/>
      <c r="FP55" s="467"/>
      <c r="FQ55" s="467"/>
      <c r="FR55" s="467"/>
      <c r="FS55" s="467"/>
      <c r="FT55" s="467"/>
      <c r="FU55" s="467"/>
      <c r="FV55" s="467"/>
      <c r="FW55" s="467"/>
      <c r="FX55" s="467"/>
      <c r="FY55" s="467"/>
      <c r="FZ55" s="467"/>
      <c r="GA55" s="467"/>
      <c r="GB55" s="467"/>
      <c r="GC55" s="467"/>
      <c r="GD55" s="467"/>
      <c r="GE55" s="467"/>
      <c r="GF55" s="467"/>
      <c r="GG55" s="467"/>
      <c r="GH55" s="467"/>
      <c r="GI55" s="467"/>
      <c r="GJ55" s="467"/>
      <c r="GK55" s="467"/>
      <c r="GL55" s="467"/>
      <c r="GM55" s="467"/>
      <c r="GN55" s="467"/>
      <c r="GO55" s="467"/>
      <c r="GP55" s="467"/>
      <c r="GQ55" s="467"/>
      <c r="GR55" s="467"/>
      <c r="GS55" s="467"/>
      <c r="GT55" s="467"/>
      <c r="GU55" s="467"/>
      <c r="GV55" s="467"/>
      <c r="GW55" s="467"/>
      <c r="GX55" s="467"/>
      <c r="GY55" s="467"/>
      <c r="GZ55" s="467"/>
      <c r="HA55" s="467"/>
      <c r="HB55" s="467"/>
      <c r="HC55" s="467"/>
      <c r="HD55" s="467"/>
      <c r="HE55" s="467"/>
      <c r="HF55" s="467"/>
      <c r="HG55" s="467"/>
      <c r="HH55" s="467"/>
      <c r="HI55" s="467"/>
      <c r="HJ55" s="467"/>
      <c r="HK55" s="467"/>
      <c r="HL55" s="467"/>
      <c r="HM55" s="467"/>
      <c r="HN55" s="467"/>
      <c r="HO55" s="467"/>
      <c r="HP55" s="467"/>
      <c r="HQ55" s="467"/>
      <c r="HR55" s="467"/>
      <c r="HS55" s="467"/>
      <c r="HT55" s="467"/>
      <c r="HU55" s="467"/>
      <c r="HV55" s="467"/>
      <c r="HW55" s="467"/>
      <c r="HX55" s="467"/>
      <c r="HY55" s="467"/>
      <c r="HZ55" s="467"/>
      <c r="IA55" s="467"/>
      <c r="IB55" s="467"/>
      <c r="IC55" s="467"/>
      <c r="ID55" s="467"/>
      <c r="IE55" s="467"/>
      <c r="IF55" s="467"/>
      <c r="IG55" s="467"/>
      <c r="IH55" s="467"/>
      <c r="II55" s="467"/>
      <c r="IJ55" s="467"/>
      <c r="IK55" s="467"/>
      <c r="IL55" s="467"/>
      <c r="IM55" s="467"/>
      <c r="IN55" s="467"/>
      <c r="IO55" s="467"/>
      <c r="IP55" s="467"/>
      <c r="IQ55" s="467"/>
      <c r="IR55" s="467"/>
      <c r="IS55" s="467"/>
      <c r="IT55" s="467"/>
      <c r="IU55" s="467"/>
      <c r="IV55" s="467"/>
    </row>
    <row r="56" spans="1:256" ht="13.5">
      <c r="A56" s="470"/>
      <c r="B56" s="470"/>
      <c r="C56" s="468" t="s">
        <v>2762</v>
      </c>
      <c r="D56" s="471" t="s">
        <v>2763</v>
      </c>
      <c r="E56" s="544"/>
      <c r="F56" s="496"/>
      <c r="G56" s="473"/>
      <c r="H56" s="482"/>
      <c r="I56" s="474"/>
      <c r="J56" s="474"/>
      <c r="K56" s="476">
        <f>K57+K59+K61</f>
        <v>0</v>
      </c>
      <c r="L56" s="483"/>
      <c r="M56" s="484"/>
      <c r="N56" s="484"/>
      <c r="O56" s="485"/>
      <c r="P56" s="485"/>
      <c r="Q56" s="485"/>
      <c r="R56" s="485"/>
      <c r="S56" s="485"/>
      <c r="T56" s="467"/>
      <c r="U56" s="467"/>
      <c r="V56" s="467"/>
      <c r="W56" s="467"/>
      <c r="X56" s="467"/>
      <c r="Y56" s="467"/>
      <c r="Z56" s="467"/>
      <c r="AA56" s="467"/>
      <c r="AB56" s="467"/>
      <c r="AC56" s="467"/>
      <c r="AD56" s="467"/>
      <c r="AE56" s="467"/>
      <c r="AF56" s="467"/>
      <c r="AG56" s="467"/>
      <c r="AH56" s="467"/>
      <c r="AI56" s="467"/>
      <c r="AJ56" s="467"/>
      <c r="AK56" s="467"/>
      <c r="AL56" s="467"/>
      <c r="AM56" s="467"/>
      <c r="AN56" s="467"/>
      <c r="AO56" s="467"/>
      <c r="AP56" s="467"/>
      <c r="AQ56" s="467"/>
      <c r="AR56" s="467"/>
      <c r="AS56" s="467"/>
      <c r="AT56" s="467"/>
      <c r="AU56" s="467"/>
      <c r="AV56" s="467"/>
      <c r="AW56" s="467"/>
      <c r="AX56" s="467"/>
      <c r="AY56" s="467"/>
      <c r="AZ56" s="467"/>
      <c r="BA56" s="467"/>
      <c r="BB56" s="467"/>
      <c r="BC56" s="467"/>
      <c r="BD56" s="467"/>
      <c r="BE56" s="467"/>
      <c r="BF56" s="467"/>
      <c r="BG56" s="467"/>
      <c r="BH56" s="467"/>
      <c r="BI56" s="467"/>
      <c r="BJ56" s="467"/>
      <c r="BK56" s="467"/>
      <c r="BL56" s="467"/>
      <c r="BM56" s="467"/>
      <c r="BN56" s="467"/>
      <c r="BO56" s="467"/>
      <c r="BP56" s="467"/>
      <c r="BQ56" s="467"/>
      <c r="BR56" s="467"/>
      <c r="BS56" s="467"/>
      <c r="BT56" s="467"/>
      <c r="BU56" s="467"/>
      <c r="BV56" s="467"/>
      <c r="BW56" s="467"/>
      <c r="BX56" s="467"/>
      <c r="BY56" s="467"/>
      <c r="BZ56" s="467"/>
      <c r="CA56" s="467"/>
      <c r="CB56" s="467"/>
      <c r="CC56" s="467"/>
      <c r="CD56" s="467"/>
      <c r="CE56" s="467"/>
      <c r="CF56" s="467"/>
      <c r="CG56" s="467"/>
      <c r="CH56" s="467"/>
      <c r="CI56" s="467"/>
      <c r="CJ56" s="467"/>
      <c r="CK56" s="467"/>
      <c r="CL56" s="467"/>
      <c r="CM56" s="467"/>
      <c r="CN56" s="467"/>
      <c r="CO56" s="467"/>
      <c r="CP56" s="467"/>
      <c r="CQ56" s="467"/>
      <c r="CR56" s="467"/>
      <c r="CS56" s="467"/>
      <c r="CT56" s="467"/>
      <c r="CU56" s="467"/>
      <c r="CV56" s="467"/>
      <c r="CW56" s="467"/>
      <c r="CX56" s="467"/>
      <c r="CY56" s="467"/>
      <c r="CZ56" s="467"/>
      <c r="DA56" s="467"/>
      <c r="DB56" s="467"/>
      <c r="DC56" s="467"/>
      <c r="DD56" s="467"/>
      <c r="DE56" s="467"/>
      <c r="DF56" s="467"/>
      <c r="DG56" s="467"/>
      <c r="DH56" s="467"/>
      <c r="DI56" s="467"/>
      <c r="DJ56" s="467"/>
      <c r="DK56" s="467"/>
      <c r="DL56" s="467"/>
      <c r="DM56" s="467"/>
      <c r="DN56" s="467"/>
      <c r="DO56" s="467"/>
      <c r="DP56" s="467"/>
      <c r="DQ56" s="467"/>
      <c r="DR56" s="467"/>
      <c r="DS56" s="467"/>
      <c r="DT56" s="467"/>
      <c r="DU56" s="467"/>
      <c r="DV56" s="467"/>
      <c r="DW56" s="467"/>
      <c r="DX56" s="467"/>
      <c r="DY56" s="467"/>
      <c r="DZ56" s="467"/>
      <c r="EA56" s="467"/>
      <c r="EB56" s="467"/>
      <c r="EC56" s="467"/>
      <c r="ED56" s="467"/>
      <c r="EE56" s="467"/>
      <c r="EF56" s="467"/>
      <c r="EG56" s="467"/>
      <c r="EH56" s="467"/>
      <c r="EI56" s="467"/>
      <c r="EJ56" s="467"/>
      <c r="EK56" s="467"/>
      <c r="EL56" s="467"/>
      <c r="EM56" s="467"/>
      <c r="EN56" s="467"/>
      <c r="EO56" s="467"/>
      <c r="EP56" s="467"/>
      <c r="EQ56" s="467"/>
      <c r="ER56" s="467"/>
      <c r="ES56" s="467"/>
      <c r="ET56" s="467"/>
      <c r="EU56" s="467"/>
      <c r="EV56" s="467"/>
      <c r="EW56" s="467"/>
      <c r="EX56" s="467"/>
      <c r="EY56" s="467"/>
      <c r="EZ56" s="467"/>
      <c r="FA56" s="467"/>
      <c r="FB56" s="467"/>
      <c r="FC56" s="467"/>
      <c r="FD56" s="467"/>
      <c r="FE56" s="467"/>
      <c r="FF56" s="467"/>
      <c r="FG56" s="467"/>
      <c r="FH56" s="467"/>
      <c r="FI56" s="467"/>
      <c r="FJ56" s="467"/>
      <c r="FK56" s="467"/>
      <c r="FL56" s="467"/>
      <c r="FM56" s="467"/>
      <c r="FN56" s="467"/>
      <c r="FO56" s="467"/>
      <c r="FP56" s="467"/>
      <c r="FQ56" s="467"/>
      <c r="FR56" s="467"/>
      <c r="FS56" s="467"/>
      <c r="FT56" s="467"/>
      <c r="FU56" s="467"/>
      <c r="FV56" s="467"/>
      <c r="FW56" s="467"/>
      <c r="FX56" s="467"/>
      <c r="FY56" s="467"/>
      <c r="FZ56" s="467"/>
      <c r="GA56" s="467"/>
      <c r="GB56" s="467"/>
      <c r="GC56" s="467"/>
      <c r="GD56" s="467"/>
      <c r="GE56" s="467"/>
      <c r="GF56" s="467"/>
      <c r="GG56" s="467"/>
      <c r="GH56" s="467"/>
      <c r="GI56" s="467"/>
      <c r="GJ56" s="467"/>
      <c r="GK56" s="467"/>
      <c r="GL56" s="467"/>
      <c r="GM56" s="467"/>
      <c r="GN56" s="467"/>
      <c r="GO56" s="467"/>
      <c r="GP56" s="467"/>
      <c r="GQ56" s="467"/>
      <c r="GR56" s="467"/>
      <c r="GS56" s="467"/>
      <c r="GT56" s="467"/>
      <c r="GU56" s="467"/>
      <c r="GV56" s="467"/>
      <c r="GW56" s="467"/>
      <c r="GX56" s="467"/>
      <c r="GY56" s="467"/>
      <c r="GZ56" s="467"/>
      <c r="HA56" s="467"/>
      <c r="HB56" s="467"/>
      <c r="HC56" s="467"/>
      <c r="HD56" s="467"/>
      <c r="HE56" s="467"/>
      <c r="HF56" s="467"/>
      <c r="HG56" s="467"/>
      <c r="HH56" s="467"/>
      <c r="HI56" s="467"/>
      <c r="HJ56" s="467"/>
      <c r="HK56" s="467"/>
      <c r="HL56" s="467"/>
      <c r="HM56" s="467"/>
      <c r="HN56" s="467"/>
      <c r="HO56" s="467"/>
      <c r="HP56" s="467"/>
      <c r="HQ56" s="467"/>
      <c r="HR56" s="467"/>
      <c r="HS56" s="467"/>
      <c r="HT56" s="467"/>
      <c r="HU56" s="467"/>
      <c r="HV56" s="467"/>
      <c r="HW56" s="467"/>
      <c r="HX56" s="467"/>
      <c r="HY56" s="467"/>
      <c r="HZ56" s="467"/>
      <c r="IA56" s="467"/>
      <c r="IB56" s="467"/>
      <c r="IC56" s="467"/>
      <c r="ID56" s="467"/>
      <c r="IE56" s="467"/>
      <c r="IF56" s="467"/>
      <c r="IG56" s="467"/>
      <c r="IH56" s="467"/>
      <c r="II56" s="467"/>
      <c r="IJ56" s="467"/>
      <c r="IK56" s="467"/>
      <c r="IL56" s="467"/>
      <c r="IM56" s="467"/>
      <c r="IN56" s="467"/>
      <c r="IO56" s="467"/>
      <c r="IP56" s="467"/>
      <c r="IQ56" s="467"/>
      <c r="IR56" s="467"/>
      <c r="IS56" s="467"/>
      <c r="IT56" s="467"/>
      <c r="IU56" s="467"/>
      <c r="IV56" s="467"/>
    </row>
    <row r="57" spans="1:20" ht="25.7" customHeight="1">
      <c r="A57" s="499">
        <v>16</v>
      </c>
      <c r="B57" s="478"/>
      <c r="C57" s="479"/>
      <c r="D57" s="509" t="s">
        <v>2764</v>
      </c>
      <c r="E57" s="545" t="s">
        <v>2765</v>
      </c>
      <c r="F57" s="496" t="s">
        <v>2383</v>
      </c>
      <c r="G57" s="473">
        <v>1</v>
      </c>
      <c r="H57" s="482"/>
      <c r="I57" s="474">
        <f>G57*H57</f>
        <v>0</v>
      </c>
      <c r="J57" s="474"/>
      <c r="K57" s="474">
        <f>SUM(I57:J57)</f>
        <v>0</v>
      </c>
      <c r="L57" s="483">
        <v>21</v>
      </c>
      <c r="M57" s="484"/>
      <c r="N57" s="484"/>
      <c r="O57" s="485"/>
      <c r="P57" s="485"/>
      <c r="Q57" s="485"/>
      <c r="R57" s="546"/>
      <c r="S57" s="546"/>
      <c r="T57" s="467"/>
    </row>
    <row r="58" spans="1:20" ht="85.5" customHeight="1">
      <c r="A58" s="547"/>
      <c r="B58" s="478"/>
      <c r="C58" s="479"/>
      <c r="D58" s="548" t="s">
        <v>2766</v>
      </c>
      <c r="E58" s="548"/>
      <c r="F58" s="537"/>
      <c r="G58" s="493"/>
      <c r="H58" s="549"/>
      <c r="I58" s="550"/>
      <c r="J58" s="550"/>
      <c r="K58" s="550"/>
      <c r="L58" s="551"/>
      <c r="M58" s="484"/>
      <c r="N58" s="484"/>
      <c r="O58" s="485"/>
      <c r="P58" s="485"/>
      <c r="Q58" s="485"/>
      <c r="R58" s="546"/>
      <c r="S58" s="546"/>
      <c r="T58" s="467"/>
    </row>
    <row r="59" spans="1:20" ht="17.25" customHeight="1">
      <c r="A59" s="547">
        <v>17</v>
      </c>
      <c r="B59" s="478"/>
      <c r="C59" s="479"/>
      <c r="D59" s="492" t="s">
        <v>2767</v>
      </c>
      <c r="E59" s="552" t="s">
        <v>2768</v>
      </c>
      <c r="F59" s="537" t="s">
        <v>2383</v>
      </c>
      <c r="G59" s="493">
        <v>1</v>
      </c>
      <c r="H59" s="549"/>
      <c r="I59" s="550">
        <f>G59*H59</f>
        <v>0</v>
      </c>
      <c r="J59" s="550"/>
      <c r="K59" s="550">
        <f>SUM(I59:J59)</f>
        <v>0</v>
      </c>
      <c r="L59" s="551">
        <v>21</v>
      </c>
      <c r="M59" s="484"/>
      <c r="N59" s="484"/>
      <c r="O59" s="485"/>
      <c r="P59" s="485"/>
      <c r="Q59" s="511"/>
      <c r="R59" s="512"/>
      <c r="S59" s="512"/>
      <c r="T59" s="467"/>
    </row>
    <row r="60" spans="1:20" ht="69" customHeight="1">
      <c r="A60" s="547"/>
      <c r="B60" s="478"/>
      <c r="C60" s="479"/>
      <c r="D60" s="552" t="s">
        <v>2769</v>
      </c>
      <c r="E60" s="552"/>
      <c r="F60" s="537"/>
      <c r="G60" s="493"/>
      <c r="H60" s="549"/>
      <c r="I60" s="550"/>
      <c r="J60" s="550"/>
      <c r="K60" s="550"/>
      <c r="L60" s="551"/>
      <c r="M60" s="484"/>
      <c r="N60" s="484"/>
      <c r="O60" s="485"/>
      <c r="P60" s="485"/>
      <c r="Q60" s="511"/>
      <c r="R60" s="512"/>
      <c r="S60" s="512"/>
      <c r="T60" s="467"/>
    </row>
    <row r="61" spans="1:20" ht="17.25" customHeight="1">
      <c r="A61" s="499">
        <v>18</v>
      </c>
      <c r="B61" s="478"/>
      <c r="C61" s="479"/>
      <c r="D61" s="509" t="s">
        <v>2770</v>
      </c>
      <c r="E61" s="553" t="s">
        <v>2768</v>
      </c>
      <c r="F61" s="496" t="s">
        <v>2383</v>
      </c>
      <c r="G61" s="473">
        <v>1</v>
      </c>
      <c r="H61" s="482"/>
      <c r="I61" s="474">
        <f>G61*H61</f>
        <v>0</v>
      </c>
      <c r="J61" s="474"/>
      <c r="K61" s="474">
        <f>SUM(I61:J61)</f>
        <v>0</v>
      </c>
      <c r="L61" s="483">
        <v>21</v>
      </c>
      <c r="M61" s="484"/>
      <c r="N61" s="484"/>
      <c r="O61" s="485"/>
      <c r="P61" s="485"/>
      <c r="Q61" s="511"/>
      <c r="R61" s="512"/>
      <c r="S61" s="512"/>
      <c r="T61" s="467"/>
    </row>
    <row r="62" spans="1:20" ht="83.25" customHeight="1">
      <c r="A62" s="499"/>
      <c r="B62" s="478"/>
      <c r="C62" s="479"/>
      <c r="D62" s="553" t="s">
        <v>2771</v>
      </c>
      <c r="E62" s="553"/>
      <c r="F62" s="496"/>
      <c r="G62" s="473"/>
      <c r="H62" s="482"/>
      <c r="I62" s="474"/>
      <c r="J62" s="474"/>
      <c r="K62" s="474"/>
      <c r="L62" s="483"/>
      <c r="M62" s="484"/>
      <c r="N62" s="484"/>
      <c r="O62" s="485"/>
      <c r="P62" s="485"/>
      <c r="Q62" s="511"/>
      <c r="R62" s="512"/>
      <c r="S62" s="512"/>
      <c r="T62" s="467"/>
    </row>
    <row r="63" spans="1:20" ht="13.5">
      <c r="A63" s="470"/>
      <c r="B63" s="470"/>
      <c r="C63" s="468" t="s">
        <v>2772</v>
      </c>
      <c r="D63" s="471" t="s">
        <v>2773</v>
      </c>
      <c r="E63" s="544"/>
      <c r="F63" s="496"/>
      <c r="G63" s="473"/>
      <c r="H63" s="482"/>
      <c r="I63" s="474"/>
      <c r="J63" s="474"/>
      <c r="K63" s="476">
        <f>K64+K66</f>
        <v>0</v>
      </c>
      <c r="L63" s="483"/>
      <c r="M63" s="484"/>
      <c r="N63" s="484"/>
      <c r="O63" s="485"/>
      <c r="P63" s="485"/>
      <c r="Q63" s="485"/>
      <c r="R63" s="485"/>
      <c r="S63" s="485"/>
      <c r="T63" s="467"/>
    </row>
    <row r="64" spans="1:20" ht="28.5" customHeight="1">
      <c r="A64" s="470" t="s">
        <v>357</v>
      </c>
      <c r="B64" s="478"/>
      <c r="C64" s="479"/>
      <c r="D64" s="509" t="s">
        <v>2774</v>
      </c>
      <c r="E64" s="519" t="s">
        <v>2775</v>
      </c>
      <c r="F64" s="496" t="s">
        <v>2383</v>
      </c>
      <c r="G64" s="473">
        <v>1</v>
      </c>
      <c r="H64" s="482"/>
      <c r="I64" s="474">
        <f>G64*H64</f>
        <v>0</v>
      </c>
      <c r="J64" s="474"/>
      <c r="K64" s="474">
        <f>SUM(I64:J64)</f>
        <v>0</v>
      </c>
      <c r="L64" s="483">
        <v>21</v>
      </c>
      <c r="M64" s="484"/>
      <c r="N64" s="484"/>
      <c r="O64" s="485"/>
      <c r="P64" s="485"/>
      <c r="Q64" s="507"/>
      <c r="R64" s="517"/>
      <c r="S64" s="517"/>
      <c r="T64" s="467"/>
    </row>
    <row r="65" spans="1:20" ht="58.5" customHeight="1">
      <c r="A65" s="470"/>
      <c r="B65" s="478"/>
      <c r="C65" s="479"/>
      <c r="D65" s="519" t="s">
        <v>2775</v>
      </c>
      <c r="E65" s="519"/>
      <c r="F65" s="496"/>
      <c r="G65" s="473"/>
      <c r="H65" s="482"/>
      <c r="I65" s="474"/>
      <c r="J65" s="474"/>
      <c r="K65" s="474"/>
      <c r="L65" s="483"/>
      <c r="M65" s="484"/>
      <c r="N65" s="484"/>
      <c r="O65" s="485"/>
      <c r="P65" s="485"/>
      <c r="Q65" s="507"/>
      <c r="R65" s="517"/>
      <c r="S65" s="517"/>
      <c r="T65" s="467"/>
    </row>
    <row r="66" spans="1:256" ht="28.7" customHeight="1">
      <c r="A66" s="499">
        <v>20</v>
      </c>
      <c r="B66" s="478"/>
      <c r="C66" s="479"/>
      <c r="D66" s="509" t="s">
        <v>2776</v>
      </c>
      <c r="E66" s="500" t="s">
        <v>2777</v>
      </c>
      <c r="F66" s="496" t="s">
        <v>2383</v>
      </c>
      <c r="G66" s="473">
        <v>1</v>
      </c>
      <c r="H66" s="482"/>
      <c r="I66" s="474">
        <f>G66*H66</f>
        <v>0</v>
      </c>
      <c r="J66" s="474"/>
      <c r="K66" s="474">
        <f>SUM(I66:J66)</f>
        <v>0</v>
      </c>
      <c r="L66" s="483">
        <v>21</v>
      </c>
      <c r="M66" s="484"/>
      <c r="N66" s="484"/>
      <c r="O66" s="485"/>
      <c r="P66" s="485"/>
      <c r="Q66" s="511"/>
      <c r="R66" s="512"/>
      <c r="S66" s="512"/>
      <c r="T66" s="467"/>
      <c r="U66" s="467"/>
      <c r="V66" s="467"/>
      <c r="W66" s="467"/>
      <c r="X66" s="467"/>
      <c r="Y66" s="467"/>
      <c r="Z66" s="467"/>
      <c r="AA66" s="467"/>
      <c r="AB66" s="467"/>
      <c r="AC66" s="467"/>
      <c r="AD66" s="467"/>
      <c r="AE66" s="467"/>
      <c r="AF66" s="467"/>
      <c r="AG66" s="467"/>
      <c r="AH66" s="467"/>
      <c r="AI66" s="467"/>
      <c r="AJ66" s="467"/>
      <c r="AK66" s="467"/>
      <c r="AL66" s="467"/>
      <c r="AM66" s="467"/>
      <c r="AN66" s="467"/>
      <c r="AO66" s="467"/>
      <c r="AP66" s="467"/>
      <c r="AQ66" s="467"/>
      <c r="AR66" s="467"/>
      <c r="AS66" s="467"/>
      <c r="AT66" s="467"/>
      <c r="AU66" s="467"/>
      <c r="AV66" s="467"/>
      <c r="AW66" s="467"/>
      <c r="AX66" s="467"/>
      <c r="AY66" s="467"/>
      <c r="AZ66" s="467"/>
      <c r="BA66" s="467"/>
      <c r="BB66" s="467"/>
      <c r="BC66" s="467"/>
      <c r="BD66" s="467"/>
      <c r="BE66" s="467"/>
      <c r="BF66" s="467"/>
      <c r="BG66" s="467"/>
      <c r="BH66" s="467"/>
      <c r="BI66" s="467"/>
      <c r="BJ66" s="467"/>
      <c r="BK66" s="467"/>
      <c r="BL66" s="467"/>
      <c r="BM66" s="467"/>
      <c r="BN66" s="467"/>
      <c r="BO66" s="467"/>
      <c r="BP66" s="467"/>
      <c r="BQ66" s="467"/>
      <c r="BR66" s="467"/>
      <c r="BS66" s="467"/>
      <c r="BT66" s="467"/>
      <c r="BU66" s="467"/>
      <c r="BV66" s="467"/>
      <c r="BW66" s="467"/>
      <c r="BX66" s="467"/>
      <c r="BY66" s="467"/>
      <c r="BZ66" s="467"/>
      <c r="CA66" s="467"/>
      <c r="CB66" s="467"/>
      <c r="CC66" s="467"/>
      <c r="CD66" s="467"/>
      <c r="CE66" s="467"/>
      <c r="CF66" s="467"/>
      <c r="CG66" s="467"/>
      <c r="CH66" s="467"/>
      <c r="CI66" s="467"/>
      <c r="CJ66" s="467"/>
      <c r="CK66" s="467"/>
      <c r="CL66" s="467"/>
      <c r="CM66" s="467"/>
      <c r="CN66" s="467"/>
      <c r="CO66" s="467"/>
      <c r="CP66" s="467"/>
      <c r="CQ66" s="467"/>
      <c r="CR66" s="467"/>
      <c r="CS66" s="467"/>
      <c r="CT66" s="467"/>
      <c r="CU66" s="467"/>
      <c r="CV66" s="467"/>
      <c r="CW66" s="467"/>
      <c r="CX66" s="467"/>
      <c r="CY66" s="467"/>
      <c r="CZ66" s="467"/>
      <c r="DA66" s="467"/>
      <c r="DB66" s="467"/>
      <c r="DC66" s="467"/>
      <c r="DD66" s="467"/>
      <c r="DE66" s="467"/>
      <c r="DF66" s="467"/>
      <c r="DG66" s="467"/>
      <c r="DH66" s="467"/>
      <c r="DI66" s="467"/>
      <c r="DJ66" s="467"/>
      <c r="DK66" s="467"/>
      <c r="DL66" s="467"/>
      <c r="DM66" s="467"/>
      <c r="DN66" s="467"/>
      <c r="DO66" s="467"/>
      <c r="DP66" s="467"/>
      <c r="DQ66" s="467"/>
      <c r="DR66" s="467"/>
      <c r="DS66" s="467"/>
      <c r="DT66" s="467"/>
      <c r="DU66" s="467"/>
      <c r="DV66" s="467"/>
      <c r="DW66" s="467"/>
      <c r="DX66" s="467"/>
      <c r="DY66" s="467"/>
      <c r="DZ66" s="467"/>
      <c r="EA66" s="467"/>
      <c r="EB66" s="467"/>
      <c r="EC66" s="467"/>
      <c r="ED66" s="467"/>
      <c r="EE66" s="467"/>
      <c r="EF66" s="467"/>
      <c r="EG66" s="467"/>
      <c r="EH66" s="467"/>
      <c r="EI66" s="467"/>
      <c r="EJ66" s="467"/>
      <c r="EK66" s="467"/>
      <c r="EL66" s="467"/>
      <c r="EM66" s="467"/>
      <c r="EN66" s="467"/>
      <c r="EO66" s="467"/>
      <c r="EP66" s="467"/>
      <c r="EQ66" s="467"/>
      <c r="ER66" s="467"/>
      <c r="ES66" s="467"/>
      <c r="ET66" s="467"/>
      <c r="EU66" s="467"/>
      <c r="EV66" s="467"/>
      <c r="EW66" s="467"/>
      <c r="EX66" s="467"/>
      <c r="EY66" s="467"/>
      <c r="EZ66" s="467"/>
      <c r="FA66" s="467"/>
      <c r="FB66" s="467"/>
      <c r="FC66" s="467"/>
      <c r="FD66" s="467"/>
      <c r="FE66" s="467"/>
      <c r="FF66" s="467"/>
      <c r="FG66" s="467"/>
      <c r="FH66" s="467"/>
      <c r="FI66" s="467"/>
      <c r="FJ66" s="467"/>
      <c r="FK66" s="467"/>
      <c r="FL66" s="467"/>
      <c r="FM66" s="467"/>
      <c r="FN66" s="467"/>
      <c r="FO66" s="467"/>
      <c r="FP66" s="467"/>
      <c r="FQ66" s="467"/>
      <c r="FR66" s="467"/>
      <c r="FS66" s="467"/>
      <c r="FT66" s="467"/>
      <c r="FU66" s="467"/>
      <c r="FV66" s="467"/>
      <c r="FW66" s="467"/>
      <c r="FX66" s="467"/>
      <c r="FY66" s="467"/>
      <c r="FZ66" s="467"/>
      <c r="GA66" s="467"/>
      <c r="GB66" s="467"/>
      <c r="GC66" s="467"/>
      <c r="GD66" s="467"/>
      <c r="GE66" s="467"/>
      <c r="GF66" s="467"/>
      <c r="GG66" s="467"/>
      <c r="GH66" s="467"/>
      <c r="GI66" s="467"/>
      <c r="GJ66" s="467"/>
      <c r="GK66" s="467"/>
      <c r="GL66" s="467"/>
      <c r="GM66" s="467"/>
      <c r="GN66" s="467"/>
      <c r="GO66" s="467"/>
      <c r="GP66" s="467"/>
      <c r="GQ66" s="467"/>
      <c r="GR66" s="467"/>
      <c r="GS66" s="467"/>
      <c r="GT66" s="467"/>
      <c r="GU66" s="467"/>
      <c r="GV66" s="467"/>
      <c r="GW66" s="467"/>
      <c r="GX66" s="467"/>
      <c r="GY66" s="467"/>
      <c r="GZ66" s="467"/>
      <c r="HA66" s="467"/>
      <c r="HB66" s="467"/>
      <c r="HC66" s="467"/>
      <c r="HD66" s="467"/>
      <c r="HE66" s="467"/>
      <c r="HF66" s="467"/>
      <c r="HG66" s="467"/>
      <c r="HH66" s="467"/>
      <c r="HI66" s="467"/>
      <c r="HJ66" s="467"/>
      <c r="HK66" s="467"/>
      <c r="HL66" s="467"/>
      <c r="HM66" s="467"/>
      <c r="HN66" s="467"/>
      <c r="HO66" s="467"/>
      <c r="HP66" s="467"/>
      <c r="HQ66" s="467"/>
      <c r="HR66" s="467"/>
      <c r="HS66" s="467"/>
      <c r="HT66" s="467"/>
      <c r="HU66" s="467"/>
      <c r="HV66" s="467"/>
      <c r="HW66" s="467"/>
      <c r="HX66" s="467"/>
      <c r="HY66" s="467"/>
      <c r="HZ66" s="467"/>
      <c r="IA66" s="467"/>
      <c r="IB66" s="467"/>
      <c r="IC66" s="467"/>
      <c r="ID66" s="467"/>
      <c r="IE66" s="467"/>
      <c r="IF66" s="467"/>
      <c r="IG66" s="467"/>
      <c r="IH66" s="467"/>
      <c r="II66" s="467"/>
      <c r="IJ66" s="467"/>
      <c r="IK66" s="467"/>
      <c r="IL66" s="467"/>
      <c r="IM66" s="467"/>
      <c r="IN66" s="467"/>
      <c r="IO66" s="467"/>
      <c r="IP66" s="467"/>
      <c r="IQ66" s="467"/>
      <c r="IR66" s="467"/>
      <c r="IS66" s="467"/>
      <c r="IT66" s="467"/>
      <c r="IU66" s="467"/>
      <c r="IV66" s="467"/>
    </row>
    <row r="67" spans="1:256" ht="59.25" customHeight="1">
      <c r="A67" s="499"/>
      <c r="B67" s="478"/>
      <c r="C67" s="479"/>
      <c r="D67" s="500" t="s">
        <v>2778</v>
      </c>
      <c r="E67" s="500"/>
      <c r="F67" s="496"/>
      <c r="G67" s="473"/>
      <c r="H67" s="482"/>
      <c r="I67" s="474"/>
      <c r="J67" s="474"/>
      <c r="K67" s="474"/>
      <c r="L67" s="483"/>
      <c r="M67" s="484"/>
      <c r="N67" s="484"/>
      <c r="O67" s="485"/>
      <c r="P67" s="485"/>
      <c r="Q67" s="511"/>
      <c r="R67" s="512"/>
      <c r="S67" s="512"/>
      <c r="T67" s="467"/>
      <c r="U67" s="467"/>
      <c r="V67" s="467"/>
      <c r="W67" s="467"/>
      <c r="X67" s="467"/>
      <c r="Y67" s="467"/>
      <c r="Z67" s="467"/>
      <c r="AA67" s="467"/>
      <c r="AB67" s="467"/>
      <c r="AC67" s="467"/>
      <c r="AD67" s="467"/>
      <c r="AE67" s="467"/>
      <c r="AF67" s="467"/>
      <c r="AG67" s="467"/>
      <c r="AH67" s="467"/>
      <c r="AI67" s="467"/>
      <c r="AJ67" s="467"/>
      <c r="AK67" s="467"/>
      <c r="AL67" s="467"/>
      <c r="AM67" s="467"/>
      <c r="AN67" s="467"/>
      <c r="AO67" s="467"/>
      <c r="AP67" s="467"/>
      <c r="AQ67" s="467"/>
      <c r="AR67" s="467"/>
      <c r="AS67" s="467"/>
      <c r="AT67" s="467"/>
      <c r="AU67" s="467"/>
      <c r="AV67" s="467"/>
      <c r="AW67" s="467"/>
      <c r="AX67" s="467"/>
      <c r="AY67" s="467"/>
      <c r="AZ67" s="467"/>
      <c r="BA67" s="467"/>
      <c r="BB67" s="467"/>
      <c r="BC67" s="467"/>
      <c r="BD67" s="467"/>
      <c r="BE67" s="467"/>
      <c r="BF67" s="467"/>
      <c r="BG67" s="467"/>
      <c r="BH67" s="467"/>
      <c r="BI67" s="467"/>
      <c r="BJ67" s="467"/>
      <c r="BK67" s="467"/>
      <c r="BL67" s="467"/>
      <c r="BM67" s="467"/>
      <c r="BN67" s="467"/>
      <c r="BO67" s="467"/>
      <c r="BP67" s="467"/>
      <c r="BQ67" s="467"/>
      <c r="BR67" s="467"/>
      <c r="BS67" s="467"/>
      <c r="BT67" s="467"/>
      <c r="BU67" s="467"/>
      <c r="BV67" s="467"/>
      <c r="BW67" s="467"/>
      <c r="BX67" s="467"/>
      <c r="BY67" s="467"/>
      <c r="BZ67" s="467"/>
      <c r="CA67" s="467"/>
      <c r="CB67" s="467"/>
      <c r="CC67" s="467"/>
      <c r="CD67" s="467"/>
      <c r="CE67" s="467"/>
      <c r="CF67" s="467"/>
      <c r="CG67" s="467"/>
      <c r="CH67" s="467"/>
      <c r="CI67" s="467"/>
      <c r="CJ67" s="467"/>
      <c r="CK67" s="467"/>
      <c r="CL67" s="467"/>
      <c r="CM67" s="467"/>
      <c r="CN67" s="467"/>
      <c r="CO67" s="467"/>
      <c r="CP67" s="467"/>
      <c r="CQ67" s="467"/>
      <c r="CR67" s="467"/>
      <c r="CS67" s="467"/>
      <c r="CT67" s="467"/>
      <c r="CU67" s="467"/>
      <c r="CV67" s="467"/>
      <c r="CW67" s="467"/>
      <c r="CX67" s="467"/>
      <c r="CY67" s="467"/>
      <c r="CZ67" s="467"/>
      <c r="DA67" s="467"/>
      <c r="DB67" s="467"/>
      <c r="DC67" s="467"/>
      <c r="DD67" s="467"/>
      <c r="DE67" s="467"/>
      <c r="DF67" s="467"/>
      <c r="DG67" s="467"/>
      <c r="DH67" s="467"/>
      <c r="DI67" s="467"/>
      <c r="DJ67" s="467"/>
      <c r="DK67" s="467"/>
      <c r="DL67" s="467"/>
      <c r="DM67" s="467"/>
      <c r="DN67" s="467"/>
      <c r="DO67" s="467"/>
      <c r="DP67" s="467"/>
      <c r="DQ67" s="467"/>
      <c r="DR67" s="467"/>
      <c r="DS67" s="467"/>
      <c r="DT67" s="467"/>
      <c r="DU67" s="467"/>
      <c r="DV67" s="467"/>
      <c r="DW67" s="467"/>
      <c r="DX67" s="467"/>
      <c r="DY67" s="467"/>
      <c r="DZ67" s="467"/>
      <c r="EA67" s="467"/>
      <c r="EB67" s="467"/>
      <c r="EC67" s="467"/>
      <c r="ED67" s="467"/>
      <c r="EE67" s="467"/>
      <c r="EF67" s="467"/>
      <c r="EG67" s="467"/>
      <c r="EH67" s="467"/>
      <c r="EI67" s="467"/>
      <c r="EJ67" s="467"/>
      <c r="EK67" s="467"/>
      <c r="EL67" s="467"/>
      <c r="EM67" s="467"/>
      <c r="EN67" s="467"/>
      <c r="EO67" s="467"/>
      <c r="EP67" s="467"/>
      <c r="EQ67" s="467"/>
      <c r="ER67" s="467"/>
      <c r="ES67" s="467"/>
      <c r="ET67" s="467"/>
      <c r="EU67" s="467"/>
      <c r="EV67" s="467"/>
      <c r="EW67" s="467"/>
      <c r="EX67" s="467"/>
      <c r="EY67" s="467"/>
      <c r="EZ67" s="467"/>
      <c r="FA67" s="467"/>
      <c r="FB67" s="467"/>
      <c r="FC67" s="467"/>
      <c r="FD67" s="467"/>
      <c r="FE67" s="467"/>
      <c r="FF67" s="467"/>
      <c r="FG67" s="467"/>
      <c r="FH67" s="467"/>
      <c r="FI67" s="467"/>
      <c r="FJ67" s="467"/>
      <c r="FK67" s="467"/>
      <c r="FL67" s="467"/>
      <c r="FM67" s="467"/>
      <c r="FN67" s="467"/>
      <c r="FO67" s="467"/>
      <c r="FP67" s="467"/>
      <c r="FQ67" s="467"/>
      <c r="FR67" s="467"/>
      <c r="FS67" s="467"/>
      <c r="FT67" s="467"/>
      <c r="FU67" s="467"/>
      <c r="FV67" s="467"/>
      <c r="FW67" s="467"/>
      <c r="FX67" s="467"/>
      <c r="FY67" s="467"/>
      <c r="FZ67" s="467"/>
      <c r="GA67" s="467"/>
      <c r="GB67" s="467"/>
      <c r="GC67" s="467"/>
      <c r="GD67" s="467"/>
      <c r="GE67" s="467"/>
      <c r="GF67" s="467"/>
      <c r="GG67" s="467"/>
      <c r="GH67" s="467"/>
      <c r="GI67" s="467"/>
      <c r="GJ67" s="467"/>
      <c r="GK67" s="467"/>
      <c r="GL67" s="467"/>
      <c r="GM67" s="467"/>
      <c r="GN67" s="467"/>
      <c r="GO67" s="467"/>
      <c r="GP67" s="467"/>
      <c r="GQ67" s="467"/>
      <c r="GR67" s="467"/>
      <c r="GS67" s="467"/>
      <c r="GT67" s="467"/>
      <c r="GU67" s="467"/>
      <c r="GV67" s="467"/>
      <c r="GW67" s="467"/>
      <c r="GX67" s="467"/>
      <c r="GY67" s="467"/>
      <c r="GZ67" s="467"/>
      <c r="HA67" s="467"/>
      <c r="HB67" s="467"/>
      <c r="HC67" s="467"/>
      <c r="HD67" s="467"/>
      <c r="HE67" s="467"/>
      <c r="HF67" s="467"/>
      <c r="HG67" s="467"/>
      <c r="HH67" s="467"/>
      <c r="HI67" s="467"/>
      <c r="HJ67" s="467"/>
      <c r="HK67" s="467"/>
      <c r="HL67" s="467"/>
      <c r="HM67" s="467"/>
      <c r="HN67" s="467"/>
      <c r="HO67" s="467"/>
      <c r="HP67" s="467"/>
      <c r="HQ67" s="467"/>
      <c r="HR67" s="467"/>
      <c r="HS67" s="467"/>
      <c r="HT67" s="467"/>
      <c r="HU67" s="467"/>
      <c r="HV67" s="467"/>
      <c r="HW67" s="467"/>
      <c r="HX67" s="467"/>
      <c r="HY67" s="467"/>
      <c r="HZ67" s="467"/>
      <c r="IA67" s="467"/>
      <c r="IB67" s="467"/>
      <c r="IC67" s="467"/>
      <c r="ID67" s="467"/>
      <c r="IE67" s="467"/>
      <c r="IF67" s="467"/>
      <c r="IG67" s="467"/>
      <c r="IH67" s="467"/>
      <c r="II67" s="467"/>
      <c r="IJ67" s="467"/>
      <c r="IK67" s="467"/>
      <c r="IL67" s="467"/>
      <c r="IM67" s="467"/>
      <c r="IN67" s="467"/>
      <c r="IO67" s="467"/>
      <c r="IP67" s="467"/>
      <c r="IQ67" s="467"/>
      <c r="IR67" s="467"/>
      <c r="IS67" s="467"/>
      <c r="IT67" s="467"/>
      <c r="IU67" s="467"/>
      <c r="IV67" s="467"/>
    </row>
    <row r="68" spans="1:256" ht="13.5">
      <c r="A68" s="455"/>
      <c r="B68" s="554"/>
      <c r="C68" s="555" t="s">
        <v>2779</v>
      </c>
      <c r="D68" s="556" t="s">
        <v>2780</v>
      </c>
      <c r="E68" s="556"/>
      <c r="F68" s="544"/>
      <c r="G68" s="557"/>
      <c r="H68" s="506"/>
      <c r="I68" s="476"/>
      <c r="J68" s="476"/>
      <c r="K68" s="476">
        <f>K69+K71</f>
        <v>0</v>
      </c>
      <c r="L68" s="558"/>
      <c r="M68" s="484"/>
      <c r="N68" s="484"/>
      <c r="O68" s="485"/>
      <c r="P68" s="485"/>
      <c r="Q68" s="511"/>
      <c r="R68" s="512"/>
      <c r="S68" s="512"/>
      <c r="T68" s="467"/>
      <c r="U68" s="467"/>
      <c r="V68" s="467"/>
      <c r="W68" s="467"/>
      <c r="X68" s="467"/>
      <c r="Y68" s="467"/>
      <c r="Z68" s="467"/>
      <c r="AA68" s="467"/>
      <c r="AB68" s="467"/>
      <c r="AC68" s="467"/>
      <c r="AD68" s="467"/>
      <c r="AE68" s="467"/>
      <c r="AF68" s="467"/>
      <c r="AG68" s="467"/>
      <c r="AH68" s="467"/>
      <c r="AI68" s="467"/>
      <c r="AJ68" s="467"/>
      <c r="AK68" s="467"/>
      <c r="AL68" s="467"/>
      <c r="AM68" s="467"/>
      <c r="AN68" s="467"/>
      <c r="AO68" s="467"/>
      <c r="AP68" s="467"/>
      <c r="AQ68" s="467"/>
      <c r="AR68" s="467"/>
      <c r="AS68" s="467"/>
      <c r="AT68" s="467"/>
      <c r="AU68" s="467"/>
      <c r="AV68" s="467"/>
      <c r="AW68" s="467"/>
      <c r="AX68" s="467"/>
      <c r="AY68" s="467"/>
      <c r="AZ68" s="467"/>
      <c r="BA68" s="467"/>
      <c r="BB68" s="467"/>
      <c r="BC68" s="467"/>
      <c r="BD68" s="467"/>
      <c r="BE68" s="467"/>
      <c r="BF68" s="467"/>
      <c r="BG68" s="467"/>
      <c r="BH68" s="467"/>
      <c r="BI68" s="467"/>
      <c r="BJ68" s="467"/>
      <c r="BK68" s="467"/>
      <c r="BL68" s="467"/>
      <c r="BM68" s="467"/>
      <c r="BN68" s="467"/>
      <c r="BO68" s="467"/>
      <c r="BP68" s="467"/>
      <c r="BQ68" s="467"/>
      <c r="BR68" s="467"/>
      <c r="BS68" s="467"/>
      <c r="BT68" s="467"/>
      <c r="BU68" s="467"/>
      <c r="BV68" s="467"/>
      <c r="BW68" s="467"/>
      <c r="BX68" s="467"/>
      <c r="BY68" s="467"/>
      <c r="BZ68" s="467"/>
      <c r="CA68" s="467"/>
      <c r="CB68" s="467"/>
      <c r="CC68" s="467"/>
      <c r="CD68" s="467"/>
      <c r="CE68" s="467"/>
      <c r="CF68" s="467"/>
      <c r="CG68" s="467"/>
      <c r="CH68" s="467"/>
      <c r="CI68" s="467"/>
      <c r="CJ68" s="467"/>
      <c r="CK68" s="467"/>
      <c r="CL68" s="467"/>
      <c r="CM68" s="467"/>
      <c r="CN68" s="467"/>
      <c r="CO68" s="467"/>
      <c r="CP68" s="467"/>
      <c r="CQ68" s="467"/>
      <c r="CR68" s="467"/>
      <c r="CS68" s="467"/>
      <c r="CT68" s="467"/>
      <c r="CU68" s="467"/>
      <c r="CV68" s="467"/>
      <c r="CW68" s="467"/>
      <c r="CX68" s="467"/>
      <c r="CY68" s="467"/>
      <c r="CZ68" s="467"/>
      <c r="DA68" s="467"/>
      <c r="DB68" s="467"/>
      <c r="DC68" s="467"/>
      <c r="DD68" s="467"/>
      <c r="DE68" s="467"/>
      <c r="DF68" s="467"/>
      <c r="DG68" s="467"/>
      <c r="DH68" s="467"/>
      <c r="DI68" s="467"/>
      <c r="DJ68" s="467"/>
      <c r="DK68" s="467"/>
      <c r="DL68" s="467"/>
      <c r="DM68" s="467"/>
      <c r="DN68" s="467"/>
      <c r="DO68" s="467"/>
      <c r="DP68" s="467"/>
      <c r="DQ68" s="467"/>
      <c r="DR68" s="467"/>
      <c r="DS68" s="467"/>
      <c r="DT68" s="467"/>
      <c r="DU68" s="467"/>
      <c r="DV68" s="467"/>
      <c r="DW68" s="467"/>
      <c r="DX68" s="467"/>
      <c r="DY68" s="467"/>
      <c r="DZ68" s="467"/>
      <c r="EA68" s="467"/>
      <c r="EB68" s="467"/>
      <c r="EC68" s="467"/>
      <c r="ED68" s="467"/>
      <c r="EE68" s="467"/>
      <c r="EF68" s="467"/>
      <c r="EG68" s="467"/>
      <c r="EH68" s="467"/>
      <c r="EI68" s="467"/>
      <c r="EJ68" s="467"/>
      <c r="EK68" s="467"/>
      <c r="EL68" s="467"/>
      <c r="EM68" s="467"/>
      <c r="EN68" s="467"/>
      <c r="EO68" s="467"/>
      <c r="EP68" s="467"/>
      <c r="EQ68" s="467"/>
      <c r="ER68" s="467"/>
      <c r="ES68" s="467"/>
      <c r="ET68" s="467"/>
      <c r="EU68" s="467"/>
      <c r="EV68" s="467"/>
      <c r="EW68" s="467"/>
      <c r="EX68" s="467"/>
      <c r="EY68" s="467"/>
      <c r="EZ68" s="467"/>
      <c r="FA68" s="467"/>
      <c r="FB68" s="467"/>
      <c r="FC68" s="467"/>
      <c r="FD68" s="467"/>
      <c r="FE68" s="467"/>
      <c r="FF68" s="467"/>
      <c r="FG68" s="467"/>
      <c r="FH68" s="467"/>
      <c r="FI68" s="467"/>
      <c r="FJ68" s="467"/>
      <c r="FK68" s="467"/>
      <c r="FL68" s="467"/>
      <c r="FM68" s="467"/>
      <c r="FN68" s="467"/>
      <c r="FO68" s="467"/>
      <c r="FP68" s="467"/>
      <c r="FQ68" s="467"/>
      <c r="FR68" s="467"/>
      <c r="FS68" s="467"/>
      <c r="FT68" s="467"/>
      <c r="FU68" s="467"/>
      <c r="FV68" s="467"/>
      <c r="FW68" s="467"/>
      <c r="FX68" s="467"/>
      <c r="FY68" s="467"/>
      <c r="FZ68" s="467"/>
      <c r="GA68" s="467"/>
      <c r="GB68" s="467"/>
      <c r="GC68" s="467"/>
      <c r="GD68" s="467"/>
      <c r="GE68" s="467"/>
      <c r="GF68" s="467"/>
      <c r="GG68" s="467"/>
      <c r="GH68" s="467"/>
      <c r="GI68" s="467"/>
      <c r="GJ68" s="467"/>
      <c r="GK68" s="467"/>
      <c r="GL68" s="467"/>
      <c r="GM68" s="467"/>
      <c r="GN68" s="467"/>
      <c r="GO68" s="467"/>
      <c r="GP68" s="467"/>
      <c r="GQ68" s="467"/>
      <c r="GR68" s="467"/>
      <c r="GS68" s="467"/>
      <c r="GT68" s="467"/>
      <c r="GU68" s="467"/>
      <c r="GV68" s="467"/>
      <c r="GW68" s="467"/>
      <c r="GX68" s="467"/>
      <c r="GY68" s="467"/>
      <c r="GZ68" s="467"/>
      <c r="HA68" s="467"/>
      <c r="HB68" s="467"/>
      <c r="HC68" s="467"/>
      <c r="HD68" s="467"/>
      <c r="HE68" s="467"/>
      <c r="HF68" s="467"/>
      <c r="HG68" s="467"/>
      <c r="HH68" s="467"/>
      <c r="HI68" s="467"/>
      <c r="HJ68" s="467"/>
      <c r="HK68" s="467"/>
      <c r="HL68" s="467"/>
      <c r="HM68" s="467"/>
      <c r="HN68" s="467"/>
      <c r="HO68" s="467"/>
      <c r="HP68" s="467"/>
      <c r="HQ68" s="467"/>
      <c r="HR68" s="467"/>
      <c r="HS68" s="467"/>
      <c r="HT68" s="467"/>
      <c r="HU68" s="467"/>
      <c r="HV68" s="467"/>
      <c r="HW68" s="467"/>
      <c r="HX68" s="467"/>
      <c r="HY68" s="467"/>
      <c r="HZ68" s="467"/>
      <c r="IA68" s="467"/>
      <c r="IB68" s="467"/>
      <c r="IC68" s="467"/>
      <c r="ID68" s="467"/>
      <c r="IE68" s="467"/>
      <c r="IF68" s="467"/>
      <c r="IG68" s="467"/>
      <c r="IH68" s="467"/>
      <c r="II68" s="467"/>
      <c r="IJ68" s="467"/>
      <c r="IK68" s="467"/>
      <c r="IL68" s="467"/>
      <c r="IM68" s="467"/>
      <c r="IN68" s="467"/>
      <c r="IO68" s="467"/>
      <c r="IP68" s="467"/>
      <c r="IQ68" s="467"/>
      <c r="IR68" s="467"/>
      <c r="IS68" s="467"/>
      <c r="IT68" s="467"/>
      <c r="IU68" s="467"/>
      <c r="IV68" s="467"/>
    </row>
    <row r="69" spans="1:256" ht="22.5">
      <c r="A69" s="547">
        <v>21</v>
      </c>
      <c r="B69" s="478"/>
      <c r="C69" s="479"/>
      <c r="D69" s="543" t="s">
        <v>2781</v>
      </c>
      <c r="E69" s="543"/>
      <c r="F69" s="537" t="s">
        <v>2383</v>
      </c>
      <c r="G69" s="493">
        <v>1</v>
      </c>
      <c r="H69" s="549"/>
      <c r="I69" s="550">
        <f>G69*H69</f>
        <v>0</v>
      </c>
      <c r="J69" s="550"/>
      <c r="K69" s="550">
        <f>SUM(I69:J69)</f>
        <v>0</v>
      </c>
      <c r="L69" s="551">
        <v>21</v>
      </c>
      <c r="M69" s="484"/>
      <c r="N69" s="484"/>
      <c r="O69" s="485"/>
      <c r="P69" s="485"/>
      <c r="Q69" s="511"/>
      <c r="R69" s="512"/>
      <c r="S69" s="512"/>
      <c r="T69" s="467"/>
      <c r="U69" s="467"/>
      <c r="V69" s="467"/>
      <c r="W69" s="467"/>
      <c r="X69" s="467"/>
      <c r="Y69" s="467"/>
      <c r="Z69" s="467"/>
      <c r="AA69" s="467"/>
      <c r="AB69" s="467"/>
      <c r="AC69" s="467"/>
      <c r="AD69" s="467"/>
      <c r="AE69" s="467"/>
      <c r="AF69" s="467"/>
      <c r="AG69" s="467"/>
      <c r="AH69" s="467"/>
      <c r="AI69" s="467"/>
      <c r="AJ69" s="467"/>
      <c r="AK69" s="467"/>
      <c r="AL69" s="467"/>
      <c r="AM69" s="467"/>
      <c r="AN69" s="467"/>
      <c r="AO69" s="467"/>
      <c r="AP69" s="467"/>
      <c r="AQ69" s="467"/>
      <c r="AR69" s="467"/>
      <c r="AS69" s="467"/>
      <c r="AT69" s="467"/>
      <c r="AU69" s="467"/>
      <c r="AV69" s="467"/>
      <c r="AW69" s="467"/>
      <c r="AX69" s="467"/>
      <c r="AY69" s="467"/>
      <c r="AZ69" s="467"/>
      <c r="BA69" s="467"/>
      <c r="BB69" s="467"/>
      <c r="BC69" s="467"/>
      <c r="BD69" s="467"/>
      <c r="BE69" s="467"/>
      <c r="BF69" s="467"/>
      <c r="BG69" s="467"/>
      <c r="BH69" s="467"/>
      <c r="BI69" s="467"/>
      <c r="BJ69" s="467"/>
      <c r="BK69" s="467"/>
      <c r="BL69" s="467"/>
      <c r="BM69" s="467"/>
      <c r="BN69" s="467"/>
      <c r="BO69" s="467"/>
      <c r="BP69" s="467"/>
      <c r="BQ69" s="467"/>
      <c r="BR69" s="467"/>
      <c r="BS69" s="467"/>
      <c r="BT69" s="467"/>
      <c r="BU69" s="467"/>
      <c r="BV69" s="467"/>
      <c r="BW69" s="467"/>
      <c r="BX69" s="467"/>
      <c r="BY69" s="467"/>
      <c r="BZ69" s="467"/>
      <c r="CA69" s="467"/>
      <c r="CB69" s="467"/>
      <c r="CC69" s="467"/>
      <c r="CD69" s="467"/>
      <c r="CE69" s="467"/>
      <c r="CF69" s="467"/>
      <c r="CG69" s="467"/>
      <c r="CH69" s="467"/>
      <c r="CI69" s="467"/>
      <c r="CJ69" s="467"/>
      <c r="CK69" s="467"/>
      <c r="CL69" s="467"/>
      <c r="CM69" s="467"/>
      <c r="CN69" s="467"/>
      <c r="CO69" s="467"/>
      <c r="CP69" s="467"/>
      <c r="CQ69" s="467"/>
      <c r="CR69" s="467"/>
      <c r="CS69" s="467"/>
      <c r="CT69" s="467"/>
      <c r="CU69" s="467"/>
      <c r="CV69" s="467"/>
      <c r="CW69" s="467"/>
      <c r="CX69" s="467"/>
      <c r="CY69" s="467"/>
      <c r="CZ69" s="467"/>
      <c r="DA69" s="467"/>
      <c r="DB69" s="467"/>
      <c r="DC69" s="467"/>
      <c r="DD69" s="467"/>
      <c r="DE69" s="467"/>
      <c r="DF69" s="467"/>
      <c r="DG69" s="467"/>
      <c r="DH69" s="467"/>
      <c r="DI69" s="467"/>
      <c r="DJ69" s="467"/>
      <c r="DK69" s="467"/>
      <c r="DL69" s="467"/>
      <c r="DM69" s="467"/>
      <c r="DN69" s="467"/>
      <c r="DO69" s="467"/>
      <c r="DP69" s="467"/>
      <c r="DQ69" s="467"/>
      <c r="DR69" s="467"/>
      <c r="DS69" s="467"/>
      <c r="DT69" s="467"/>
      <c r="DU69" s="467"/>
      <c r="DV69" s="467"/>
      <c r="DW69" s="467"/>
      <c r="DX69" s="467"/>
      <c r="DY69" s="467"/>
      <c r="DZ69" s="467"/>
      <c r="EA69" s="467"/>
      <c r="EB69" s="467"/>
      <c r="EC69" s="467"/>
      <c r="ED69" s="467"/>
      <c r="EE69" s="467"/>
      <c r="EF69" s="467"/>
      <c r="EG69" s="467"/>
      <c r="EH69" s="467"/>
      <c r="EI69" s="467"/>
      <c r="EJ69" s="467"/>
      <c r="EK69" s="467"/>
      <c r="EL69" s="467"/>
      <c r="EM69" s="467"/>
      <c r="EN69" s="467"/>
      <c r="EO69" s="467"/>
      <c r="EP69" s="467"/>
      <c r="EQ69" s="467"/>
      <c r="ER69" s="467"/>
      <c r="ES69" s="467"/>
      <c r="ET69" s="467"/>
      <c r="EU69" s="467"/>
      <c r="EV69" s="467"/>
      <c r="EW69" s="467"/>
      <c r="EX69" s="467"/>
      <c r="EY69" s="467"/>
      <c r="EZ69" s="467"/>
      <c r="FA69" s="467"/>
      <c r="FB69" s="467"/>
      <c r="FC69" s="467"/>
      <c r="FD69" s="467"/>
      <c r="FE69" s="467"/>
      <c r="FF69" s="467"/>
      <c r="FG69" s="467"/>
      <c r="FH69" s="467"/>
      <c r="FI69" s="467"/>
      <c r="FJ69" s="467"/>
      <c r="FK69" s="467"/>
      <c r="FL69" s="467"/>
      <c r="FM69" s="467"/>
      <c r="FN69" s="467"/>
      <c r="FO69" s="467"/>
      <c r="FP69" s="467"/>
      <c r="FQ69" s="467"/>
      <c r="FR69" s="467"/>
      <c r="FS69" s="467"/>
      <c r="FT69" s="467"/>
      <c r="FU69" s="467"/>
      <c r="FV69" s="467"/>
      <c r="FW69" s="467"/>
      <c r="FX69" s="467"/>
      <c r="FY69" s="467"/>
      <c r="FZ69" s="467"/>
      <c r="GA69" s="467"/>
      <c r="GB69" s="467"/>
      <c r="GC69" s="467"/>
      <c r="GD69" s="467"/>
      <c r="GE69" s="467"/>
      <c r="GF69" s="467"/>
      <c r="GG69" s="467"/>
      <c r="GH69" s="467"/>
      <c r="GI69" s="467"/>
      <c r="GJ69" s="467"/>
      <c r="GK69" s="467"/>
      <c r="GL69" s="467"/>
      <c r="GM69" s="467"/>
      <c r="GN69" s="467"/>
      <c r="GO69" s="467"/>
      <c r="GP69" s="467"/>
      <c r="GQ69" s="467"/>
      <c r="GR69" s="467"/>
      <c r="GS69" s="467"/>
      <c r="GT69" s="467"/>
      <c r="GU69" s="467"/>
      <c r="GV69" s="467"/>
      <c r="GW69" s="467"/>
      <c r="GX69" s="467"/>
      <c r="GY69" s="467"/>
      <c r="GZ69" s="467"/>
      <c r="HA69" s="467"/>
      <c r="HB69" s="467"/>
      <c r="HC69" s="467"/>
      <c r="HD69" s="467"/>
      <c r="HE69" s="467"/>
      <c r="HF69" s="467"/>
      <c r="HG69" s="467"/>
      <c r="HH69" s="467"/>
      <c r="HI69" s="467"/>
      <c r="HJ69" s="467"/>
      <c r="HK69" s="467"/>
      <c r="HL69" s="467"/>
      <c r="HM69" s="467"/>
      <c r="HN69" s="467"/>
      <c r="HO69" s="467"/>
      <c r="HP69" s="467"/>
      <c r="HQ69" s="467"/>
      <c r="HR69" s="467"/>
      <c r="HS69" s="467"/>
      <c r="HT69" s="467"/>
      <c r="HU69" s="467"/>
      <c r="HV69" s="467"/>
      <c r="HW69" s="467"/>
      <c r="HX69" s="467"/>
      <c r="HY69" s="467"/>
      <c r="HZ69" s="467"/>
      <c r="IA69" s="467"/>
      <c r="IB69" s="467"/>
      <c r="IC69" s="467"/>
      <c r="ID69" s="467"/>
      <c r="IE69" s="467"/>
      <c r="IF69" s="467"/>
      <c r="IG69" s="467"/>
      <c r="IH69" s="467"/>
      <c r="II69" s="467"/>
      <c r="IJ69" s="467"/>
      <c r="IK69" s="467"/>
      <c r="IL69" s="467"/>
      <c r="IM69" s="467"/>
      <c r="IN69" s="467"/>
      <c r="IO69" s="467"/>
      <c r="IP69" s="467"/>
      <c r="IQ69" s="467"/>
      <c r="IR69" s="467"/>
      <c r="IS69" s="467"/>
      <c r="IT69" s="467"/>
      <c r="IU69" s="467"/>
      <c r="IV69" s="467"/>
    </row>
    <row r="70" spans="1:256" ht="28.5" customHeight="1">
      <c r="A70" s="547"/>
      <c r="B70" s="478"/>
      <c r="C70" s="479"/>
      <c r="D70" s="543" t="s">
        <v>2782</v>
      </c>
      <c r="E70" s="543"/>
      <c r="F70" s="537"/>
      <c r="G70" s="493"/>
      <c r="H70" s="549"/>
      <c r="I70" s="550"/>
      <c r="J70" s="550"/>
      <c r="K70" s="550"/>
      <c r="L70" s="551"/>
      <c r="M70" s="484"/>
      <c r="N70" s="484"/>
      <c r="O70" s="485"/>
      <c r="P70" s="485"/>
      <c r="Q70" s="511"/>
      <c r="R70" s="512"/>
      <c r="S70" s="512"/>
      <c r="T70" s="467"/>
      <c r="U70" s="467"/>
      <c r="V70" s="467"/>
      <c r="W70" s="467"/>
      <c r="X70" s="467"/>
      <c r="Y70" s="467"/>
      <c r="Z70" s="467"/>
      <c r="AA70" s="467"/>
      <c r="AB70" s="467"/>
      <c r="AC70" s="467"/>
      <c r="AD70" s="467"/>
      <c r="AE70" s="467"/>
      <c r="AF70" s="467"/>
      <c r="AG70" s="467"/>
      <c r="AH70" s="467"/>
      <c r="AI70" s="467"/>
      <c r="AJ70" s="467"/>
      <c r="AK70" s="467"/>
      <c r="AL70" s="467"/>
      <c r="AM70" s="467"/>
      <c r="AN70" s="467"/>
      <c r="AO70" s="467"/>
      <c r="AP70" s="467"/>
      <c r="AQ70" s="467"/>
      <c r="AR70" s="467"/>
      <c r="AS70" s="467"/>
      <c r="AT70" s="467"/>
      <c r="AU70" s="467"/>
      <c r="AV70" s="467"/>
      <c r="AW70" s="467"/>
      <c r="AX70" s="467"/>
      <c r="AY70" s="467"/>
      <c r="AZ70" s="467"/>
      <c r="BA70" s="467"/>
      <c r="BB70" s="467"/>
      <c r="BC70" s="467"/>
      <c r="BD70" s="467"/>
      <c r="BE70" s="467"/>
      <c r="BF70" s="467"/>
      <c r="BG70" s="467"/>
      <c r="BH70" s="467"/>
      <c r="BI70" s="467"/>
      <c r="BJ70" s="467"/>
      <c r="BK70" s="467"/>
      <c r="BL70" s="467"/>
      <c r="BM70" s="467"/>
      <c r="BN70" s="467"/>
      <c r="BO70" s="467"/>
      <c r="BP70" s="467"/>
      <c r="BQ70" s="467"/>
      <c r="BR70" s="467"/>
      <c r="BS70" s="467"/>
      <c r="BT70" s="467"/>
      <c r="BU70" s="467"/>
      <c r="BV70" s="467"/>
      <c r="BW70" s="467"/>
      <c r="BX70" s="467"/>
      <c r="BY70" s="467"/>
      <c r="BZ70" s="467"/>
      <c r="CA70" s="467"/>
      <c r="CB70" s="467"/>
      <c r="CC70" s="467"/>
      <c r="CD70" s="467"/>
      <c r="CE70" s="467"/>
      <c r="CF70" s="467"/>
      <c r="CG70" s="467"/>
      <c r="CH70" s="467"/>
      <c r="CI70" s="467"/>
      <c r="CJ70" s="467"/>
      <c r="CK70" s="467"/>
      <c r="CL70" s="467"/>
      <c r="CM70" s="467"/>
      <c r="CN70" s="467"/>
      <c r="CO70" s="467"/>
      <c r="CP70" s="467"/>
      <c r="CQ70" s="467"/>
      <c r="CR70" s="467"/>
      <c r="CS70" s="467"/>
      <c r="CT70" s="467"/>
      <c r="CU70" s="467"/>
      <c r="CV70" s="467"/>
      <c r="CW70" s="467"/>
      <c r="CX70" s="467"/>
      <c r="CY70" s="467"/>
      <c r="CZ70" s="467"/>
      <c r="DA70" s="467"/>
      <c r="DB70" s="467"/>
      <c r="DC70" s="467"/>
      <c r="DD70" s="467"/>
      <c r="DE70" s="467"/>
      <c r="DF70" s="467"/>
      <c r="DG70" s="467"/>
      <c r="DH70" s="467"/>
      <c r="DI70" s="467"/>
      <c r="DJ70" s="467"/>
      <c r="DK70" s="467"/>
      <c r="DL70" s="467"/>
      <c r="DM70" s="467"/>
      <c r="DN70" s="467"/>
      <c r="DO70" s="467"/>
      <c r="DP70" s="467"/>
      <c r="DQ70" s="467"/>
      <c r="DR70" s="467"/>
      <c r="DS70" s="467"/>
      <c r="DT70" s="467"/>
      <c r="DU70" s="467"/>
      <c r="DV70" s="467"/>
      <c r="DW70" s="467"/>
      <c r="DX70" s="467"/>
      <c r="DY70" s="467"/>
      <c r="DZ70" s="467"/>
      <c r="EA70" s="467"/>
      <c r="EB70" s="467"/>
      <c r="EC70" s="467"/>
      <c r="ED70" s="467"/>
      <c r="EE70" s="467"/>
      <c r="EF70" s="467"/>
      <c r="EG70" s="467"/>
      <c r="EH70" s="467"/>
      <c r="EI70" s="467"/>
      <c r="EJ70" s="467"/>
      <c r="EK70" s="467"/>
      <c r="EL70" s="467"/>
      <c r="EM70" s="467"/>
      <c r="EN70" s="467"/>
      <c r="EO70" s="467"/>
      <c r="EP70" s="467"/>
      <c r="EQ70" s="467"/>
      <c r="ER70" s="467"/>
      <c r="ES70" s="467"/>
      <c r="ET70" s="467"/>
      <c r="EU70" s="467"/>
      <c r="EV70" s="467"/>
      <c r="EW70" s="467"/>
      <c r="EX70" s="467"/>
      <c r="EY70" s="467"/>
      <c r="EZ70" s="467"/>
      <c r="FA70" s="467"/>
      <c r="FB70" s="467"/>
      <c r="FC70" s="467"/>
      <c r="FD70" s="467"/>
      <c r="FE70" s="467"/>
      <c r="FF70" s="467"/>
      <c r="FG70" s="467"/>
      <c r="FH70" s="467"/>
      <c r="FI70" s="467"/>
      <c r="FJ70" s="467"/>
      <c r="FK70" s="467"/>
      <c r="FL70" s="467"/>
      <c r="FM70" s="467"/>
      <c r="FN70" s="467"/>
      <c r="FO70" s="467"/>
      <c r="FP70" s="467"/>
      <c r="FQ70" s="467"/>
      <c r="FR70" s="467"/>
      <c r="FS70" s="467"/>
      <c r="FT70" s="467"/>
      <c r="FU70" s="467"/>
      <c r="FV70" s="467"/>
      <c r="FW70" s="467"/>
      <c r="FX70" s="467"/>
      <c r="FY70" s="467"/>
      <c r="FZ70" s="467"/>
      <c r="GA70" s="467"/>
      <c r="GB70" s="467"/>
      <c r="GC70" s="467"/>
      <c r="GD70" s="467"/>
      <c r="GE70" s="467"/>
      <c r="GF70" s="467"/>
      <c r="GG70" s="467"/>
      <c r="GH70" s="467"/>
      <c r="GI70" s="467"/>
      <c r="GJ70" s="467"/>
      <c r="GK70" s="467"/>
      <c r="GL70" s="467"/>
      <c r="GM70" s="467"/>
      <c r="GN70" s="467"/>
      <c r="GO70" s="467"/>
      <c r="GP70" s="467"/>
      <c r="GQ70" s="467"/>
      <c r="GR70" s="467"/>
      <c r="GS70" s="467"/>
      <c r="GT70" s="467"/>
      <c r="GU70" s="467"/>
      <c r="GV70" s="467"/>
      <c r="GW70" s="467"/>
      <c r="GX70" s="467"/>
      <c r="GY70" s="467"/>
      <c r="GZ70" s="467"/>
      <c r="HA70" s="467"/>
      <c r="HB70" s="467"/>
      <c r="HC70" s="467"/>
      <c r="HD70" s="467"/>
      <c r="HE70" s="467"/>
      <c r="HF70" s="467"/>
      <c r="HG70" s="467"/>
      <c r="HH70" s="467"/>
      <c r="HI70" s="467"/>
      <c r="HJ70" s="467"/>
      <c r="HK70" s="467"/>
      <c r="HL70" s="467"/>
      <c r="HM70" s="467"/>
      <c r="HN70" s="467"/>
      <c r="HO70" s="467"/>
      <c r="HP70" s="467"/>
      <c r="HQ70" s="467"/>
      <c r="HR70" s="467"/>
      <c r="HS70" s="467"/>
      <c r="HT70" s="467"/>
      <c r="HU70" s="467"/>
      <c r="HV70" s="467"/>
      <c r="HW70" s="467"/>
      <c r="HX70" s="467"/>
      <c r="HY70" s="467"/>
      <c r="HZ70" s="467"/>
      <c r="IA70" s="467"/>
      <c r="IB70" s="467"/>
      <c r="IC70" s="467"/>
      <c r="ID70" s="467"/>
      <c r="IE70" s="467"/>
      <c r="IF70" s="467"/>
      <c r="IG70" s="467"/>
      <c r="IH70" s="467"/>
      <c r="II70" s="467"/>
      <c r="IJ70" s="467"/>
      <c r="IK70" s="467"/>
      <c r="IL70" s="467"/>
      <c r="IM70" s="467"/>
      <c r="IN70" s="467"/>
      <c r="IO70" s="467"/>
      <c r="IP70" s="467"/>
      <c r="IQ70" s="467"/>
      <c r="IR70" s="467"/>
      <c r="IS70" s="467"/>
      <c r="IT70" s="467"/>
      <c r="IU70" s="467"/>
      <c r="IV70" s="467"/>
    </row>
    <row r="71" spans="1:256" ht="30" customHeight="1">
      <c r="A71" s="547">
        <v>22</v>
      </c>
      <c r="B71" s="478"/>
      <c r="C71" s="479"/>
      <c r="D71" s="543" t="s">
        <v>2783</v>
      </c>
      <c r="E71" s="543"/>
      <c r="F71" s="537" t="s">
        <v>2383</v>
      </c>
      <c r="G71" s="493">
        <v>1</v>
      </c>
      <c r="H71" s="549"/>
      <c r="I71" s="550">
        <f>G71*H71</f>
        <v>0</v>
      </c>
      <c r="J71" s="550"/>
      <c r="K71" s="550">
        <f>SUM(I71:J71)</f>
        <v>0</v>
      </c>
      <c r="L71" s="551">
        <v>21</v>
      </c>
      <c r="M71" s="484"/>
      <c r="N71" s="484"/>
      <c r="O71" s="485"/>
      <c r="P71" s="485"/>
      <c r="Q71" s="511"/>
      <c r="R71" s="512"/>
      <c r="S71" s="512"/>
      <c r="T71" s="467"/>
      <c r="U71" s="467"/>
      <c r="V71" s="467"/>
      <c r="W71" s="467"/>
      <c r="X71" s="467"/>
      <c r="Y71" s="467"/>
      <c r="Z71" s="467"/>
      <c r="AA71" s="467"/>
      <c r="AB71" s="467"/>
      <c r="AC71" s="467"/>
      <c r="AD71" s="467"/>
      <c r="AE71" s="467"/>
      <c r="AF71" s="467"/>
      <c r="AG71" s="467"/>
      <c r="AH71" s="467"/>
      <c r="AI71" s="467"/>
      <c r="AJ71" s="467"/>
      <c r="AK71" s="467"/>
      <c r="AL71" s="467"/>
      <c r="AM71" s="467"/>
      <c r="AN71" s="467"/>
      <c r="AO71" s="467"/>
      <c r="AP71" s="467"/>
      <c r="AQ71" s="467"/>
      <c r="AR71" s="467"/>
      <c r="AS71" s="467"/>
      <c r="AT71" s="467"/>
      <c r="AU71" s="467"/>
      <c r="AV71" s="467"/>
      <c r="AW71" s="467"/>
      <c r="AX71" s="467"/>
      <c r="AY71" s="467"/>
      <c r="AZ71" s="467"/>
      <c r="BA71" s="467"/>
      <c r="BB71" s="467"/>
      <c r="BC71" s="467"/>
      <c r="BD71" s="467"/>
      <c r="BE71" s="467"/>
      <c r="BF71" s="467"/>
      <c r="BG71" s="467"/>
      <c r="BH71" s="467"/>
      <c r="BI71" s="467"/>
      <c r="BJ71" s="467"/>
      <c r="BK71" s="467"/>
      <c r="BL71" s="467"/>
      <c r="BM71" s="467"/>
      <c r="BN71" s="467"/>
      <c r="BO71" s="467"/>
      <c r="BP71" s="467"/>
      <c r="BQ71" s="467"/>
      <c r="BR71" s="467"/>
      <c r="BS71" s="467"/>
      <c r="BT71" s="467"/>
      <c r="BU71" s="467"/>
      <c r="BV71" s="467"/>
      <c r="BW71" s="467"/>
      <c r="BX71" s="467"/>
      <c r="BY71" s="467"/>
      <c r="BZ71" s="467"/>
      <c r="CA71" s="467"/>
      <c r="CB71" s="467"/>
      <c r="CC71" s="467"/>
      <c r="CD71" s="467"/>
      <c r="CE71" s="467"/>
      <c r="CF71" s="467"/>
      <c r="CG71" s="467"/>
      <c r="CH71" s="467"/>
      <c r="CI71" s="467"/>
      <c r="CJ71" s="467"/>
      <c r="CK71" s="467"/>
      <c r="CL71" s="467"/>
      <c r="CM71" s="467"/>
      <c r="CN71" s="467"/>
      <c r="CO71" s="467"/>
      <c r="CP71" s="467"/>
      <c r="CQ71" s="467"/>
      <c r="CR71" s="467"/>
      <c r="CS71" s="467"/>
      <c r="CT71" s="467"/>
      <c r="CU71" s="467"/>
      <c r="CV71" s="467"/>
      <c r="CW71" s="467"/>
      <c r="CX71" s="467"/>
      <c r="CY71" s="467"/>
      <c r="CZ71" s="467"/>
      <c r="DA71" s="467"/>
      <c r="DB71" s="467"/>
      <c r="DC71" s="467"/>
      <c r="DD71" s="467"/>
      <c r="DE71" s="467"/>
      <c r="DF71" s="467"/>
      <c r="DG71" s="467"/>
      <c r="DH71" s="467"/>
      <c r="DI71" s="467"/>
      <c r="DJ71" s="467"/>
      <c r="DK71" s="467"/>
      <c r="DL71" s="467"/>
      <c r="DM71" s="467"/>
      <c r="DN71" s="467"/>
      <c r="DO71" s="467"/>
      <c r="DP71" s="467"/>
      <c r="DQ71" s="467"/>
      <c r="DR71" s="467"/>
      <c r="DS71" s="467"/>
      <c r="DT71" s="467"/>
      <c r="DU71" s="467"/>
      <c r="DV71" s="467"/>
      <c r="DW71" s="467"/>
      <c r="DX71" s="467"/>
      <c r="DY71" s="467"/>
      <c r="DZ71" s="467"/>
      <c r="EA71" s="467"/>
      <c r="EB71" s="467"/>
      <c r="EC71" s="467"/>
      <c r="ED71" s="467"/>
      <c r="EE71" s="467"/>
      <c r="EF71" s="467"/>
      <c r="EG71" s="467"/>
      <c r="EH71" s="467"/>
      <c r="EI71" s="467"/>
      <c r="EJ71" s="467"/>
      <c r="EK71" s="467"/>
      <c r="EL71" s="467"/>
      <c r="EM71" s="467"/>
      <c r="EN71" s="467"/>
      <c r="EO71" s="467"/>
      <c r="EP71" s="467"/>
      <c r="EQ71" s="467"/>
      <c r="ER71" s="467"/>
      <c r="ES71" s="467"/>
      <c r="ET71" s="467"/>
      <c r="EU71" s="467"/>
      <c r="EV71" s="467"/>
      <c r="EW71" s="467"/>
      <c r="EX71" s="467"/>
      <c r="EY71" s="467"/>
      <c r="EZ71" s="467"/>
      <c r="FA71" s="467"/>
      <c r="FB71" s="467"/>
      <c r="FC71" s="467"/>
      <c r="FD71" s="467"/>
      <c r="FE71" s="467"/>
      <c r="FF71" s="467"/>
      <c r="FG71" s="467"/>
      <c r="FH71" s="467"/>
      <c r="FI71" s="467"/>
      <c r="FJ71" s="467"/>
      <c r="FK71" s="467"/>
      <c r="FL71" s="467"/>
      <c r="FM71" s="467"/>
      <c r="FN71" s="467"/>
      <c r="FO71" s="467"/>
      <c r="FP71" s="467"/>
      <c r="FQ71" s="467"/>
      <c r="FR71" s="467"/>
      <c r="FS71" s="467"/>
      <c r="FT71" s="467"/>
      <c r="FU71" s="467"/>
      <c r="FV71" s="467"/>
      <c r="FW71" s="467"/>
      <c r="FX71" s="467"/>
      <c r="FY71" s="467"/>
      <c r="FZ71" s="467"/>
      <c r="GA71" s="467"/>
      <c r="GB71" s="467"/>
      <c r="GC71" s="467"/>
      <c r="GD71" s="467"/>
      <c r="GE71" s="467"/>
      <c r="GF71" s="467"/>
      <c r="GG71" s="467"/>
      <c r="GH71" s="467"/>
      <c r="GI71" s="467"/>
      <c r="GJ71" s="467"/>
      <c r="GK71" s="467"/>
      <c r="GL71" s="467"/>
      <c r="GM71" s="467"/>
      <c r="GN71" s="467"/>
      <c r="GO71" s="467"/>
      <c r="GP71" s="467"/>
      <c r="GQ71" s="467"/>
      <c r="GR71" s="467"/>
      <c r="GS71" s="467"/>
      <c r="GT71" s="467"/>
      <c r="GU71" s="467"/>
      <c r="GV71" s="467"/>
      <c r="GW71" s="467"/>
      <c r="GX71" s="467"/>
      <c r="GY71" s="467"/>
      <c r="GZ71" s="467"/>
      <c r="HA71" s="467"/>
      <c r="HB71" s="467"/>
      <c r="HC71" s="467"/>
      <c r="HD71" s="467"/>
      <c r="HE71" s="467"/>
      <c r="HF71" s="467"/>
      <c r="HG71" s="467"/>
      <c r="HH71" s="467"/>
      <c r="HI71" s="467"/>
      <c r="HJ71" s="467"/>
      <c r="HK71" s="467"/>
      <c r="HL71" s="467"/>
      <c r="HM71" s="467"/>
      <c r="HN71" s="467"/>
      <c r="HO71" s="467"/>
      <c r="HP71" s="467"/>
      <c r="HQ71" s="467"/>
      <c r="HR71" s="467"/>
      <c r="HS71" s="467"/>
      <c r="HT71" s="467"/>
      <c r="HU71" s="467"/>
      <c r="HV71" s="467"/>
      <c r="HW71" s="467"/>
      <c r="HX71" s="467"/>
      <c r="HY71" s="467"/>
      <c r="HZ71" s="467"/>
      <c r="IA71" s="467"/>
      <c r="IB71" s="467"/>
      <c r="IC71" s="467"/>
      <c r="ID71" s="467"/>
      <c r="IE71" s="467"/>
      <c r="IF71" s="467"/>
      <c r="IG71" s="467"/>
      <c r="IH71" s="467"/>
      <c r="II71" s="467"/>
      <c r="IJ71" s="467"/>
      <c r="IK71" s="467"/>
      <c r="IL71" s="467"/>
      <c r="IM71" s="467"/>
      <c r="IN71" s="467"/>
      <c r="IO71" s="467"/>
      <c r="IP71" s="467"/>
      <c r="IQ71" s="467"/>
      <c r="IR71" s="467"/>
      <c r="IS71" s="467"/>
      <c r="IT71" s="467"/>
      <c r="IU71" s="467"/>
      <c r="IV71" s="467"/>
    </row>
    <row r="72" spans="1:256" ht="33.75">
      <c r="A72" s="547"/>
      <c r="B72" s="478"/>
      <c r="C72" s="479"/>
      <c r="D72" s="543" t="s">
        <v>2784</v>
      </c>
      <c r="E72" s="543"/>
      <c r="F72" s="537"/>
      <c r="G72" s="493"/>
      <c r="H72" s="549"/>
      <c r="I72" s="550"/>
      <c r="J72" s="550"/>
      <c r="K72" s="550"/>
      <c r="L72" s="551"/>
      <c r="M72" s="484"/>
      <c r="N72" s="484"/>
      <c r="O72" s="485"/>
      <c r="P72" s="485"/>
      <c r="Q72" s="511"/>
      <c r="R72" s="512"/>
      <c r="S72" s="512"/>
      <c r="T72" s="467"/>
      <c r="U72" s="467"/>
      <c r="V72" s="467"/>
      <c r="W72" s="467"/>
      <c r="X72" s="467"/>
      <c r="Y72" s="467"/>
      <c r="Z72" s="467"/>
      <c r="AA72" s="467"/>
      <c r="AB72" s="467"/>
      <c r="AC72" s="467"/>
      <c r="AD72" s="467"/>
      <c r="AE72" s="467"/>
      <c r="AF72" s="467"/>
      <c r="AG72" s="467"/>
      <c r="AH72" s="467"/>
      <c r="AI72" s="467"/>
      <c r="AJ72" s="467"/>
      <c r="AK72" s="467"/>
      <c r="AL72" s="467"/>
      <c r="AM72" s="467"/>
      <c r="AN72" s="467"/>
      <c r="AO72" s="467"/>
      <c r="AP72" s="467"/>
      <c r="AQ72" s="467"/>
      <c r="AR72" s="467"/>
      <c r="AS72" s="467"/>
      <c r="AT72" s="467"/>
      <c r="AU72" s="467"/>
      <c r="AV72" s="467"/>
      <c r="AW72" s="467"/>
      <c r="AX72" s="467"/>
      <c r="AY72" s="467"/>
      <c r="AZ72" s="467"/>
      <c r="BA72" s="467"/>
      <c r="BB72" s="467"/>
      <c r="BC72" s="467"/>
      <c r="BD72" s="467"/>
      <c r="BE72" s="467"/>
      <c r="BF72" s="467"/>
      <c r="BG72" s="467"/>
      <c r="BH72" s="467"/>
      <c r="BI72" s="467"/>
      <c r="BJ72" s="467"/>
      <c r="BK72" s="467"/>
      <c r="BL72" s="467"/>
      <c r="BM72" s="467"/>
      <c r="BN72" s="467"/>
      <c r="BO72" s="467"/>
      <c r="BP72" s="467"/>
      <c r="BQ72" s="467"/>
      <c r="BR72" s="467"/>
      <c r="BS72" s="467"/>
      <c r="BT72" s="467"/>
      <c r="BU72" s="467"/>
      <c r="BV72" s="467"/>
      <c r="BW72" s="467"/>
      <c r="BX72" s="467"/>
      <c r="BY72" s="467"/>
      <c r="BZ72" s="467"/>
      <c r="CA72" s="467"/>
      <c r="CB72" s="467"/>
      <c r="CC72" s="467"/>
      <c r="CD72" s="467"/>
      <c r="CE72" s="467"/>
      <c r="CF72" s="467"/>
      <c r="CG72" s="467"/>
      <c r="CH72" s="467"/>
      <c r="CI72" s="467"/>
      <c r="CJ72" s="467"/>
      <c r="CK72" s="467"/>
      <c r="CL72" s="467"/>
      <c r="CM72" s="467"/>
      <c r="CN72" s="467"/>
      <c r="CO72" s="467"/>
      <c r="CP72" s="467"/>
      <c r="CQ72" s="467"/>
      <c r="CR72" s="467"/>
      <c r="CS72" s="467"/>
      <c r="CT72" s="467"/>
      <c r="CU72" s="467"/>
      <c r="CV72" s="467"/>
      <c r="CW72" s="467"/>
      <c r="CX72" s="467"/>
      <c r="CY72" s="467"/>
      <c r="CZ72" s="467"/>
      <c r="DA72" s="467"/>
      <c r="DB72" s="467"/>
      <c r="DC72" s="467"/>
      <c r="DD72" s="467"/>
      <c r="DE72" s="467"/>
      <c r="DF72" s="467"/>
      <c r="DG72" s="467"/>
      <c r="DH72" s="467"/>
      <c r="DI72" s="467"/>
      <c r="DJ72" s="467"/>
      <c r="DK72" s="467"/>
      <c r="DL72" s="467"/>
      <c r="DM72" s="467"/>
      <c r="DN72" s="467"/>
      <c r="DO72" s="467"/>
      <c r="DP72" s="467"/>
      <c r="DQ72" s="467"/>
      <c r="DR72" s="467"/>
      <c r="DS72" s="467"/>
      <c r="DT72" s="467"/>
      <c r="DU72" s="467"/>
      <c r="DV72" s="467"/>
      <c r="DW72" s="467"/>
      <c r="DX72" s="467"/>
      <c r="DY72" s="467"/>
      <c r="DZ72" s="467"/>
      <c r="EA72" s="467"/>
      <c r="EB72" s="467"/>
      <c r="EC72" s="467"/>
      <c r="ED72" s="467"/>
      <c r="EE72" s="467"/>
      <c r="EF72" s="467"/>
      <c r="EG72" s="467"/>
      <c r="EH72" s="467"/>
      <c r="EI72" s="467"/>
      <c r="EJ72" s="467"/>
      <c r="EK72" s="467"/>
      <c r="EL72" s="467"/>
      <c r="EM72" s="467"/>
      <c r="EN72" s="467"/>
      <c r="EO72" s="467"/>
      <c r="EP72" s="467"/>
      <c r="EQ72" s="467"/>
      <c r="ER72" s="467"/>
      <c r="ES72" s="467"/>
      <c r="ET72" s="467"/>
      <c r="EU72" s="467"/>
      <c r="EV72" s="467"/>
      <c r="EW72" s="467"/>
      <c r="EX72" s="467"/>
      <c r="EY72" s="467"/>
      <c r="EZ72" s="467"/>
      <c r="FA72" s="467"/>
      <c r="FB72" s="467"/>
      <c r="FC72" s="467"/>
      <c r="FD72" s="467"/>
      <c r="FE72" s="467"/>
      <c r="FF72" s="467"/>
      <c r="FG72" s="467"/>
      <c r="FH72" s="467"/>
      <c r="FI72" s="467"/>
      <c r="FJ72" s="467"/>
      <c r="FK72" s="467"/>
      <c r="FL72" s="467"/>
      <c r="FM72" s="467"/>
      <c r="FN72" s="467"/>
      <c r="FO72" s="467"/>
      <c r="FP72" s="467"/>
      <c r="FQ72" s="467"/>
      <c r="FR72" s="467"/>
      <c r="FS72" s="467"/>
      <c r="FT72" s="467"/>
      <c r="FU72" s="467"/>
      <c r="FV72" s="467"/>
      <c r="FW72" s="467"/>
      <c r="FX72" s="467"/>
      <c r="FY72" s="467"/>
      <c r="FZ72" s="467"/>
      <c r="GA72" s="467"/>
      <c r="GB72" s="467"/>
      <c r="GC72" s="467"/>
      <c r="GD72" s="467"/>
      <c r="GE72" s="467"/>
      <c r="GF72" s="467"/>
      <c r="GG72" s="467"/>
      <c r="GH72" s="467"/>
      <c r="GI72" s="467"/>
      <c r="GJ72" s="467"/>
      <c r="GK72" s="467"/>
      <c r="GL72" s="467"/>
      <c r="GM72" s="467"/>
      <c r="GN72" s="467"/>
      <c r="GO72" s="467"/>
      <c r="GP72" s="467"/>
      <c r="GQ72" s="467"/>
      <c r="GR72" s="467"/>
      <c r="GS72" s="467"/>
      <c r="GT72" s="467"/>
      <c r="GU72" s="467"/>
      <c r="GV72" s="467"/>
      <c r="GW72" s="467"/>
      <c r="GX72" s="467"/>
      <c r="GY72" s="467"/>
      <c r="GZ72" s="467"/>
      <c r="HA72" s="467"/>
      <c r="HB72" s="467"/>
      <c r="HC72" s="467"/>
      <c r="HD72" s="467"/>
      <c r="HE72" s="467"/>
      <c r="HF72" s="467"/>
      <c r="HG72" s="467"/>
      <c r="HH72" s="467"/>
      <c r="HI72" s="467"/>
      <c r="HJ72" s="467"/>
      <c r="HK72" s="467"/>
      <c r="HL72" s="467"/>
      <c r="HM72" s="467"/>
      <c r="HN72" s="467"/>
      <c r="HO72" s="467"/>
      <c r="HP72" s="467"/>
      <c r="HQ72" s="467"/>
      <c r="HR72" s="467"/>
      <c r="HS72" s="467"/>
      <c r="HT72" s="467"/>
      <c r="HU72" s="467"/>
      <c r="HV72" s="467"/>
      <c r="HW72" s="467"/>
      <c r="HX72" s="467"/>
      <c r="HY72" s="467"/>
      <c r="HZ72" s="467"/>
      <c r="IA72" s="467"/>
      <c r="IB72" s="467"/>
      <c r="IC72" s="467"/>
      <c r="ID72" s="467"/>
      <c r="IE72" s="467"/>
      <c r="IF72" s="467"/>
      <c r="IG72" s="467"/>
      <c r="IH72" s="467"/>
      <c r="II72" s="467"/>
      <c r="IJ72" s="467"/>
      <c r="IK72" s="467"/>
      <c r="IL72" s="467"/>
      <c r="IM72" s="467"/>
      <c r="IN72" s="467"/>
      <c r="IO72" s="467"/>
      <c r="IP72" s="467"/>
      <c r="IQ72" s="467"/>
      <c r="IR72" s="467"/>
      <c r="IS72" s="467"/>
      <c r="IT72" s="467"/>
      <c r="IU72" s="467"/>
      <c r="IV72" s="467"/>
    </row>
    <row r="73" spans="1:256" ht="13.5">
      <c r="A73" s="499"/>
      <c r="B73" s="478"/>
      <c r="C73" s="555" t="s">
        <v>2785</v>
      </c>
      <c r="D73" s="556" t="s">
        <v>2786</v>
      </c>
      <c r="E73" s="556"/>
      <c r="F73" s="544"/>
      <c r="G73" s="557"/>
      <c r="H73" s="506"/>
      <c r="I73" s="476"/>
      <c r="J73" s="476"/>
      <c r="K73" s="476">
        <f>SUM(K74:K74)</f>
        <v>0</v>
      </c>
      <c r="L73" s="558"/>
      <c r="M73" s="484"/>
      <c r="N73" s="484"/>
      <c r="O73" s="485"/>
      <c r="P73" s="485"/>
      <c r="Q73" s="511"/>
      <c r="R73" s="512"/>
      <c r="S73" s="512"/>
      <c r="T73" s="467"/>
      <c r="U73" s="467"/>
      <c r="V73" s="467"/>
      <c r="W73" s="467"/>
      <c r="X73" s="467"/>
      <c r="Y73" s="467"/>
      <c r="Z73" s="467"/>
      <c r="AA73" s="467"/>
      <c r="AB73" s="467"/>
      <c r="AC73" s="467"/>
      <c r="AD73" s="467"/>
      <c r="AE73" s="467"/>
      <c r="AF73" s="467"/>
      <c r="AG73" s="467"/>
      <c r="AH73" s="467"/>
      <c r="AI73" s="467"/>
      <c r="AJ73" s="467"/>
      <c r="AK73" s="467"/>
      <c r="AL73" s="467"/>
      <c r="AM73" s="467"/>
      <c r="AN73" s="467"/>
      <c r="AO73" s="467"/>
      <c r="AP73" s="467"/>
      <c r="AQ73" s="467"/>
      <c r="AR73" s="467"/>
      <c r="AS73" s="467"/>
      <c r="AT73" s="467"/>
      <c r="AU73" s="467"/>
      <c r="AV73" s="467"/>
      <c r="AW73" s="467"/>
      <c r="AX73" s="467"/>
      <c r="AY73" s="467"/>
      <c r="AZ73" s="467"/>
      <c r="BA73" s="467"/>
      <c r="BB73" s="467"/>
      <c r="BC73" s="467"/>
      <c r="BD73" s="467"/>
      <c r="BE73" s="467"/>
      <c r="BF73" s="467"/>
      <c r="BG73" s="467"/>
      <c r="BH73" s="467"/>
      <c r="BI73" s="467"/>
      <c r="BJ73" s="467"/>
      <c r="BK73" s="467"/>
      <c r="BL73" s="467"/>
      <c r="BM73" s="467"/>
      <c r="BN73" s="467"/>
      <c r="BO73" s="467"/>
      <c r="BP73" s="467"/>
      <c r="BQ73" s="467"/>
      <c r="BR73" s="467"/>
      <c r="BS73" s="467"/>
      <c r="BT73" s="467"/>
      <c r="BU73" s="467"/>
      <c r="BV73" s="467"/>
      <c r="BW73" s="467"/>
      <c r="BX73" s="467"/>
      <c r="BY73" s="467"/>
      <c r="BZ73" s="467"/>
      <c r="CA73" s="467"/>
      <c r="CB73" s="467"/>
      <c r="CC73" s="467"/>
      <c r="CD73" s="467"/>
      <c r="CE73" s="467"/>
      <c r="CF73" s="467"/>
      <c r="CG73" s="467"/>
      <c r="CH73" s="467"/>
      <c r="CI73" s="467"/>
      <c r="CJ73" s="467"/>
      <c r="CK73" s="467"/>
      <c r="CL73" s="467"/>
      <c r="CM73" s="467"/>
      <c r="CN73" s="467"/>
      <c r="CO73" s="467"/>
      <c r="CP73" s="467"/>
      <c r="CQ73" s="467"/>
      <c r="CR73" s="467"/>
      <c r="CS73" s="467"/>
      <c r="CT73" s="467"/>
      <c r="CU73" s="467"/>
      <c r="CV73" s="467"/>
      <c r="CW73" s="467"/>
      <c r="CX73" s="467"/>
      <c r="CY73" s="467"/>
      <c r="CZ73" s="467"/>
      <c r="DA73" s="467"/>
      <c r="DB73" s="467"/>
      <c r="DC73" s="467"/>
      <c r="DD73" s="467"/>
      <c r="DE73" s="467"/>
      <c r="DF73" s="467"/>
      <c r="DG73" s="467"/>
      <c r="DH73" s="467"/>
      <c r="DI73" s="467"/>
      <c r="DJ73" s="467"/>
      <c r="DK73" s="467"/>
      <c r="DL73" s="467"/>
      <c r="DM73" s="467"/>
      <c r="DN73" s="467"/>
      <c r="DO73" s="467"/>
      <c r="DP73" s="467"/>
      <c r="DQ73" s="467"/>
      <c r="DR73" s="467"/>
      <c r="DS73" s="467"/>
      <c r="DT73" s="467"/>
      <c r="DU73" s="467"/>
      <c r="DV73" s="467"/>
      <c r="DW73" s="467"/>
      <c r="DX73" s="467"/>
      <c r="DY73" s="467"/>
      <c r="DZ73" s="467"/>
      <c r="EA73" s="467"/>
      <c r="EB73" s="467"/>
      <c r="EC73" s="467"/>
      <c r="ED73" s="467"/>
      <c r="EE73" s="467"/>
      <c r="EF73" s="467"/>
      <c r="EG73" s="467"/>
      <c r="EH73" s="467"/>
      <c r="EI73" s="467"/>
      <c r="EJ73" s="467"/>
      <c r="EK73" s="467"/>
      <c r="EL73" s="467"/>
      <c r="EM73" s="467"/>
      <c r="EN73" s="467"/>
      <c r="EO73" s="467"/>
      <c r="EP73" s="467"/>
      <c r="EQ73" s="467"/>
      <c r="ER73" s="467"/>
      <c r="ES73" s="467"/>
      <c r="ET73" s="467"/>
      <c r="EU73" s="467"/>
      <c r="EV73" s="467"/>
      <c r="EW73" s="467"/>
      <c r="EX73" s="467"/>
      <c r="EY73" s="467"/>
      <c r="EZ73" s="467"/>
      <c r="FA73" s="467"/>
      <c r="FB73" s="467"/>
      <c r="FC73" s="467"/>
      <c r="FD73" s="467"/>
      <c r="FE73" s="467"/>
      <c r="FF73" s="467"/>
      <c r="FG73" s="467"/>
      <c r="FH73" s="467"/>
      <c r="FI73" s="467"/>
      <c r="FJ73" s="467"/>
      <c r="FK73" s="467"/>
      <c r="FL73" s="467"/>
      <c r="FM73" s="467"/>
      <c r="FN73" s="467"/>
      <c r="FO73" s="467"/>
      <c r="FP73" s="467"/>
      <c r="FQ73" s="467"/>
      <c r="FR73" s="467"/>
      <c r="FS73" s="467"/>
      <c r="FT73" s="467"/>
      <c r="FU73" s="467"/>
      <c r="FV73" s="467"/>
      <c r="FW73" s="467"/>
      <c r="FX73" s="467"/>
      <c r="FY73" s="467"/>
      <c r="FZ73" s="467"/>
      <c r="GA73" s="467"/>
      <c r="GB73" s="467"/>
      <c r="GC73" s="467"/>
      <c r="GD73" s="467"/>
      <c r="GE73" s="467"/>
      <c r="GF73" s="467"/>
      <c r="GG73" s="467"/>
      <c r="GH73" s="467"/>
      <c r="GI73" s="467"/>
      <c r="GJ73" s="467"/>
      <c r="GK73" s="467"/>
      <c r="GL73" s="467"/>
      <c r="GM73" s="467"/>
      <c r="GN73" s="467"/>
      <c r="GO73" s="467"/>
      <c r="GP73" s="467"/>
      <c r="GQ73" s="467"/>
      <c r="GR73" s="467"/>
      <c r="GS73" s="467"/>
      <c r="GT73" s="467"/>
      <c r="GU73" s="467"/>
      <c r="GV73" s="467"/>
      <c r="GW73" s="467"/>
      <c r="GX73" s="467"/>
      <c r="GY73" s="467"/>
      <c r="GZ73" s="467"/>
      <c r="HA73" s="467"/>
      <c r="HB73" s="467"/>
      <c r="HC73" s="467"/>
      <c r="HD73" s="467"/>
      <c r="HE73" s="467"/>
      <c r="HF73" s="467"/>
      <c r="HG73" s="467"/>
      <c r="HH73" s="467"/>
      <c r="HI73" s="467"/>
      <c r="HJ73" s="467"/>
      <c r="HK73" s="467"/>
      <c r="HL73" s="467"/>
      <c r="HM73" s="467"/>
      <c r="HN73" s="467"/>
      <c r="HO73" s="467"/>
      <c r="HP73" s="467"/>
      <c r="HQ73" s="467"/>
      <c r="HR73" s="467"/>
      <c r="HS73" s="467"/>
      <c r="HT73" s="467"/>
      <c r="HU73" s="467"/>
      <c r="HV73" s="467"/>
      <c r="HW73" s="467"/>
      <c r="HX73" s="467"/>
      <c r="HY73" s="467"/>
      <c r="HZ73" s="467"/>
      <c r="IA73" s="467"/>
      <c r="IB73" s="467"/>
      <c r="IC73" s="467"/>
      <c r="ID73" s="467"/>
      <c r="IE73" s="467"/>
      <c r="IF73" s="467"/>
      <c r="IG73" s="467"/>
      <c r="IH73" s="467"/>
      <c r="II73" s="467"/>
      <c r="IJ73" s="467"/>
      <c r="IK73" s="467"/>
      <c r="IL73" s="467"/>
      <c r="IM73" s="467"/>
      <c r="IN73" s="467"/>
      <c r="IO73" s="467"/>
      <c r="IP73" s="467"/>
      <c r="IQ73" s="467"/>
      <c r="IR73" s="467"/>
      <c r="IS73" s="467"/>
      <c r="IT73" s="467"/>
      <c r="IU73" s="467"/>
      <c r="IV73" s="467"/>
    </row>
    <row r="74" spans="1:256" ht="17.25" customHeight="1">
      <c r="A74" s="499">
        <v>23</v>
      </c>
      <c r="B74" s="478"/>
      <c r="C74" s="555"/>
      <c r="D74" s="500" t="s">
        <v>2787</v>
      </c>
      <c r="E74" s="500"/>
      <c r="F74" s="496" t="s">
        <v>2383</v>
      </c>
      <c r="G74" s="473">
        <v>1</v>
      </c>
      <c r="H74" s="482"/>
      <c r="I74" s="474">
        <f>G74*H74</f>
        <v>0</v>
      </c>
      <c r="J74" s="474"/>
      <c r="K74" s="474">
        <f>SUM(I74:J74)</f>
        <v>0</v>
      </c>
      <c r="L74" s="483">
        <v>21</v>
      </c>
      <c r="M74" s="484"/>
      <c r="N74" s="484"/>
      <c r="O74" s="485"/>
      <c r="P74" s="485"/>
      <c r="Q74" s="511"/>
      <c r="R74" s="512"/>
      <c r="S74" s="512"/>
      <c r="T74" s="467"/>
      <c r="U74" s="467"/>
      <c r="V74" s="467"/>
      <c r="W74" s="467"/>
      <c r="X74" s="467"/>
      <c r="Y74" s="467"/>
      <c r="Z74" s="467"/>
      <c r="AA74" s="467"/>
      <c r="AB74" s="467"/>
      <c r="AC74" s="467"/>
      <c r="AD74" s="467"/>
      <c r="AE74" s="467"/>
      <c r="AF74" s="467"/>
      <c r="AG74" s="467"/>
      <c r="AH74" s="467"/>
      <c r="AI74" s="467"/>
      <c r="AJ74" s="467"/>
      <c r="AK74" s="467"/>
      <c r="AL74" s="467"/>
      <c r="AM74" s="467"/>
      <c r="AN74" s="467"/>
      <c r="AO74" s="467"/>
      <c r="AP74" s="467"/>
      <c r="AQ74" s="467"/>
      <c r="AR74" s="467"/>
      <c r="AS74" s="467"/>
      <c r="AT74" s="467"/>
      <c r="AU74" s="467"/>
      <c r="AV74" s="467"/>
      <c r="AW74" s="467"/>
      <c r="AX74" s="467"/>
      <c r="AY74" s="467"/>
      <c r="AZ74" s="467"/>
      <c r="BA74" s="467"/>
      <c r="BB74" s="467"/>
      <c r="BC74" s="467"/>
      <c r="BD74" s="467"/>
      <c r="BE74" s="467"/>
      <c r="BF74" s="467"/>
      <c r="BG74" s="467"/>
      <c r="BH74" s="467"/>
      <c r="BI74" s="467"/>
      <c r="BJ74" s="467"/>
      <c r="BK74" s="467"/>
      <c r="BL74" s="467"/>
      <c r="BM74" s="467"/>
      <c r="BN74" s="467"/>
      <c r="BO74" s="467"/>
      <c r="BP74" s="467"/>
      <c r="BQ74" s="467"/>
      <c r="BR74" s="467"/>
      <c r="BS74" s="467"/>
      <c r="BT74" s="467"/>
      <c r="BU74" s="467"/>
      <c r="BV74" s="467"/>
      <c r="BW74" s="467"/>
      <c r="BX74" s="467"/>
      <c r="BY74" s="467"/>
      <c r="BZ74" s="467"/>
      <c r="CA74" s="467"/>
      <c r="CB74" s="467"/>
      <c r="CC74" s="467"/>
      <c r="CD74" s="467"/>
      <c r="CE74" s="467"/>
      <c r="CF74" s="467"/>
      <c r="CG74" s="467"/>
      <c r="CH74" s="467"/>
      <c r="CI74" s="467"/>
      <c r="CJ74" s="467"/>
      <c r="CK74" s="467"/>
      <c r="CL74" s="467"/>
      <c r="CM74" s="467"/>
      <c r="CN74" s="467"/>
      <c r="CO74" s="467"/>
      <c r="CP74" s="467"/>
      <c r="CQ74" s="467"/>
      <c r="CR74" s="467"/>
      <c r="CS74" s="467"/>
      <c r="CT74" s="467"/>
      <c r="CU74" s="467"/>
      <c r="CV74" s="467"/>
      <c r="CW74" s="467"/>
      <c r="CX74" s="467"/>
      <c r="CY74" s="467"/>
      <c r="CZ74" s="467"/>
      <c r="DA74" s="467"/>
      <c r="DB74" s="467"/>
      <c r="DC74" s="467"/>
      <c r="DD74" s="467"/>
      <c r="DE74" s="467"/>
      <c r="DF74" s="467"/>
      <c r="DG74" s="467"/>
      <c r="DH74" s="467"/>
      <c r="DI74" s="467"/>
      <c r="DJ74" s="467"/>
      <c r="DK74" s="467"/>
      <c r="DL74" s="467"/>
      <c r="DM74" s="467"/>
      <c r="DN74" s="467"/>
      <c r="DO74" s="467"/>
      <c r="DP74" s="467"/>
      <c r="DQ74" s="467"/>
      <c r="DR74" s="467"/>
      <c r="DS74" s="467"/>
      <c r="DT74" s="467"/>
      <c r="DU74" s="467"/>
      <c r="DV74" s="467"/>
      <c r="DW74" s="467"/>
      <c r="DX74" s="467"/>
      <c r="DY74" s="467"/>
      <c r="DZ74" s="467"/>
      <c r="EA74" s="467"/>
      <c r="EB74" s="467"/>
      <c r="EC74" s="467"/>
      <c r="ED74" s="467"/>
      <c r="EE74" s="467"/>
      <c r="EF74" s="467"/>
      <c r="EG74" s="467"/>
      <c r="EH74" s="467"/>
      <c r="EI74" s="467"/>
      <c r="EJ74" s="467"/>
      <c r="EK74" s="467"/>
      <c r="EL74" s="467"/>
      <c r="EM74" s="467"/>
      <c r="EN74" s="467"/>
      <c r="EO74" s="467"/>
      <c r="EP74" s="467"/>
      <c r="EQ74" s="467"/>
      <c r="ER74" s="467"/>
      <c r="ES74" s="467"/>
      <c r="ET74" s="467"/>
      <c r="EU74" s="467"/>
      <c r="EV74" s="467"/>
      <c r="EW74" s="467"/>
      <c r="EX74" s="467"/>
      <c r="EY74" s="467"/>
      <c r="EZ74" s="467"/>
      <c r="FA74" s="467"/>
      <c r="FB74" s="467"/>
      <c r="FC74" s="467"/>
      <c r="FD74" s="467"/>
      <c r="FE74" s="467"/>
      <c r="FF74" s="467"/>
      <c r="FG74" s="467"/>
      <c r="FH74" s="467"/>
      <c r="FI74" s="467"/>
      <c r="FJ74" s="467"/>
      <c r="FK74" s="467"/>
      <c r="FL74" s="467"/>
      <c r="FM74" s="467"/>
      <c r="FN74" s="467"/>
      <c r="FO74" s="467"/>
      <c r="FP74" s="467"/>
      <c r="FQ74" s="467"/>
      <c r="FR74" s="467"/>
      <c r="FS74" s="467"/>
      <c r="FT74" s="467"/>
      <c r="FU74" s="467"/>
      <c r="FV74" s="467"/>
      <c r="FW74" s="467"/>
      <c r="FX74" s="467"/>
      <c r="FY74" s="467"/>
      <c r="FZ74" s="467"/>
      <c r="GA74" s="467"/>
      <c r="GB74" s="467"/>
      <c r="GC74" s="467"/>
      <c r="GD74" s="467"/>
      <c r="GE74" s="467"/>
      <c r="GF74" s="467"/>
      <c r="GG74" s="467"/>
      <c r="GH74" s="467"/>
      <c r="GI74" s="467"/>
      <c r="GJ74" s="467"/>
      <c r="GK74" s="467"/>
      <c r="GL74" s="467"/>
      <c r="GM74" s="467"/>
      <c r="GN74" s="467"/>
      <c r="GO74" s="467"/>
      <c r="GP74" s="467"/>
      <c r="GQ74" s="467"/>
      <c r="GR74" s="467"/>
      <c r="GS74" s="467"/>
      <c r="GT74" s="467"/>
      <c r="GU74" s="467"/>
      <c r="GV74" s="467"/>
      <c r="GW74" s="467"/>
      <c r="GX74" s="467"/>
      <c r="GY74" s="467"/>
      <c r="GZ74" s="467"/>
      <c r="HA74" s="467"/>
      <c r="HB74" s="467"/>
      <c r="HC74" s="467"/>
      <c r="HD74" s="467"/>
      <c r="HE74" s="467"/>
      <c r="HF74" s="467"/>
      <c r="HG74" s="467"/>
      <c r="HH74" s="467"/>
      <c r="HI74" s="467"/>
      <c r="HJ74" s="467"/>
      <c r="HK74" s="467"/>
      <c r="HL74" s="467"/>
      <c r="HM74" s="467"/>
      <c r="HN74" s="467"/>
      <c r="HO74" s="467"/>
      <c r="HP74" s="467"/>
      <c r="HQ74" s="467"/>
      <c r="HR74" s="467"/>
      <c r="HS74" s="467"/>
      <c r="HT74" s="467"/>
      <c r="HU74" s="467"/>
      <c r="HV74" s="467"/>
      <c r="HW74" s="467"/>
      <c r="HX74" s="467"/>
      <c r="HY74" s="467"/>
      <c r="HZ74" s="467"/>
      <c r="IA74" s="467"/>
      <c r="IB74" s="467"/>
      <c r="IC74" s="467"/>
      <c r="ID74" s="467"/>
      <c r="IE74" s="467"/>
      <c r="IF74" s="467"/>
      <c r="IG74" s="467"/>
      <c r="IH74" s="467"/>
      <c r="II74" s="467"/>
      <c r="IJ74" s="467"/>
      <c r="IK74" s="467"/>
      <c r="IL74" s="467"/>
      <c r="IM74" s="467"/>
      <c r="IN74" s="467"/>
      <c r="IO74" s="467"/>
      <c r="IP74" s="467"/>
      <c r="IQ74" s="467"/>
      <c r="IR74" s="467"/>
      <c r="IS74" s="467"/>
      <c r="IT74" s="467"/>
      <c r="IU74" s="467"/>
      <c r="IV74" s="467"/>
    </row>
    <row r="75" spans="1:20" ht="13.5">
      <c r="A75" s="470"/>
      <c r="B75" s="470"/>
      <c r="C75" s="468" t="s">
        <v>2788</v>
      </c>
      <c r="D75" s="471" t="s">
        <v>2789</v>
      </c>
      <c r="E75" s="544"/>
      <c r="F75" s="496"/>
      <c r="G75" s="473"/>
      <c r="H75" s="482"/>
      <c r="I75" s="474"/>
      <c r="J75" s="474"/>
      <c r="K75" s="476">
        <f>K76</f>
        <v>0</v>
      </c>
      <c r="L75" s="483"/>
      <c r="M75" s="484"/>
      <c r="N75" s="484"/>
      <c r="O75" s="485"/>
      <c r="P75" s="485"/>
      <c r="Q75" s="511"/>
      <c r="R75" s="512"/>
      <c r="S75" s="512"/>
      <c r="T75" s="467"/>
    </row>
    <row r="76" spans="1:20" ht="30" customHeight="1">
      <c r="A76" s="499">
        <v>24</v>
      </c>
      <c r="B76" s="478"/>
      <c r="C76" s="479"/>
      <c r="D76" s="509" t="s">
        <v>2790</v>
      </c>
      <c r="E76" s="500" t="s">
        <v>2791</v>
      </c>
      <c r="F76" s="496" t="s">
        <v>2383</v>
      </c>
      <c r="G76" s="473">
        <v>1</v>
      </c>
      <c r="H76" s="482"/>
      <c r="I76" s="474">
        <f>H76*G76</f>
        <v>0</v>
      </c>
      <c r="J76" s="474"/>
      <c r="K76" s="559">
        <f>SUM(I76:J76)</f>
        <v>0</v>
      </c>
      <c r="L76" s="483">
        <v>21</v>
      </c>
      <c r="M76" s="484"/>
      <c r="N76" s="484"/>
      <c r="O76" s="485"/>
      <c r="P76" s="485"/>
      <c r="Q76" s="507"/>
      <c r="R76" s="517"/>
      <c r="S76" s="517"/>
      <c r="T76" s="467"/>
    </row>
    <row r="77" spans="1:20" ht="50.25" customHeight="1">
      <c r="A77" s="499"/>
      <c r="B77" s="478"/>
      <c r="C77" s="479"/>
      <c r="D77" s="500" t="s">
        <v>2791</v>
      </c>
      <c r="E77" s="500"/>
      <c r="F77" s="496"/>
      <c r="G77" s="473"/>
      <c r="H77" s="474"/>
      <c r="I77" s="474"/>
      <c r="J77" s="474"/>
      <c r="K77" s="559"/>
      <c r="L77" s="483"/>
      <c r="M77" s="484"/>
      <c r="N77" s="484"/>
      <c r="O77" s="485"/>
      <c r="P77" s="485"/>
      <c r="Q77" s="507"/>
      <c r="R77" s="517"/>
      <c r="S77" s="517"/>
      <c r="T77" s="467"/>
    </row>
    <row r="78" spans="1:26" s="533" customFormat="1" ht="13.5">
      <c r="A78" s="522"/>
      <c r="B78" s="522"/>
      <c r="C78" s="560" t="s">
        <v>2792</v>
      </c>
      <c r="D78" s="561" t="s">
        <v>2793</v>
      </c>
      <c r="E78" s="537"/>
      <c r="F78" s="493"/>
      <c r="G78" s="473"/>
      <c r="H78" s="482"/>
      <c r="I78" s="474"/>
      <c r="J78" s="474"/>
      <c r="K78" s="476">
        <f>K79</f>
        <v>0</v>
      </c>
      <c r="L78" s="483"/>
      <c r="M78" s="562"/>
      <c r="N78" s="562"/>
      <c r="O78" s="563"/>
      <c r="P78" s="564"/>
      <c r="Q78" s="565"/>
      <c r="R78" s="566"/>
      <c r="S78" s="484"/>
      <c r="T78" s="567"/>
      <c r="U78" s="485"/>
      <c r="V78" s="485"/>
      <c r="W78" s="568"/>
      <c r="X78" s="568"/>
      <c r="Y78" s="568"/>
      <c r="Z78" s="569"/>
    </row>
    <row r="79" spans="1:26" s="533" customFormat="1" ht="22.5">
      <c r="A79" s="547">
        <v>25</v>
      </c>
      <c r="B79" s="478"/>
      <c r="C79" s="570"/>
      <c r="D79" s="571" t="s">
        <v>2794</v>
      </c>
      <c r="E79" s="537" t="s">
        <v>2383</v>
      </c>
      <c r="F79" s="493">
        <v>1</v>
      </c>
      <c r="G79" s="473">
        <v>1</v>
      </c>
      <c r="H79" s="482"/>
      <c r="I79" s="474">
        <f>H79*G79</f>
        <v>0</v>
      </c>
      <c r="J79" s="474"/>
      <c r="K79" s="559">
        <f>SUM(I79:J79)</f>
        <v>0</v>
      </c>
      <c r="L79" s="483">
        <v>21</v>
      </c>
      <c r="M79" s="562"/>
      <c r="N79" s="562"/>
      <c r="O79" s="572"/>
      <c r="P79" s="573"/>
      <c r="Q79" s="574"/>
      <c r="R79" s="566"/>
      <c r="S79" s="484"/>
      <c r="T79" s="567"/>
      <c r="U79" s="485"/>
      <c r="V79" s="485"/>
      <c r="W79" s="485"/>
      <c r="X79" s="546"/>
      <c r="Y79" s="546"/>
      <c r="Z79" s="569"/>
    </row>
    <row r="80" spans="1:26" s="533" customFormat="1" ht="42.75" customHeight="1">
      <c r="A80" s="547"/>
      <c r="B80" s="478"/>
      <c r="C80" s="570"/>
      <c r="D80" s="575" t="s">
        <v>2760</v>
      </c>
      <c r="E80" s="537"/>
      <c r="F80" s="493"/>
      <c r="G80" s="550"/>
      <c r="H80" s="550"/>
      <c r="I80" s="550"/>
      <c r="J80" s="576"/>
      <c r="K80" s="540"/>
      <c r="L80" s="562"/>
      <c r="M80" s="562"/>
      <c r="N80" s="562"/>
      <c r="O80" s="572"/>
      <c r="P80" s="573"/>
      <c r="Q80" s="574"/>
      <c r="R80" s="566"/>
      <c r="S80" s="484"/>
      <c r="T80" s="567"/>
      <c r="U80" s="485"/>
      <c r="V80" s="485"/>
      <c r="W80" s="485"/>
      <c r="X80" s="546"/>
      <c r="Y80" s="546"/>
      <c r="Z80" s="569"/>
    </row>
    <row r="81" spans="1:26" s="533" customFormat="1" ht="13.5">
      <c r="A81" s="522"/>
      <c r="B81" s="522"/>
      <c r="C81" s="577" t="s">
        <v>2795</v>
      </c>
      <c r="D81" s="561" t="s">
        <v>2796</v>
      </c>
      <c r="E81" s="537"/>
      <c r="F81" s="493"/>
      <c r="G81" s="473"/>
      <c r="H81" s="482"/>
      <c r="I81" s="474"/>
      <c r="J81" s="474"/>
      <c r="K81" s="476">
        <f>K82</f>
        <v>0</v>
      </c>
      <c r="L81" s="483"/>
      <c r="M81" s="562"/>
      <c r="N81" s="562"/>
      <c r="O81" s="566"/>
      <c r="P81" s="566"/>
      <c r="Q81" s="574"/>
      <c r="R81" s="566"/>
      <c r="S81" s="484"/>
      <c r="T81" s="567"/>
      <c r="U81" s="485"/>
      <c r="V81" s="485"/>
      <c r="W81" s="485"/>
      <c r="X81" s="485"/>
      <c r="Y81" s="485"/>
      <c r="Z81" s="569"/>
    </row>
    <row r="82" spans="1:26" s="533" customFormat="1" ht="22.5">
      <c r="A82" s="547">
        <v>26</v>
      </c>
      <c r="B82" s="478"/>
      <c r="C82" s="570"/>
      <c r="D82" s="571" t="s">
        <v>2797</v>
      </c>
      <c r="E82" s="537" t="s">
        <v>2383</v>
      </c>
      <c r="F82" s="493">
        <v>1</v>
      </c>
      <c r="G82" s="473">
        <v>1</v>
      </c>
      <c r="H82" s="482"/>
      <c r="I82" s="474">
        <f>H82*G82</f>
        <v>0</v>
      </c>
      <c r="J82" s="474"/>
      <c r="K82" s="559">
        <f>SUM(I82:J82)</f>
        <v>0</v>
      </c>
      <c r="L82" s="483">
        <v>21</v>
      </c>
      <c r="M82" s="562"/>
      <c r="N82" s="562"/>
      <c r="O82" s="578"/>
      <c r="P82" s="573"/>
      <c r="Q82" s="573"/>
      <c r="R82" s="566"/>
      <c r="S82" s="484"/>
      <c r="T82" s="567"/>
      <c r="U82" s="485"/>
      <c r="V82" s="485"/>
      <c r="W82" s="485"/>
      <c r="X82" s="546"/>
      <c r="Y82" s="546"/>
      <c r="Z82" s="569"/>
    </row>
    <row r="83" spans="1:26" s="533" customFormat="1" ht="42" customHeight="1">
      <c r="A83" s="547"/>
      <c r="B83" s="478"/>
      <c r="C83" s="570"/>
      <c r="D83" s="575" t="s">
        <v>2798</v>
      </c>
      <c r="E83" s="537"/>
      <c r="F83" s="493"/>
      <c r="G83" s="550"/>
      <c r="H83" s="550"/>
      <c r="I83" s="550"/>
      <c r="J83" s="576"/>
      <c r="K83" s="540"/>
      <c r="L83" s="562"/>
      <c r="M83" s="562"/>
      <c r="N83" s="562"/>
      <c r="O83" s="578"/>
      <c r="P83" s="573"/>
      <c r="Q83" s="573"/>
      <c r="R83" s="566"/>
      <c r="S83" s="484"/>
      <c r="T83" s="567"/>
      <c r="U83" s="485"/>
      <c r="V83" s="485"/>
      <c r="W83" s="485"/>
      <c r="X83" s="546"/>
      <c r="Y83" s="546"/>
      <c r="Z83" s="569"/>
    </row>
    <row r="84" spans="1:256" ht="28.7" customHeight="1">
      <c r="A84" s="522"/>
      <c r="B84" s="470"/>
      <c r="C84" s="579">
        <v>42795</v>
      </c>
      <c r="D84" s="458" t="s">
        <v>2799</v>
      </c>
      <c r="E84" s="542"/>
      <c r="F84" s="496"/>
      <c r="G84" s="473"/>
      <c r="H84" s="482"/>
      <c r="I84" s="474"/>
      <c r="J84" s="474"/>
      <c r="K84" s="476">
        <f>K85</f>
        <v>0</v>
      </c>
      <c r="L84" s="483"/>
      <c r="M84" s="484"/>
      <c r="N84" s="484"/>
      <c r="O84" s="485"/>
      <c r="P84" s="485"/>
      <c r="Q84" s="485"/>
      <c r="R84" s="485"/>
      <c r="S84" s="485"/>
      <c r="T84" s="467"/>
      <c r="U84" s="467"/>
      <c r="V84" s="467"/>
      <c r="W84" s="467"/>
      <c r="X84" s="467"/>
      <c r="Y84" s="467"/>
      <c r="Z84" s="467"/>
      <c r="AA84" s="467"/>
      <c r="AB84" s="467"/>
      <c r="AC84" s="467"/>
      <c r="AD84" s="467"/>
      <c r="AE84" s="467"/>
      <c r="AF84" s="467"/>
      <c r="AG84" s="467"/>
      <c r="AH84" s="467"/>
      <c r="AI84" s="467"/>
      <c r="AJ84" s="467"/>
      <c r="AK84" s="467"/>
      <c r="AL84" s="467"/>
      <c r="AM84" s="467"/>
      <c r="AN84" s="467"/>
      <c r="AO84" s="467"/>
      <c r="AP84" s="467"/>
      <c r="AQ84" s="467"/>
      <c r="AR84" s="467"/>
      <c r="AS84" s="467"/>
      <c r="AT84" s="467"/>
      <c r="AU84" s="467"/>
      <c r="AV84" s="467"/>
      <c r="AW84" s="467"/>
      <c r="AX84" s="467"/>
      <c r="AY84" s="467"/>
      <c r="AZ84" s="467"/>
      <c r="BA84" s="467"/>
      <c r="BB84" s="467"/>
      <c r="BC84" s="467"/>
      <c r="BD84" s="467"/>
      <c r="BE84" s="467"/>
      <c r="BF84" s="467"/>
      <c r="BG84" s="467"/>
      <c r="BH84" s="467"/>
      <c r="BI84" s="467"/>
      <c r="BJ84" s="467"/>
      <c r="BK84" s="467"/>
      <c r="BL84" s="467"/>
      <c r="BM84" s="467"/>
      <c r="BN84" s="467"/>
      <c r="BO84" s="467"/>
      <c r="BP84" s="467"/>
      <c r="BQ84" s="467"/>
      <c r="BR84" s="467"/>
      <c r="BS84" s="467"/>
      <c r="BT84" s="467"/>
      <c r="BU84" s="467"/>
      <c r="BV84" s="467"/>
      <c r="BW84" s="467"/>
      <c r="BX84" s="467"/>
      <c r="BY84" s="467"/>
      <c r="BZ84" s="467"/>
      <c r="CA84" s="467"/>
      <c r="CB84" s="467"/>
      <c r="CC84" s="467"/>
      <c r="CD84" s="467"/>
      <c r="CE84" s="467"/>
      <c r="CF84" s="467"/>
      <c r="CG84" s="467"/>
      <c r="CH84" s="467"/>
      <c r="CI84" s="467"/>
      <c r="CJ84" s="467"/>
      <c r="CK84" s="467"/>
      <c r="CL84" s="467"/>
      <c r="CM84" s="467"/>
      <c r="CN84" s="467"/>
      <c r="CO84" s="467"/>
      <c r="CP84" s="467"/>
      <c r="CQ84" s="467"/>
      <c r="CR84" s="467"/>
      <c r="CS84" s="467"/>
      <c r="CT84" s="467"/>
      <c r="CU84" s="467"/>
      <c r="CV84" s="467"/>
      <c r="CW84" s="467"/>
      <c r="CX84" s="467"/>
      <c r="CY84" s="467"/>
      <c r="CZ84" s="467"/>
      <c r="DA84" s="467"/>
      <c r="DB84" s="467"/>
      <c r="DC84" s="467"/>
      <c r="DD84" s="467"/>
      <c r="DE84" s="467"/>
      <c r="DF84" s="467"/>
      <c r="DG84" s="467"/>
      <c r="DH84" s="467"/>
      <c r="DI84" s="467"/>
      <c r="DJ84" s="467"/>
      <c r="DK84" s="467"/>
      <c r="DL84" s="467"/>
      <c r="DM84" s="467"/>
      <c r="DN84" s="467"/>
      <c r="DO84" s="467"/>
      <c r="DP84" s="467"/>
      <c r="DQ84" s="467"/>
      <c r="DR84" s="467"/>
      <c r="DS84" s="467"/>
      <c r="DT84" s="467"/>
      <c r="DU84" s="467"/>
      <c r="DV84" s="467"/>
      <c r="DW84" s="467"/>
      <c r="DX84" s="467"/>
      <c r="DY84" s="467"/>
      <c r="DZ84" s="467"/>
      <c r="EA84" s="467"/>
      <c r="EB84" s="467"/>
      <c r="EC84" s="467"/>
      <c r="ED84" s="467"/>
      <c r="EE84" s="467"/>
      <c r="EF84" s="467"/>
      <c r="EG84" s="467"/>
      <c r="EH84" s="467"/>
      <c r="EI84" s="467"/>
      <c r="EJ84" s="467"/>
      <c r="EK84" s="467"/>
      <c r="EL84" s="467"/>
      <c r="EM84" s="467"/>
      <c r="EN84" s="467"/>
      <c r="EO84" s="467"/>
      <c r="EP84" s="467"/>
      <c r="EQ84" s="467"/>
      <c r="ER84" s="467"/>
      <c r="ES84" s="467"/>
      <c r="ET84" s="467"/>
      <c r="EU84" s="467"/>
      <c r="EV84" s="467"/>
      <c r="EW84" s="467"/>
      <c r="EX84" s="467"/>
      <c r="EY84" s="467"/>
      <c r="EZ84" s="467"/>
      <c r="FA84" s="467"/>
      <c r="FB84" s="467"/>
      <c r="FC84" s="467"/>
      <c r="FD84" s="467"/>
      <c r="FE84" s="467"/>
      <c r="FF84" s="467"/>
      <c r="FG84" s="467"/>
      <c r="FH84" s="467"/>
      <c r="FI84" s="467"/>
      <c r="FJ84" s="467"/>
      <c r="FK84" s="467"/>
      <c r="FL84" s="467"/>
      <c r="FM84" s="467"/>
      <c r="FN84" s="467"/>
      <c r="FO84" s="467"/>
      <c r="FP84" s="467"/>
      <c r="FQ84" s="467"/>
      <c r="FR84" s="467"/>
      <c r="FS84" s="467"/>
      <c r="FT84" s="467"/>
      <c r="FU84" s="467"/>
      <c r="FV84" s="467"/>
      <c r="FW84" s="467"/>
      <c r="FX84" s="467"/>
      <c r="FY84" s="467"/>
      <c r="FZ84" s="467"/>
      <c r="GA84" s="467"/>
      <c r="GB84" s="467"/>
      <c r="GC84" s="467"/>
      <c r="GD84" s="467"/>
      <c r="GE84" s="467"/>
      <c r="GF84" s="467"/>
      <c r="GG84" s="467"/>
      <c r="GH84" s="467"/>
      <c r="GI84" s="467"/>
      <c r="GJ84" s="467"/>
      <c r="GK84" s="467"/>
      <c r="GL84" s="467"/>
      <c r="GM84" s="467"/>
      <c r="GN84" s="467"/>
      <c r="GO84" s="467"/>
      <c r="GP84" s="467"/>
      <c r="GQ84" s="467"/>
      <c r="GR84" s="467"/>
      <c r="GS84" s="467"/>
      <c r="GT84" s="467"/>
      <c r="GU84" s="467"/>
      <c r="GV84" s="467"/>
      <c r="GW84" s="467"/>
      <c r="GX84" s="467"/>
      <c r="GY84" s="467"/>
      <c r="GZ84" s="467"/>
      <c r="HA84" s="467"/>
      <c r="HB84" s="467"/>
      <c r="HC84" s="467"/>
      <c r="HD84" s="467"/>
      <c r="HE84" s="467"/>
      <c r="HF84" s="467"/>
      <c r="HG84" s="467"/>
      <c r="HH84" s="467"/>
      <c r="HI84" s="467"/>
      <c r="HJ84" s="467"/>
      <c r="HK84" s="467"/>
      <c r="HL84" s="467"/>
      <c r="HM84" s="467"/>
      <c r="HN84" s="467"/>
      <c r="HO84" s="467"/>
      <c r="HP84" s="467"/>
      <c r="HQ84" s="467"/>
      <c r="HR84" s="467"/>
      <c r="HS84" s="467"/>
      <c r="HT84" s="467"/>
      <c r="HU84" s="467"/>
      <c r="HV84" s="467"/>
      <c r="HW84" s="467"/>
      <c r="HX84" s="467"/>
      <c r="HY84" s="467"/>
      <c r="HZ84" s="467"/>
      <c r="IA84" s="467"/>
      <c r="IB84" s="467"/>
      <c r="IC84" s="467"/>
      <c r="ID84" s="467"/>
      <c r="IE84" s="467"/>
      <c r="IF84" s="467"/>
      <c r="IG84" s="467"/>
      <c r="IH84" s="467"/>
      <c r="II84" s="467"/>
      <c r="IJ84" s="467"/>
      <c r="IK84" s="467"/>
      <c r="IL84" s="467"/>
      <c r="IM84" s="467"/>
      <c r="IN84" s="467"/>
      <c r="IO84" s="467"/>
      <c r="IP84" s="467"/>
      <c r="IQ84" s="467"/>
      <c r="IR84" s="467"/>
      <c r="IS84" s="467"/>
      <c r="IT84" s="467"/>
      <c r="IU84" s="467"/>
      <c r="IV84" s="467"/>
    </row>
    <row r="85" spans="1:20" ht="19.7" customHeight="1">
      <c r="A85" s="499"/>
      <c r="B85" s="478"/>
      <c r="C85" s="555" t="s">
        <v>2800</v>
      </c>
      <c r="D85" s="580" t="s">
        <v>2801</v>
      </c>
      <c r="E85" s="545" t="s">
        <v>2765</v>
      </c>
      <c r="F85" s="581"/>
      <c r="G85" s="582"/>
      <c r="H85" s="583"/>
      <c r="I85" s="474"/>
      <c r="J85" s="474"/>
      <c r="K85" s="476">
        <f>SUM(K86)</f>
        <v>0</v>
      </c>
      <c r="L85" s="483"/>
      <c r="M85" s="484"/>
      <c r="N85" s="484"/>
      <c r="O85" s="485"/>
      <c r="P85" s="485"/>
      <c r="Q85" s="485"/>
      <c r="R85" s="546"/>
      <c r="S85" s="546"/>
      <c r="T85" s="467"/>
    </row>
    <row r="86" spans="1:20" ht="13.5">
      <c r="A86" s="499">
        <v>27</v>
      </c>
      <c r="B86" s="478"/>
      <c r="C86" s="479"/>
      <c r="D86" s="584" t="s">
        <v>2802</v>
      </c>
      <c r="E86" s="545"/>
      <c r="F86" s="581" t="s">
        <v>316</v>
      </c>
      <c r="G86" s="582">
        <v>20</v>
      </c>
      <c r="H86" s="583"/>
      <c r="I86" s="474">
        <f>G86*H86</f>
        <v>0</v>
      </c>
      <c r="J86" s="474"/>
      <c r="K86" s="559">
        <f>SUM(I86:J86)</f>
        <v>0</v>
      </c>
      <c r="L86" s="483">
        <v>21</v>
      </c>
      <c r="M86" s="484"/>
      <c r="N86" s="484"/>
      <c r="O86" s="485"/>
      <c r="P86" s="485"/>
      <c r="Q86" s="485"/>
      <c r="R86" s="546"/>
      <c r="S86" s="546"/>
      <c r="T86" s="467"/>
    </row>
    <row r="87" spans="1:20" ht="110.25" customHeight="1">
      <c r="A87" s="499"/>
      <c r="B87" s="478"/>
      <c r="C87" s="479"/>
      <c r="D87" s="585" t="s">
        <v>2803</v>
      </c>
      <c r="E87" s="545"/>
      <c r="F87" s="581"/>
      <c r="G87" s="582"/>
      <c r="H87" s="583"/>
      <c r="I87" s="474"/>
      <c r="J87" s="474"/>
      <c r="K87" s="559"/>
      <c r="L87" s="483"/>
      <c r="M87" s="484"/>
      <c r="N87" s="484"/>
      <c r="O87" s="485"/>
      <c r="P87" s="485"/>
      <c r="Q87" s="485"/>
      <c r="R87" s="546"/>
      <c r="S87" s="546"/>
      <c r="T87" s="467"/>
    </row>
    <row r="88" spans="1:26" s="533" customFormat="1" ht="18" customHeight="1">
      <c r="A88" s="522"/>
      <c r="B88" s="522"/>
      <c r="C88" s="586" t="s">
        <v>2755</v>
      </c>
      <c r="D88" s="587" t="s">
        <v>2804</v>
      </c>
      <c r="E88" s="537"/>
      <c r="F88" s="493"/>
      <c r="G88" s="588"/>
      <c r="H88" s="550"/>
      <c r="I88" s="550"/>
      <c r="J88" s="589"/>
      <c r="K88" s="476">
        <f>K89</f>
        <v>0</v>
      </c>
      <c r="L88" s="590"/>
      <c r="M88" s="562"/>
      <c r="N88" s="562"/>
      <c r="O88" s="566"/>
      <c r="P88" s="591"/>
      <c r="Q88" s="592"/>
      <c r="R88" s="566"/>
      <c r="S88" s="484"/>
      <c r="T88" s="567"/>
      <c r="U88" s="485"/>
      <c r="V88" s="485"/>
      <c r="W88" s="485"/>
      <c r="X88" s="485"/>
      <c r="Y88" s="485"/>
      <c r="Z88" s="569"/>
    </row>
    <row r="89" spans="1:26" s="533" customFormat="1" ht="13.5">
      <c r="A89" s="547"/>
      <c r="B89" s="522"/>
      <c r="C89" s="593" t="s">
        <v>2757</v>
      </c>
      <c r="D89" s="594" t="s">
        <v>2805</v>
      </c>
      <c r="E89" s="537"/>
      <c r="F89" s="493"/>
      <c r="G89" s="588"/>
      <c r="H89" s="550"/>
      <c r="I89" s="550"/>
      <c r="J89" s="576"/>
      <c r="K89" s="476">
        <f>K90+K92</f>
        <v>0</v>
      </c>
      <c r="L89" s="470"/>
      <c r="M89" s="562"/>
      <c r="N89" s="562"/>
      <c r="O89" s="563"/>
      <c r="P89" s="564"/>
      <c r="Q89" s="592"/>
      <c r="R89" s="566"/>
      <c r="S89" s="484"/>
      <c r="T89" s="567"/>
      <c r="U89" s="485"/>
      <c r="V89" s="485"/>
      <c r="W89" s="568"/>
      <c r="X89" s="568"/>
      <c r="Y89" s="568"/>
      <c r="Z89" s="569"/>
    </row>
    <row r="90" spans="1:256" s="533" customFormat="1" ht="13.5">
      <c r="A90" s="547">
        <v>28</v>
      </c>
      <c r="B90" s="478"/>
      <c r="C90" s="570"/>
      <c r="D90" s="537" t="s">
        <v>2806</v>
      </c>
      <c r="E90" s="537" t="s">
        <v>316</v>
      </c>
      <c r="F90" s="581" t="s">
        <v>316</v>
      </c>
      <c r="G90" s="582">
        <v>1</v>
      </c>
      <c r="H90" s="583"/>
      <c r="I90" s="474">
        <f>G90*H90</f>
        <v>0</v>
      </c>
      <c r="J90" s="474"/>
      <c r="K90" s="559">
        <f>SUM(I90:J90)</f>
        <v>0</v>
      </c>
      <c r="L90" s="483">
        <v>21</v>
      </c>
      <c r="M90" s="562"/>
      <c r="N90" s="562"/>
      <c r="O90" s="595"/>
      <c r="P90" s="596"/>
      <c r="Q90" s="597"/>
      <c r="R90" s="566"/>
      <c r="S90" s="484"/>
      <c r="T90" s="567"/>
      <c r="U90" s="485"/>
      <c r="V90" s="485"/>
      <c r="W90" s="598"/>
      <c r="X90" s="546"/>
      <c r="Y90" s="546"/>
      <c r="Z90" s="569"/>
      <c r="AA90" s="569"/>
      <c r="AB90" s="569"/>
      <c r="AC90" s="569"/>
      <c r="AD90" s="569"/>
      <c r="AE90" s="569"/>
      <c r="AF90" s="569"/>
      <c r="AG90" s="569"/>
      <c r="AH90" s="569"/>
      <c r="AI90" s="569"/>
      <c r="AJ90" s="569"/>
      <c r="AK90" s="569"/>
      <c r="AL90" s="569"/>
      <c r="AM90" s="569"/>
      <c r="AN90" s="569"/>
      <c r="AO90" s="569"/>
      <c r="AP90" s="569"/>
      <c r="AQ90" s="569"/>
      <c r="AR90" s="569"/>
      <c r="AS90" s="569"/>
      <c r="AT90" s="569"/>
      <c r="AU90" s="569"/>
      <c r="AV90" s="569"/>
      <c r="AW90" s="569"/>
      <c r="AX90" s="569"/>
      <c r="AY90" s="569"/>
      <c r="AZ90" s="569"/>
      <c r="BA90" s="569"/>
      <c r="BB90" s="569"/>
      <c r="BC90" s="569"/>
      <c r="BD90" s="569"/>
      <c r="BE90" s="569"/>
      <c r="BF90" s="569"/>
      <c r="BG90" s="569"/>
      <c r="BH90" s="569"/>
      <c r="BI90" s="569"/>
      <c r="BJ90" s="569"/>
      <c r="BK90" s="569"/>
      <c r="BL90" s="569"/>
      <c r="BM90" s="569"/>
      <c r="BN90" s="569"/>
      <c r="BO90" s="569"/>
      <c r="BP90" s="569"/>
      <c r="BQ90" s="569"/>
      <c r="BR90" s="569"/>
      <c r="BS90" s="569"/>
      <c r="BT90" s="569"/>
      <c r="BU90" s="569"/>
      <c r="BV90" s="569"/>
      <c r="BW90" s="569"/>
      <c r="BX90" s="569"/>
      <c r="BY90" s="569"/>
      <c r="BZ90" s="569"/>
      <c r="CA90" s="569"/>
      <c r="CB90" s="569"/>
      <c r="CC90" s="569"/>
      <c r="CD90" s="569"/>
      <c r="CE90" s="569"/>
      <c r="CF90" s="569"/>
      <c r="CG90" s="569"/>
      <c r="CH90" s="569"/>
      <c r="CI90" s="569"/>
      <c r="CJ90" s="569"/>
      <c r="CK90" s="569"/>
      <c r="CL90" s="569"/>
      <c r="CM90" s="569"/>
      <c r="CN90" s="569"/>
      <c r="CO90" s="569"/>
      <c r="CP90" s="569"/>
      <c r="CQ90" s="569"/>
      <c r="CR90" s="569"/>
      <c r="CS90" s="569"/>
      <c r="CT90" s="569"/>
      <c r="CU90" s="569"/>
      <c r="CV90" s="569"/>
      <c r="CW90" s="569"/>
      <c r="CX90" s="569"/>
      <c r="CY90" s="569"/>
      <c r="CZ90" s="569"/>
      <c r="DA90" s="569"/>
      <c r="DB90" s="569"/>
      <c r="DC90" s="569"/>
      <c r="DD90" s="569"/>
      <c r="DE90" s="569"/>
      <c r="DF90" s="569"/>
      <c r="DG90" s="569"/>
      <c r="DH90" s="569"/>
      <c r="DI90" s="569"/>
      <c r="DJ90" s="569"/>
      <c r="DK90" s="569"/>
      <c r="DL90" s="569"/>
      <c r="DM90" s="569"/>
      <c r="DN90" s="569"/>
      <c r="DO90" s="569"/>
      <c r="DP90" s="569"/>
      <c r="DQ90" s="569"/>
      <c r="DR90" s="569"/>
      <c r="DS90" s="569"/>
      <c r="DT90" s="569"/>
      <c r="DU90" s="569"/>
      <c r="DV90" s="569"/>
      <c r="DW90" s="569"/>
      <c r="DX90" s="569"/>
      <c r="DY90" s="569"/>
      <c r="DZ90" s="569"/>
      <c r="EA90" s="569"/>
      <c r="EB90" s="569"/>
      <c r="EC90" s="569"/>
      <c r="ED90" s="569"/>
      <c r="EE90" s="569"/>
      <c r="EF90" s="569"/>
      <c r="EG90" s="569"/>
      <c r="EH90" s="569"/>
      <c r="EI90" s="569"/>
      <c r="EJ90" s="569"/>
      <c r="EK90" s="569"/>
      <c r="EL90" s="569"/>
      <c r="EM90" s="569"/>
      <c r="EN90" s="569"/>
      <c r="EO90" s="569"/>
      <c r="EP90" s="569"/>
      <c r="EQ90" s="569"/>
      <c r="ER90" s="569"/>
      <c r="ES90" s="569"/>
      <c r="ET90" s="569"/>
      <c r="EU90" s="569"/>
      <c r="EV90" s="569"/>
      <c r="EW90" s="569"/>
      <c r="EX90" s="569"/>
      <c r="EY90" s="569"/>
      <c r="EZ90" s="569"/>
      <c r="FA90" s="569"/>
      <c r="FB90" s="569"/>
      <c r="FC90" s="569"/>
      <c r="FD90" s="569"/>
      <c r="FE90" s="569"/>
      <c r="FF90" s="569"/>
      <c r="FG90" s="569"/>
      <c r="FH90" s="569"/>
      <c r="FI90" s="569"/>
      <c r="FJ90" s="569"/>
      <c r="FK90" s="569"/>
      <c r="FL90" s="569"/>
      <c r="FM90" s="569"/>
      <c r="FN90" s="569"/>
      <c r="FO90" s="569"/>
      <c r="FP90" s="569"/>
      <c r="FQ90" s="569"/>
      <c r="FR90" s="569"/>
      <c r="FS90" s="569"/>
      <c r="FT90" s="569"/>
      <c r="FU90" s="569"/>
      <c r="FV90" s="569"/>
      <c r="FW90" s="569"/>
      <c r="FX90" s="569"/>
      <c r="FY90" s="569"/>
      <c r="FZ90" s="569"/>
      <c r="GA90" s="569"/>
      <c r="GB90" s="569"/>
      <c r="GC90" s="569"/>
      <c r="GD90" s="569"/>
      <c r="GE90" s="569"/>
      <c r="GF90" s="569"/>
      <c r="GG90" s="569"/>
      <c r="GH90" s="569"/>
      <c r="GI90" s="569"/>
      <c r="GJ90" s="569"/>
      <c r="GK90" s="569"/>
      <c r="GL90" s="569"/>
      <c r="GM90" s="569"/>
      <c r="GN90" s="569"/>
      <c r="GO90" s="569"/>
      <c r="GP90" s="569"/>
      <c r="GQ90" s="569"/>
      <c r="GR90" s="569"/>
      <c r="GS90" s="569"/>
      <c r="GT90" s="569"/>
      <c r="GU90" s="569"/>
      <c r="GV90" s="569"/>
      <c r="GW90" s="569"/>
      <c r="GX90" s="569"/>
      <c r="GY90" s="569"/>
      <c r="GZ90" s="569"/>
      <c r="HA90" s="569"/>
      <c r="HB90" s="569"/>
      <c r="HC90" s="569"/>
      <c r="HD90" s="569"/>
      <c r="HE90" s="569"/>
      <c r="HF90" s="569"/>
      <c r="HG90" s="569"/>
      <c r="HH90" s="569"/>
      <c r="HI90" s="569"/>
      <c r="HJ90" s="569"/>
      <c r="HK90" s="569"/>
      <c r="HL90" s="569"/>
      <c r="HM90" s="569"/>
      <c r="HN90" s="569"/>
      <c r="HO90" s="569"/>
      <c r="HP90" s="569"/>
      <c r="HQ90" s="569"/>
      <c r="HR90" s="569"/>
      <c r="HS90" s="569"/>
      <c r="HT90" s="569"/>
      <c r="HU90" s="569"/>
      <c r="HV90" s="569"/>
      <c r="HW90" s="569"/>
      <c r="HX90" s="569"/>
      <c r="HY90" s="569"/>
      <c r="HZ90" s="569"/>
      <c r="IA90" s="569"/>
      <c r="IB90" s="569"/>
      <c r="IC90" s="569"/>
      <c r="ID90" s="569"/>
      <c r="IE90" s="569"/>
      <c r="IF90" s="569"/>
      <c r="IG90" s="569"/>
      <c r="IH90" s="569"/>
      <c r="II90" s="569"/>
      <c r="IJ90" s="569"/>
      <c r="IK90" s="569"/>
      <c r="IL90" s="569"/>
      <c r="IM90" s="569"/>
      <c r="IN90" s="569"/>
      <c r="IO90" s="569"/>
      <c r="IP90" s="569"/>
      <c r="IQ90" s="569"/>
      <c r="IR90" s="569"/>
      <c r="IS90" s="569"/>
      <c r="IT90" s="569"/>
      <c r="IU90" s="569"/>
      <c r="IV90" s="569"/>
    </row>
    <row r="91" spans="1:256" s="533" customFormat="1" ht="142.5" customHeight="1">
      <c r="A91" s="547"/>
      <c r="B91" s="478"/>
      <c r="C91" s="570"/>
      <c r="D91" s="599" t="s">
        <v>2807</v>
      </c>
      <c r="E91" s="537"/>
      <c r="F91" s="493"/>
      <c r="G91" s="588"/>
      <c r="H91" s="550"/>
      <c r="I91" s="550"/>
      <c r="J91" s="576"/>
      <c r="K91" s="540"/>
      <c r="L91" s="499"/>
      <c r="M91" s="562"/>
      <c r="N91" s="562"/>
      <c r="O91" s="595"/>
      <c r="P91" s="596"/>
      <c r="Q91" s="597"/>
      <c r="R91" s="566"/>
      <c r="S91" s="484"/>
      <c r="T91" s="567"/>
      <c r="U91" s="485"/>
      <c r="V91" s="485"/>
      <c r="W91" s="598"/>
      <c r="X91" s="546"/>
      <c r="Y91" s="546"/>
      <c r="Z91" s="569"/>
      <c r="AA91" s="569"/>
      <c r="AB91" s="569"/>
      <c r="AC91" s="569"/>
      <c r="AD91" s="569"/>
      <c r="AE91" s="569"/>
      <c r="AF91" s="569"/>
      <c r="AG91" s="569"/>
      <c r="AH91" s="569"/>
      <c r="AI91" s="569"/>
      <c r="AJ91" s="569"/>
      <c r="AK91" s="569"/>
      <c r="AL91" s="569"/>
      <c r="AM91" s="569"/>
      <c r="AN91" s="569"/>
      <c r="AO91" s="569"/>
      <c r="AP91" s="569"/>
      <c r="AQ91" s="569"/>
      <c r="AR91" s="569"/>
      <c r="AS91" s="569"/>
      <c r="AT91" s="569"/>
      <c r="AU91" s="569"/>
      <c r="AV91" s="569"/>
      <c r="AW91" s="569"/>
      <c r="AX91" s="569"/>
      <c r="AY91" s="569"/>
      <c r="AZ91" s="569"/>
      <c r="BA91" s="569"/>
      <c r="BB91" s="569"/>
      <c r="BC91" s="569"/>
      <c r="BD91" s="569"/>
      <c r="BE91" s="569"/>
      <c r="BF91" s="569"/>
      <c r="BG91" s="569"/>
      <c r="BH91" s="569"/>
      <c r="BI91" s="569"/>
      <c r="BJ91" s="569"/>
      <c r="BK91" s="569"/>
      <c r="BL91" s="569"/>
      <c r="BM91" s="569"/>
      <c r="BN91" s="569"/>
      <c r="BO91" s="569"/>
      <c r="BP91" s="569"/>
      <c r="BQ91" s="569"/>
      <c r="BR91" s="569"/>
      <c r="BS91" s="569"/>
      <c r="BT91" s="569"/>
      <c r="BU91" s="569"/>
      <c r="BV91" s="569"/>
      <c r="BW91" s="569"/>
      <c r="BX91" s="569"/>
      <c r="BY91" s="569"/>
      <c r="BZ91" s="569"/>
      <c r="CA91" s="569"/>
      <c r="CB91" s="569"/>
      <c r="CC91" s="569"/>
      <c r="CD91" s="569"/>
      <c r="CE91" s="569"/>
      <c r="CF91" s="569"/>
      <c r="CG91" s="569"/>
      <c r="CH91" s="569"/>
      <c r="CI91" s="569"/>
      <c r="CJ91" s="569"/>
      <c r="CK91" s="569"/>
      <c r="CL91" s="569"/>
      <c r="CM91" s="569"/>
      <c r="CN91" s="569"/>
      <c r="CO91" s="569"/>
      <c r="CP91" s="569"/>
      <c r="CQ91" s="569"/>
      <c r="CR91" s="569"/>
      <c r="CS91" s="569"/>
      <c r="CT91" s="569"/>
      <c r="CU91" s="569"/>
      <c r="CV91" s="569"/>
      <c r="CW91" s="569"/>
      <c r="CX91" s="569"/>
      <c r="CY91" s="569"/>
      <c r="CZ91" s="569"/>
      <c r="DA91" s="569"/>
      <c r="DB91" s="569"/>
      <c r="DC91" s="569"/>
      <c r="DD91" s="569"/>
      <c r="DE91" s="569"/>
      <c r="DF91" s="569"/>
      <c r="DG91" s="569"/>
      <c r="DH91" s="569"/>
      <c r="DI91" s="569"/>
      <c r="DJ91" s="569"/>
      <c r="DK91" s="569"/>
      <c r="DL91" s="569"/>
      <c r="DM91" s="569"/>
      <c r="DN91" s="569"/>
      <c r="DO91" s="569"/>
      <c r="DP91" s="569"/>
      <c r="DQ91" s="569"/>
      <c r="DR91" s="569"/>
      <c r="DS91" s="569"/>
      <c r="DT91" s="569"/>
      <c r="DU91" s="569"/>
      <c r="DV91" s="569"/>
      <c r="DW91" s="569"/>
      <c r="DX91" s="569"/>
      <c r="DY91" s="569"/>
      <c r="DZ91" s="569"/>
      <c r="EA91" s="569"/>
      <c r="EB91" s="569"/>
      <c r="EC91" s="569"/>
      <c r="ED91" s="569"/>
      <c r="EE91" s="569"/>
      <c r="EF91" s="569"/>
      <c r="EG91" s="569"/>
      <c r="EH91" s="569"/>
      <c r="EI91" s="569"/>
      <c r="EJ91" s="569"/>
      <c r="EK91" s="569"/>
      <c r="EL91" s="569"/>
      <c r="EM91" s="569"/>
      <c r="EN91" s="569"/>
      <c r="EO91" s="569"/>
      <c r="EP91" s="569"/>
      <c r="EQ91" s="569"/>
      <c r="ER91" s="569"/>
      <c r="ES91" s="569"/>
      <c r="ET91" s="569"/>
      <c r="EU91" s="569"/>
      <c r="EV91" s="569"/>
      <c r="EW91" s="569"/>
      <c r="EX91" s="569"/>
      <c r="EY91" s="569"/>
      <c r="EZ91" s="569"/>
      <c r="FA91" s="569"/>
      <c r="FB91" s="569"/>
      <c r="FC91" s="569"/>
      <c r="FD91" s="569"/>
      <c r="FE91" s="569"/>
      <c r="FF91" s="569"/>
      <c r="FG91" s="569"/>
      <c r="FH91" s="569"/>
      <c r="FI91" s="569"/>
      <c r="FJ91" s="569"/>
      <c r="FK91" s="569"/>
      <c r="FL91" s="569"/>
      <c r="FM91" s="569"/>
      <c r="FN91" s="569"/>
      <c r="FO91" s="569"/>
      <c r="FP91" s="569"/>
      <c r="FQ91" s="569"/>
      <c r="FR91" s="569"/>
      <c r="FS91" s="569"/>
      <c r="FT91" s="569"/>
      <c r="FU91" s="569"/>
      <c r="FV91" s="569"/>
      <c r="FW91" s="569"/>
      <c r="FX91" s="569"/>
      <c r="FY91" s="569"/>
      <c r="FZ91" s="569"/>
      <c r="GA91" s="569"/>
      <c r="GB91" s="569"/>
      <c r="GC91" s="569"/>
      <c r="GD91" s="569"/>
      <c r="GE91" s="569"/>
      <c r="GF91" s="569"/>
      <c r="GG91" s="569"/>
      <c r="GH91" s="569"/>
      <c r="GI91" s="569"/>
      <c r="GJ91" s="569"/>
      <c r="GK91" s="569"/>
      <c r="GL91" s="569"/>
      <c r="GM91" s="569"/>
      <c r="GN91" s="569"/>
      <c r="GO91" s="569"/>
      <c r="GP91" s="569"/>
      <c r="GQ91" s="569"/>
      <c r="GR91" s="569"/>
      <c r="GS91" s="569"/>
      <c r="GT91" s="569"/>
      <c r="GU91" s="569"/>
      <c r="GV91" s="569"/>
      <c r="GW91" s="569"/>
      <c r="GX91" s="569"/>
      <c r="GY91" s="569"/>
      <c r="GZ91" s="569"/>
      <c r="HA91" s="569"/>
      <c r="HB91" s="569"/>
      <c r="HC91" s="569"/>
      <c r="HD91" s="569"/>
      <c r="HE91" s="569"/>
      <c r="HF91" s="569"/>
      <c r="HG91" s="569"/>
      <c r="HH91" s="569"/>
      <c r="HI91" s="569"/>
      <c r="HJ91" s="569"/>
      <c r="HK91" s="569"/>
      <c r="HL91" s="569"/>
      <c r="HM91" s="569"/>
      <c r="HN91" s="569"/>
      <c r="HO91" s="569"/>
      <c r="HP91" s="569"/>
      <c r="HQ91" s="569"/>
      <c r="HR91" s="569"/>
      <c r="HS91" s="569"/>
      <c r="HT91" s="569"/>
      <c r="HU91" s="569"/>
      <c r="HV91" s="569"/>
      <c r="HW91" s="569"/>
      <c r="HX91" s="569"/>
      <c r="HY91" s="569"/>
      <c r="HZ91" s="569"/>
      <c r="IA91" s="569"/>
      <c r="IB91" s="569"/>
      <c r="IC91" s="569"/>
      <c r="ID91" s="569"/>
      <c r="IE91" s="569"/>
      <c r="IF91" s="569"/>
      <c r="IG91" s="569"/>
      <c r="IH91" s="569"/>
      <c r="II91" s="569"/>
      <c r="IJ91" s="569"/>
      <c r="IK91" s="569"/>
      <c r="IL91" s="569"/>
      <c r="IM91" s="569"/>
      <c r="IN91" s="569"/>
      <c r="IO91" s="569"/>
      <c r="IP91" s="569"/>
      <c r="IQ91" s="569"/>
      <c r="IR91" s="569"/>
      <c r="IS91" s="569"/>
      <c r="IT91" s="569"/>
      <c r="IU91" s="569"/>
      <c r="IV91" s="569"/>
    </row>
    <row r="92" spans="1:256" s="610" customFormat="1" ht="13.5">
      <c r="A92" s="547">
        <v>29</v>
      </c>
      <c r="B92" s="478"/>
      <c r="C92" s="570"/>
      <c r="D92" s="537" t="s">
        <v>2808</v>
      </c>
      <c r="E92" s="537" t="s">
        <v>316</v>
      </c>
      <c r="F92" s="581" t="s">
        <v>316</v>
      </c>
      <c r="G92" s="582">
        <v>1</v>
      </c>
      <c r="H92" s="583"/>
      <c r="I92" s="474">
        <f>G92*H92</f>
        <v>0</v>
      </c>
      <c r="J92" s="474"/>
      <c r="K92" s="559">
        <f>SUM(I92:J92)</f>
        <v>0</v>
      </c>
      <c r="L92" s="483">
        <v>21</v>
      </c>
      <c r="M92" s="600"/>
      <c r="N92" s="600"/>
      <c r="O92" s="601"/>
      <c r="P92" s="602"/>
      <c r="Q92" s="603"/>
      <c r="R92" s="604"/>
      <c r="S92" s="605"/>
      <c r="T92" s="606"/>
      <c r="U92" s="607"/>
      <c r="V92" s="607"/>
      <c r="W92" s="608"/>
      <c r="X92" s="607"/>
      <c r="Y92" s="607"/>
      <c r="Z92" s="609"/>
      <c r="AA92" s="609"/>
      <c r="AB92" s="609"/>
      <c r="AC92" s="609"/>
      <c r="AD92" s="609"/>
      <c r="AE92" s="609"/>
      <c r="AF92" s="609"/>
      <c r="AG92" s="609"/>
      <c r="AH92" s="609"/>
      <c r="AI92" s="609"/>
      <c r="AJ92" s="609"/>
      <c r="AK92" s="609"/>
      <c r="AL92" s="609"/>
      <c r="AM92" s="609"/>
      <c r="AN92" s="609"/>
      <c r="AO92" s="609"/>
      <c r="AP92" s="609"/>
      <c r="AQ92" s="609"/>
      <c r="AR92" s="609"/>
      <c r="AS92" s="609"/>
      <c r="AT92" s="609"/>
      <c r="AU92" s="609"/>
      <c r="AV92" s="609"/>
      <c r="AW92" s="609"/>
      <c r="AX92" s="609"/>
      <c r="AY92" s="609"/>
      <c r="AZ92" s="609"/>
      <c r="BA92" s="609"/>
      <c r="BB92" s="609"/>
      <c r="BC92" s="609"/>
      <c r="BD92" s="609"/>
      <c r="BE92" s="609"/>
      <c r="BF92" s="609"/>
      <c r="BG92" s="609"/>
      <c r="BH92" s="609"/>
      <c r="BI92" s="609"/>
      <c r="BJ92" s="609"/>
      <c r="BK92" s="609"/>
      <c r="BL92" s="609"/>
      <c r="BM92" s="609"/>
      <c r="BN92" s="609"/>
      <c r="BO92" s="609"/>
      <c r="BP92" s="609"/>
      <c r="BQ92" s="609"/>
      <c r="BR92" s="609"/>
      <c r="BS92" s="609"/>
      <c r="BT92" s="609"/>
      <c r="BU92" s="609"/>
      <c r="BV92" s="609"/>
      <c r="BW92" s="609"/>
      <c r="BX92" s="609"/>
      <c r="BY92" s="609"/>
      <c r="BZ92" s="609"/>
      <c r="CA92" s="609"/>
      <c r="CB92" s="609"/>
      <c r="CC92" s="609"/>
      <c r="CD92" s="609"/>
      <c r="CE92" s="609"/>
      <c r="CF92" s="609"/>
      <c r="CG92" s="609"/>
      <c r="CH92" s="609"/>
      <c r="CI92" s="609"/>
      <c r="CJ92" s="609"/>
      <c r="CK92" s="609"/>
      <c r="CL92" s="609"/>
      <c r="CM92" s="609"/>
      <c r="CN92" s="609"/>
      <c r="CO92" s="609"/>
      <c r="CP92" s="609"/>
      <c r="CQ92" s="609"/>
      <c r="CR92" s="609"/>
      <c r="CS92" s="609"/>
      <c r="CT92" s="609"/>
      <c r="CU92" s="609"/>
      <c r="CV92" s="609"/>
      <c r="CW92" s="609"/>
      <c r="CX92" s="609"/>
      <c r="CY92" s="609"/>
      <c r="CZ92" s="609"/>
      <c r="DA92" s="609"/>
      <c r="DB92" s="609"/>
      <c r="DC92" s="609"/>
      <c r="DD92" s="609"/>
      <c r="DE92" s="609"/>
      <c r="DF92" s="609"/>
      <c r="DG92" s="609"/>
      <c r="DH92" s="609"/>
      <c r="DI92" s="609"/>
      <c r="DJ92" s="609"/>
      <c r="DK92" s="609"/>
      <c r="DL92" s="609"/>
      <c r="DM92" s="609"/>
      <c r="DN92" s="609"/>
      <c r="DO92" s="609"/>
      <c r="DP92" s="609"/>
      <c r="DQ92" s="609"/>
      <c r="DR92" s="609"/>
      <c r="DS92" s="609"/>
      <c r="DT92" s="609"/>
      <c r="DU92" s="609"/>
      <c r="DV92" s="609"/>
      <c r="DW92" s="609"/>
      <c r="DX92" s="609"/>
      <c r="DY92" s="609"/>
      <c r="DZ92" s="609"/>
      <c r="EA92" s="609"/>
      <c r="EB92" s="609"/>
      <c r="EC92" s="609"/>
      <c r="ED92" s="609"/>
      <c r="EE92" s="609"/>
      <c r="EF92" s="609"/>
      <c r="EG92" s="609"/>
      <c r="EH92" s="609"/>
      <c r="EI92" s="609"/>
      <c r="EJ92" s="609"/>
      <c r="EK92" s="609"/>
      <c r="EL92" s="609"/>
      <c r="EM92" s="609"/>
      <c r="EN92" s="609"/>
      <c r="EO92" s="609"/>
      <c r="EP92" s="609"/>
      <c r="EQ92" s="609"/>
      <c r="ER92" s="609"/>
      <c r="ES92" s="609"/>
      <c r="ET92" s="609"/>
      <c r="EU92" s="609"/>
      <c r="EV92" s="609"/>
      <c r="EW92" s="609"/>
      <c r="EX92" s="609"/>
      <c r="EY92" s="609"/>
      <c r="EZ92" s="609"/>
      <c r="FA92" s="609"/>
      <c r="FB92" s="609"/>
      <c r="FC92" s="609"/>
      <c r="FD92" s="609"/>
      <c r="FE92" s="609"/>
      <c r="FF92" s="609"/>
      <c r="FG92" s="609"/>
      <c r="FH92" s="609"/>
      <c r="FI92" s="609"/>
      <c r="FJ92" s="609"/>
      <c r="FK92" s="609"/>
      <c r="FL92" s="609"/>
      <c r="FM92" s="609"/>
      <c r="FN92" s="609"/>
      <c r="FO92" s="609"/>
      <c r="FP92" s="609"/>
      <c r="FQ92" s="609"/>
      <c r="FR92" s="609"/>
      <c r="FS92" s="609"/>
      <c r="FT92" s="609"/>
      <c r="FU92" s="609"/>
      <c r="FV92" s="609"/>
      <c r="FW92" s="609"/>
      <c r="FX92" s="609"/>
      <c r="FY92" s="609"/>
      <c r="FZ92" s="609"/>
      <c r="GA92" s="609"/>
      <c r="GB92" s="609"/>
      <c r="GC92" s="609"/>
      <c r="GD92" s="609"/>
      <c r="GE92" s="609"/>
      <c r="GF92" s="609"/>
      <c r="GG92" s="609"/>
      <c r="GH92" s="609"/>
      <c r="GI92" s="609"/>
      <c r="GJ92" s="609"/>
      <c r="GK92" s="609"/>
      <c r="GL92" s="609"/>
      <c r="GM92" s="609"/>
      <c r="GN92" s="609"/>
      <c r="GO92" s="609"/>
      <c r="GP92" s="609"/>
      <c r="GQ92" s="609"/>
      <c r="GR92" s="609"/>
      <c r="GS92" s="609"/>
      <c r="GT92" s="609"/>
      <c r="GU92" s="609"/>
      <c r="GV92" s="609"/>
      <c r="GW92" s="609"/>
      <c r="GX92" s="609"/>
      <c r="GY92" s="609"/>
      <c r="GZ92" s="609"/>
      <c r="HA92" s="609"/>
      <c r="HB92" s="609"/>
      <c r="HC92" s="609"/>
      <c r="HD92" s="609"/>
      <c r="HE92" s="609"/>
      <c r="HF92" s="609"/>
      <c r="HG92" s="609"/>
      <c r="HH92" s="609"/>
      <c r="HI92" s="609"/>
      <c r="HJ92" s="609"/>
      <c r="HK92" s="609"/>
      <c r="HL92" s="609"/>
      <c r="HM92" s="609"/>
      <c r="HN92" s="609"/>
      <c r="HO92" s="609"/>
      <c r="HP92" s="609"/>
      <c r="HQ92" s="609"/>
      <c r="HR92" s="609"/>
      <c r="HS92" s="609"/>
      <c r="HT92" s="609"/>
      <c r="HU92" s="609"/>
      <c r="HV92" s="609"/>
      <c r="HW92" s="609"/>
      <c r="HX92" s="609"/>
      <c r="HY92" s="609"/>
      <c r="HZ92" s="609"/>
      <c r="IA92" s="609"/>
      <c r="IB92" s="609"/>
      <c r="IC92" s="609"/>
      <c r="ID92" s="609"/>
      <c r="IE92" s="609"/>
      <c r="IF92" s="609"/>
      <c r="IG92" s="609"/>
      <c r="IH92" s="609"/>
      <c r="II92" s="609"/>
      <c r="IJ92" s="609"/>
      <c r="IK92" s="609"/>
      <c r="IL92" s="609"/>
      <c r="IM92" s="609"/>
      <c r="IN92" s="609"/>
      <c r="IO92" s="609"/>
      <c r="IP92" s="609"/>
      <c r="IQ92" s="609"/>
      <c r="IR92" s="609"/>
      <c r="IS92" s="609"/>
      <c r="IT92" s="609"/>
      <c r="IU92" s="609"/>
      <c r="IV92" s="609"/>
    </row>
    <row r="93" spans="1:256" s="610" customFormat="1" ht="153" customHeight="1">
      <c r="A93" s="547"/>
      <c r="B93" s="478"/>
      <c r="C93" s="570"/>
      <c r="D93" s="611" t="s">
        <v>2809</v>
      </c>
      <c r="E93" s="537"/>
      <c r="F93" s="493"/>
      <c r="G93" s="588"/>
      <c r="H93" s="550"/>
      <c r="I93" s="550"/>
      <c r="J93" s="576"/>
      <c r="K93" s="540"/>
      <c r="L93" s="547"/>
      <c r="M93" s="600"/>
      <c r="N93" s="600"/>
      <c r="O93" s="601"/>
      <c r="P93" s="602"/>
      <c r="Q93" s="603"/>
      <c r="R93" s="604"/>
      <c r="S93" s="605"/>
      <c r="T93" s="606"/>
      <c r="U93" s="607"/>
      <c r="V93" s="607"/>
      <c r="W93" s="608"/>
      <c r="X93" s="607"/>
      <c r="Y93" s="607"/>
      <c r="Z93" s="609"/>
      <c r="AA93" s="609"/>
      <c r="AB93" s="609"/>
      <c r="AC93" s="609"/>
      <c r="AD93" s="609"/>
      <c r="AE93" s="609"/>
      <c r="AF93" s="609"/>
      <c r="AG93" s="609"/>
      <c r="AH93" s="609"/>
      <c r="AI93" s="609"/>
      <c r="AJ93" s="609"/>
      <c r="AK93" s="609"/>
      <c r="AL93" s="609"/>
      <c r="AM93" s="609"/>
      <c r="AN93" s="609"/>
      <c r="AO93" s="609"/>
      <c r="AP93" s="609"/>
      <c r="AQ93" s="609"/>
      <c r="AR93" s="609"/>
      <c r="AS93" s="609"/>
      <c r="AT93" s="609"/>
      <c r="AU93" s="609"/>
      <c r="AV93" s="609"/>
      <c r="AW93" s="609"/>
      <c r="AX93" s="609"/>
      <c r="AY93" s="609"/>
      <c r="AZ93" s="609"/>
      <c r="BA93" s="609"/>
      <c r="BB93" s="609"/>
      <c r="BC93" s="609"/>
      <c r="BD93" s="609"/>
      <c r="BE93" s="609"/>
      <c r="BF93" s="609"/>
      <c r="BG93" s="609"/>
      <c r="BH93" s="609"/>
      <c r="BI93" s="609"/>
      <c r="BJ93" s="609"/>
      <c r="BK93" s="609"/>
      <c r="BL93" s="609"/>
      <c r="BM93" s="609"/>
      <c r="BN93" s="609"/>
      <c r="BO93" s="609"/>
      <c r="BP93" s="609"/>
      <c r="BQ93" s="609"/>
      <c r="BR93" s="609"/>
      <c r="BS93" s="609"/>
      <c r="BT93" s="609"/>
      <c r="BU93" s="609"/>
      <c r="BV93" s="609"/>
      <c r="BW93" s="609"/>
      <c r="BX93" s="609"/>
      <c r="BY93" s="609"/>
      <c r="BZ93" s="609"/>
      <c r="CA93" s="609"/>
      <c r="CB93" s="609"/>
      <c r="CC93" s="609"/>
      <c r="CD93" s="609"/>
      <c r="CE93" s="609"/>
      <c r="CF93" s="609"/>
      <c r="CG93" s="609"/>
      <c r="CH93" s="609"/>
      <c r="CI93" s="609"/>
      <c r="CJ93" s="609"/>
      <c r="CK93" s="609"/>
      <c r="CL93" s="609"/>
      <c r="CM93" s="609"/>
      <c r="CN93" s="609"/>
      <c r="CO93" s="609"/>
      <c r="CP93" s="609"/>
      <c r="CQ93" s="609"/>
      <c r="CR93" s="609"/>
      <c r="CS93" s="609"/>
      <c r="CT93" s="609"/>
      <c r="CU93" s="609"/>
      <c r="CV93" s="609"/>
      <c r="CW93" s="609"/>
      <c r="CX93" s="609"/>
      <c r="CY93" s="609"/>
      <c r="CZ93" s="609"/>
      <c r="DA93" s="609"/>
      <c r="DB93" s="609"/>
      <c r="DC93" s="609"/>
      <c r="DD93" s="609"/>
      <c r="DE93" s="609"/>
      <c r="DF93" s="609"/>
      <c r="DG93" s="609"/>
      <c r="DH93" s="609"/>
      <c r="DI93" s="609"/>
      <c r="DJ93" s="609"/>
      <c r="DK93" s="609"/>
      <c r="DL93" s="609"/>
      <c r="DM93" s="609"/>
      <c r="DN93" s="609"/>
      <c r="DO93" s="609"/>
      <c r="DP93" s="609"/>
      <c r="DQ93" s="609"/>
      <c r="DR93" s="609"/>
      <c r="DS93" s="609"/>
      <c r="DT93" s="609"/>
      <c r="DU93" s="609"/>
      <c r="DV93" s="609"/>
      <c r="DW93" s="609"/>
      <c r="DX93" s="609"/>
      <c r="DY93" s="609"/>
      <c r="DZ93" s="609"/>
      <c r="EA93" s="609"/>
      <c r="EB93" s="609"/>
      <c r="EC93" s="609"/>
      <c r="ED93" s="609"/>
      <c r="EE93" s="609"/>
      <c r="EF93" s="609"/>
      <c r="EG93" s="609"/>
      <c r="EH93" s="609"/>
      <c r="EI93" s="609"/>
      <c r="EJ93" s="609"/>
      <c r="EK93" s="609"/>
      <c r="EL93" s="609"/>
      <c r="EM93" s="609"/>
      <c r="EN93" s="609"/>
      <c r="EO93" s="609"/>
      <c r="EP93" s="609"/>
      <c r="EQ93" s="609"/>
      <c r="ER93" s="609"/>
      <c r="ES93" s="609"/>
      <c r="ET93" s="609"/>
      <c r="EU93" s="609"/>
      <c r="EV93" s="609"/>
      <c r="EW93" s="609"/>
      <c r="EX93" s="609"/>
      <c r="EY93" s="609"/>
      <c r="EZ93" s="609"/>
      <c r="FA93" s="609"/>
      <c r="FB93" s="609"/>
      <c r="FC93" s="609"/>
      <c r="FD93" s="609"/>
      <c r="FE93" s="609"/>
      <c r="FF93" s="609"/>
      <c r="FG93" s="609"/>
      <c r="FH93" s="609"/>
      <c r="FI93" s="609"/>
      <c r="FJ93" s="609"/>
      <c r="FK93" s="609"/>
      <c r="FL93" s="609"/>
      <c r="FM93" s="609"/>
      <c r="FN93" s="609"/>
      <c r="FO93" s="609"/>
      <c r="FP93" s="609"/>
      <c r="FQ93" s="609"/>
      <c r="FR93" s="609"/>
      <c r="FS93" s="609"/>
      <c r="FT93" s="609"/>
      <c r="FU93" s="609"/>
      <c r="FV93" s="609"/>
      <c r="FW93" s="609"/>
      <c r="FX93" s="609"/>
      <c r="FY93" s="609"/>
      <c r="FZ93" s="609"/>
      <c r="GA93" s="609"/>
      <c r="GB93" s="609"/>
      <c r="GC93" s="609"/>
      <c r="GD93" s="609"/>
      <c r="GE93" s="609"/>
      <c r="GF93" s="609"/>
      <c r="GG93" s="609"/>
      <c r="GH93" s="609"/>
      <c r="GI93" s="609"/>
      <c r="GJ93" s="609"/>
      <c r="GK93" s="609"/>
      <c r="GL93" s="609"/>
      <c r="GM93" s="609"/>
      <c r="GN93" s="609"/>
      <c r="GO93" s="609"/>
      <c r="GP93" s="609"/>
      <c r="GQ93" s="609"/>
      <c r="GR93" s="609"/>
      <c r="GS93" s="609"/>
      <c r="GT93" s="609"/>
      <c r="GU93" s="609"/>
      <c r="GV93" s="609"/>
      <c r="GW93" s="609"/>
      <c r="GX93" s="609"/>
      <c r="GY93" s="609"/>
      <c r="GZ93" s="609"/>
      <c r="HA93" s="609"/>
      <c r="HB93" s="609"/>
      <c r="HC93" s="609"/>
      <c r="HD93" s="609"/>
      <c r="HE93" s="609"/>
      <c r="HF93" s="609"/>
      <c r="HG93" s="609"/>
      <c r="HH93" s="609"/>
      <c r="HI93" s="609"/>
      <c r="HJ93" s="609"/>
      <c r="HK93" s="609"/>
      <c r="HL93" s="609"/>
      <c r="HM93" s="609"/>
      <c r="HN93" s="609"/>
      <c r="HO93" s="609"/>
      <c r="HP93" s="609"/>
      <c r="HQ93" s="609"/>
      <c r="HR93" s="609"/>
      <c r="HS93" s="609"/>
      <c r="HT93" s="609"/>
      <c r="HU93" s="609"/>
      <c r="HV93" s="609"/>
      <c r="HW93" s="609"/>
      <c r="HX93" s="609"/>
      <c r="HY93" s="609"/>
      <c r="HZ93" s="609"/>
      <c r="IA93" s="609"/>
      <c r="IB93" s="609"/>
      <c r="IC93" s="609"/>
      <c r="ID93" s="609"/>
      <c r="IE93" s="609"/>
      <c r="IF93" s="609"/>
      <c r="IG93" s="609"/>
      <c r="IH93" s="609"/>
      <c r="II93" s="609"/>
      <c r="IJ93" s="609"/>
      <c r="IK93" s="609"/>
      <c r="IL93" s="609"/>
      <c r="IM93" s="609"/>
      <c r="IN93" s="609"/>
      <c r="IO93" s="609"/>
      <c r="IP93" s="609"/>
      <c r="IQ93" s="609"/>
      <c r="IR93" s="609"/>
      <c r="IS93" s="609"/>
      <c r="IT93" s="609"/>
      <c r="IU93" s="609"/>
      <c r="IV93" s="609"/>
    </row>
    <row r="94" spans="1:20" ht="14.25" customHeight="1">
      <c r="A94" s="499"/>
      <c r="B94" s="478"/>
      <c r="C94" s="479"/>
      <c r="D94" s="612"/>
      <c r="E94" s="500"/>
      <c r="F94" s="613"/>
      <c r="G94" s="582"/>
      <c r="H94" s="583"/>
      <c r="I94" s="474"/>
      <c r="J94" s="474"/>
      <c r="K94" s="559"/>
      <c r="L94" s="483"/>
      <c r="M94" s="484"/>
      <c r="N94" s="484"/>
      <c r="O94" s="485"/>
      <c r="P94" s="485"/>
      <c r="Q94" s="507"/>
      <c r="R94" s="517"/>
      <c r="S94" s="517"/>
      <c r="T94" s="467"/>
    </row>
    <row r="95" spans="1:20" ht="21" customHeight="1">
      <c r="A95" s="499"/>
      <c r="B95" s="614"/>
      <c r="C95" s="615" t="s">
        <v>5</v>
      </c>
      <c r="D95" s="616" t="s">
        <v>2810</v>
      </c>
      <c r="E95" s="615"/>
      <c r="F95" s="615" t="s">
        <v>5</v>
      </c>
      <c r="G95" s="617"/>
      <c r="H95" s="618"/>
      <c r="I95" s="618"/>
      <c r="J95" s="618"/>
      <c r="K95" s="617">
        <f>K13</f>
        <v>0</v>
      </c>
      <c r="L95" s="619"/>
      <c r="M95" s="620"/>
      <c r="N95" s="620"/>
      <c r="O95" s="621"/>
      <c r="P95" s="621"/>
      <c r="Q95" s="621"/>
      <c r="R95" s="621"/>
      <c r="S95" s="621"/>
      <c r="T95" s="467"/>
    </row>
    <row r="96" spans="14:16" ht="13.5">
      <c r="N96" s="467"/>
      <c r="O96" s="467"/>
      <c r="P96" s="467"/>
    </row>
    <row r="98" spans="1:256" ht="13.5">
      <c r="A98" s="625"/>
      <c r="B98" s="626"/>
      <c r="C98" s="626"/>
      <c r="D98" s="627"/>
      <c r="E98" s="628"/>
      <c r="F98" s="626"/>
      <c r="G98" s="626"/>
      <c r="H98" s="626"/>
      <c r="I98" s="626"/>
      <c r="J98" s="626"/>
      <c r="K98" s="626"/>
      <c r="L98" s="626"/>
      <c r="M98" s="626"/>
      <c r="N98" s="626"/>
      <c r="O98" s="626"/>
      <c r="P98" s="626"/>
      <c r="Q98" s="626"/>
      <c r="R98" s="626"/>
      <c r="S98" s="626"/>
      <c r="T98" s="626"/>
      <c r="U98" s="626"/>
      <c r="V98" s="626"/>
      <c r="W98" s="626"/>
      <c r="X98" s="626"/>
      <c r="Y98" s="626"/>
      <c r="Z98" s="626"/>
      <c r="AA98" s="626"/>
      <c r="AB98" s="626"/>
      <c r="AC98" s="626"/>
      <c r="AD98" s="626"/>
      <c r="AE98" s="626"/>
      <c r="AF98" s="626"/>
      <c r="AG98" s="626"/>
      <c r="AH98" s="626"/>
      <c r="AI98" s="626"/>
      <c r="AJ98" s="626"/>
      <c r="AK98" s="626"/>
      <c r="AL98" s="626"/>
      <c r="AM98" s="626"/>
      <c r="AN98" s="626"/>
      <c r="AO98" s="626"/>
      <c r="AP98" s="626"/>
      <c r="AQ98" s="626"/>
      <c r="AR98" s="626"/>
      <c r="AS98" s="626"/>
      <c r="AT98" s="626"/>
      <c r="AU98" s="626"/>
      <c r="AV98" s="626"/>
      <c r="AW98" s="626"/>
      <c r="AX98" s="626"/>
      <c r="AY98" s="626"/>
      <c r="AZ98" s="626"/>
      <c r="BA98" s="626"/>
      <c r="BB98" s="626"/>
      <c r="BC98" s="626"/>
      <c r="BD98" s="626"/>
      <c r="BE98" s="626"/>
      <c r="BF98" s="626"/>
      <c r="BG98" s="626"/>
      <c r="BH98" s="626"/>
      <c r="BI98" s="626"/>
      <c r="BJ98" s="626"/>
      <c r="BK98" s="626"/>
      <c r="BL98" s="626"/>
      <c r="BM98" s="626"/>
      <c r="BN98" s="626"/>
      <c r="BO98" s="626"/>
      <c r="BP98" s="626"/>
      <c r="BQ98" s="626"/>
      <c r="BR98" s="626"/>
      <c r="BS98" s="626"/>
      <c r="BT98" s="626"/>
      <c r="BU98" s="626"/>
      <c r="BV98" s="626"/>
      <c r="BW98" s="626"/>
      <c r="BX98" s="626"/>
      <c r="BY98" s="626"/>
      <c r="BZ98" s="626"/>
      <c r="CA98" s="626"/>
      <c r="CB98" s="626"/>
      <c r="CC98" s="626"/>
      <c r="CD98" s="626"/>
      <c r="CE98" s="626"/>
      <c r="CF98" s="626"/>
      <c r="CG98" s="626"/>
      <c r="CH98" s="626"/>
      <c r="CI98" s="626"/>
      <c r="CJ98" s="626"/>
      <c r="CK98" s="626"/>
      <c r="CL98" s="626"/>
      <c r="CM98" s="626"/>
      <c r="CN98" s="626"/>
      <c r="CO98" s="626"/>
      <c r="CP98" s="626"/>
      <c r="CQ98" s="626"/>
      <c r="CR98" s="626"/>
      <c r="CS98" s="626"/>
      <c r="CT98" s="626"/>
      <c r="CU98" s="626"/>
      <c r="CV98" s="626"/>
      <c r="CW98" s="626"/>
      <c r="CX98" s="626"/>
      <c r="CY98" s="626"/>
      <c r="CZ98" s="626"/>
      <c r="DA98" s="626"/>
      <c r="DB98" s="626"/>
      <c r="DC98" s="626"/>
      <c r="DD98" s="626"/>
      <c r="DE98" s="626"/>
      <c r="DF98" s="626"/>
      <c r="DG98" s="626"/>
      <c r="DH98" s="626"/>
      <c r="DI98" s="626"/>
      <c r="DJ98" s="626"/>
      <c r="DK98" s="626"/>
      <c r="DL98" s="626"/>
      <c r="DM98" s="626"/>
      <c r="DN98" s="626"/>
      <c r="DO98" s="626"/>
      <c r="DP98" s="626"/>
      <c r="DQ98" s="626"/>
      <c r="DR98" s="626"/>
      <c r="DS98" s="626"/>
      <c r="DT98" s="626"/>
      <c r="DU98" s="626"/>
      <c r="DV98" s="626"/>
      <c r="DW98" s="626"/>
      <c r="DX98" s="626"/>
      <c r="DY98" s="626"/>
      <c r="DZ98" s="626"/>
      <c r="EA98" s="626"/>
      <c r="EB98" s="626"/>
      <c r="EC98" s="626"/>
      <c r="ED98" s="626"/>
      <c r="EE98" s="626"/>
      <c r="EF98" s="626"/>
      <c r="EG98" s="626"/>
      <c r="EH98" s="626"/>
      <c r="EI98" s="626"/>
      <c r="EJ98" s="626"/>
      <c r="EK98" s="626"/>
      <c r="EL98" s="626"/>
      <c r="EM98" s="626"/>
      <c r="EN98" s="626"/>
      <c r="EO98" s="626"/>
      <c r="EP98" s="626"/>
      <c r="EQ98" s="626"/>
      <c r="ER98" s="626"/>
      <c r="ES98" s="626"/>
      <c r="ET98" s="626"/>
      <c r="EU98" s="626"/>
      <c r="EV98" s="626"/>
      <c r="EW98" s="626"/>
      <c r="EX98" s="626"/>
      <c r="EY98" s="626"/>
      <c r="EZ98" s="626"/>
      <c r="FA98" s="626"/>
      <c r="FB98" s="626"/>
      <c r="FC98" s="626"/>
      <c r="FD98" s="626"/>
      <c r="FE98" s="626"/>
      <c r="FF98" s="626"/>
      <c r="FG98" s="626"/>
      <c r="FH98" s="626"/>
      <c r="FI98" s="626"/>
      <c r="FJ98" s="626"/>
      <c r="FK98" s="626"/>
      <c r="FL98" s="626"/>
      <c r="FM98" s="626"/>
      <c r="FN98" s="626"/>
      <c r="FO98" s="626"/>
      <c r="FP98" s="626"/>
      <c r="FQ98" s="626"/>
      <c r="FR98" s="626"/>
      <c r="FS98" s="626"/>
      <c r="FT98" s="626"/>
      <c r="FU98" s="626"/>
      <c r="FV98" s="626"/>
      <c r="FW98" s="626"/>
      <c r="FX98" s="626"/>
      <c r="FY98" s="626"/>
      <c r="FZ98" s="626"/>
      <c r="GA98" s="626"/>
      <c r="GB98" s="626"/>
      <c r="GC98" s="626"/>
      <c r="GD98" s="626"/>
      <c r="GE98" s="626"/>
      <c r="GF98" s="626"/>
      <c r="GG98" s="626"/>
      <c r="GH98" s="626"/>
      <c r="GI98" s="626"/>
      <c r="GJ98" s="626"/>
      <c r="GK98" s="626"/>
      <c r="GL98" s="626"/>
      <c r="GM98" s="626"/>
      <c r="GN98" s="626"/>
      <c r="GO98" s="626"/>
      <c r="GP98" s="626"/>
      <c r="GQ98" s="626"/>
      <c r="GR98" s="626"/>
      <c r="GS98" s="626"/>
      <c r="GT98" s="626"/>
      <c r="GU98" s="626"/>
      <c r="GV98" s="626"/>
      <c r="GW98" s="626"/>
      <c r="GX98" s="626"/>
      <c r="GY98" s="626"/>
      <c r="GZ98" s="626"/>
      <c r="HA98" s="626"/>
      <c r="HB98" s="626"/>
      <c r="HC98" s="626"/>
      <c r="HD98" s="626"/>
      <c r="HE98" s="626"/>
      <c r="HF98" s="626"/>
      <c r="HG98" s="626"/>
      <c r="HH98" s="626"/>
      <c r="HI98" s="626"/>
      <c r="HJ98" s="626"/>
      <c r="HK98" s="626"/>
      <c r="HL98" s="626"/>
      <c r="HM98" s="626"/>
      <c r="HN98" s="626"/>
      <c r="HO98" s="626"/>
      <c r="HP98" s="626"/>
      <c r="HQ98" s="626"/>
      <c r="HR98" s="626"/>
      <c r="HS98" s="626"/>
      <c r="HT98" s="626"/>
      <c r="HU98" s="626"/>
      <c r="HV98" s="626"/>
      <c r="HW98" s="626"/>
      <c r="HX98" s="626"/>
      <c r="HY98" s="626"/>
      <c r="HZ98" s="626"/>
      <c r="IA98" s="626"/>
      <c r="IB98" s="626"/>
      <c r="IC98" s="626"/>
      <c r="ID98" s="626"/>
      <c r="IE98" s="626"/>
      <c r="IF98" s="626"/>
      <c r="IG98" s="626"/>
      <c r="IH98" s="626"/>
      <c r="II98" s="626"/>
      <c r="IJ98" s="626"/>
      <c r="IK98" s="626"/>
      <c r="IL98" s="626"/>
      <c r="IM98" s="626"/>
      <c r="IN98" s="626"/>
      <c r="IO98" s="626"/>
      <c r="IP98" s="626"/>
      <c r="IQ98" s="626"/>
      <c r="IR98" s="626"/>
      <c r="IS98" s="626"/>
      <c r="IT98" s="626"/>
      <c r="IU98" s="626"/>
      <c r="IV98" s="626"/>
    </row>
    <row r="99" ht="13.5">
      <c r="D99" s="629"/>
    </row>
  </sheetData>
  <printOptions/>
  <pageMargins left="0.7086614173228347" right="0.7086614173228347" top="0.7874015748031497" bottom="0.7874015748031497" header="0.31496062992125984" footer="0.31496062992125984"/>
  <pageSetup fitToHeight="99" horizontalDpi="600" verticalDpi="600" orientation="landscape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3" customWidth="1"/>
    <col min="2" max="2" width="1.66796875" style="243" customWidth="1"/>
    <col min="3" max="4" width="5" style="243" customWidth="1"/>
    <col min="5" max="5" width="11.66015625" style="243" customWidth="1"/>
    <col min="6" max="6" width="9.16015625" style="243" customWidth="1"/>
    <col min="7" max="7" width="5" style="243" customWidth="1"/>
    <col min="8" max="8" width="77.83203125" style="243" customWidth="1"/>
    <col min="9" max="10" width="20" style="243" customWidth="1"/>
    <col min="11" max="11" width="1.66796875" style="243" customWidth="1"/>
  </cols>
  <sheetData>
    <row r="1" ht="37.5" customHeight="1"/>
    <row r="2" spans="2:11" ht="7.5" customHeight="1">
      <c r="B2" s="244"/>
      <c r="C2" s="245"/>
      <c r="D2" s="245"/>
      <c r="E2" s="245"/>
      <c r="F2" s="245"/>
      <c r="G2" s="245"/>
      <c r="H2" s="245"/>
      <c r="I2" s="245"/>
      <c r="J2" s="245"/>
      <c r="K2" s="246"/>
    </row>
    <row r="3" spans="2:11" s="16" customFormat="1" ht="45" customHeight="1">
      <c r="B3" s="247"/>
      <c r="C3" s="724" t="s">
        <v>2454</v>
      </c>
      <c r="D3" s="724"/>
      <c r="E3" s="724"/>
      <c r="F3" s="724"/>
      <c r="G3" s="724"/>
      <c r="H3" s="724"/>
      <c r="I3" s="724"/>
      <c r="J3" s="724"/>
      <c r="K3" s="248"/>
    </row>
    <row r="4" spans="2:11" ht="25.5" customHeight="1">
      <c r="B4" s="249"/>
      <c r="C4" s="731" t="s">
        <v>2455</v>
      </c>
      <c r="D4" s="731"/>
      <c r="E4" s="731"/>
      <c r="F4" s="731"/>
      <c r="G4" s="731"/>
      <c r="H4" s="731"/>
      <c r="I4" s="731"/>
      <c r="J4" s="731"/>
      <c r="K4" s="250"/>
    </row>
    <row r="5" spans="2:11" ht="5.25" customHeight="1">
      <c r="B5" s="249"/>
      <c r="C5" s="251"/>
      <c r="D5" s="251"/>
      <c r="E5" s="251"/>
      <c r="F5" s="251"/>
      <c r="G5" s="251"/>
      <c r="H5" s="251"/>
      <c r="I5" s="251"/>
      <c r="J5" s="251"/>
      <c r="K5" s="250"/>
    </row>
    <row r="6" spans="2:11" ht="15" customHeight="1">
      <c r="B6" s="249"/>
      <c r="C6" s="727" t="s">
        <v>2456</v>
      </c>
      <c r="D6" s="727"/>
      <c r="E6" s="727"/>
      <c r="F6" s="727"/>
      <c r="G6" s="727"/>
      <c r="H6" s="727"/>
      <c r="I6" s="727"/>
      <c r="J6" s="727"/>
      <c r="K6" s="250"/>
    </row>
    <row r="7" spans="2:11" ht="15" customHeight="1">
      <c r="B7" s="253"/>
      <c r="C7" s="727" t="s">
        <v>2457</v>
      </c>
      <c r="D7" s="727"/>
      <c r="E7" s="727"/>
      <c r="F7" s="727"/>
      <c r="G7" s="727"/>
      <c r="H7" s="727"/>
      <c r="I7" s="727"/>
      <c r="J7" s="727"/>
      <c r="K7" s="250"/>
    </row>
    <row r="8" spans="2:11" ht="12.75" customHeight="1">
      <c r="B8" s="253"/>
      <c r="C8" s="252"/>
      <c r="D8" s="252"/>
      <c r="E8" s="252"/>
      <c r="F8" s="252"/>
      <c r="G8" s="252"/>
      <c r="H8" s="252"/>
      <c r="I8" s="252"/>
      <c r="J8" s="252"/>
      <c r="K8" s="250"/>
    </row>
    <row r="9" spans="2:11" ht="15" customHeight="1">
      <c r="B9" s="253"/>
      <c r="C9" s="727" t="s">
        <v>2458</v>
      </c>
      <c r="D9" s="727"/>
      <c r="E9" s="727"/>
      <c r="F9" s="727"/>
      <c r="G9" s="727"/>
      <c r="H9" s="727"/>
      <c r="I9" s="727"/>
      <c r="J9" s="727"/>
      <c r="K9" s="250"/>
    </row>
    <row r="10" spans="2:11" ht="15" customHeight="1">
      <c r="B10" s="253"/>
      <c r="C10" s="252"/>
      <c r="D10" s="727" t="s">
        <v>2459</v>
      </c>
      <c r="E10" s="727"/>
      <c r="F10" s="727"/>
      <c r="G10" s="727"/>
      <c r="H10" s="727"/>
      <c r="I10" s="727"/>
      <c r="J10" s="727"/>
      <c r="K10" s="250"/>
    </row>
    <row r="11" spans="2:11" ht="15" customHeight="1">
      <c r="B11" s="253"/>
      <c r="C11" s="254"/>
      <c r="D11" s="727" t="s">
        <v>2460</v>
      </c>
      <c r="E11" s="727"/>
      <c r="F11" s="727"/>
      <c r="G11" s="727"/>
      <c r="H11" s="727"/>
      <c r="I11" s="727"/>
      <c r="J11" s="727"/>
      <c r="K11" s="250"/>
    </row>
    <row r="12" spans="2:11" ht="12.75" customHeight="1">
      <c r="B12" s="253"/>
      <c r="C12" s="254"/>
      <c r="D12" s="254"/>
      <c r="E12" s="254"/>
      <c r="F12" s="254"/>
      <c r="G12" s="254"/>
      <c r="H12" s="254"/>
      <c r="I12" s="254"/>
      <c r="J12" s="254"/>
      <c r="K12" s="250"/>
    </row>
    <row r="13" spans="2:11" ht="15" customHeight="1">
      <c r="B13" s="253"/>
      <c r="C13" s="254"/>
      <c r="D13" s="727" t="s">
        <v>2461</v>
      </c>
      <c r="E13" s="727"/>
      <c r="F13" s="727"/>
      <c r="G13" s="727"/>
      <c r="H13" s="727"/>
      <c r="I13" s="727"/>
      <c r="J13" s="727"/>
      <c r="K13" s="250"/>
    </row>
    <row r="14" spans="2:11" ht="15" customHeight="1">
      <c r="B14" s="253"/>
      <c r="C14" s="254"/>
      <c r="D14" s="727" t="s">
        <v>2462</v>
      </c>
      <c r="E14" s="727"/>
      <c r="F14" s="727"/>
      <c r="G14" s="727"/>
      <c r="H14" s="727"/>
      <c r="I14" s="727"/>
      <c r="J14" s="727"/>
      <c r="K14" s="250"/>
    </row>
    <row r="15" spans="2:11" ht="15" customHeight="1">
      <c r="B15" s="253"/>
      <c r="C15" s="254"/>
      <c r="D15" s="727" t="s">
        <v>2463</v>
      </c>
      <c r="E15" s="727"/>
      <c r="F15" s="727"/>
      <c r="G15" s="727"/>
      <c r="H15" s="727"/>
      <c r="I15" s="727"/>
      <c r="J15" s="727"/>
      <c r="K15" s="250"/>
    </row>
    <row r="16" spans="2:11" ht="15" customHeight="1">
      <c r="B16" s="253"/>
      <c r="C16" s="254"/>
      <c r="D16" s="254"/>
      <c r="E16" s="255" t="s">
        <v>77</v>
      </c>
      <c r="F16" s="727" t="s">
        <v>2464</v>
      </c>
      <c r="G16" s="727"/>
      <c r="H16" s="727"/>
      <c r="I16" s="727"/>
      <c r="J16" s="727"/>
      <c r="K16" s="250"/>
    </row>
    <row r="17" spans="2:11" ht="15" customHeight="1">
      <c r="B17" s="253"/>
      <c r="C17" s="254"/>
      <c r="D17" s="254"/>
      <c r="E17" s="255" t="s">
        <v>2465</v>
      </c>
      <c r="F17" s="727" t="s">
        <v>2466</v>
      </c>
      <c r="G17" s="727"/>
      <c r="H17" s="727"/>
      <c r="I17" s="727"/>
      <c r="J17" s="727"/>
      <c r="K17" s="250"/>
    </row>
    <row r="18" spans="2:11" ht="15" customHeight="1">
      <c r="B18" s="253"/>
      <c r="C18" s="254"/>
      <c r="D18" s="254"/>
      <c r="E18" s="255" t="s">
        <v>2467</v>
      </c>
      <c r="F18" s="727" t="s">
        <v>2468</v>
      </c>
      <c r="G18" s="727"/>
      <c r="H18" s="727"/>
      <c r="I18" s="727"/>
      <c r="J18" s="727"/>
      <c r="K18" s="250"/>
    </row>
    <row r="19" spans="2:11" ht="15" customHeight="1">
      <c r="B19" s="253"/>
      <c r="C19" s="254"/>
      <c r="D19" s="254"/>
      <c r="E19" s="255" t="s">
        <v>2469</v>
      </c>
      <c r="F19" s="727" t="s">
        <v>2470</v>
      </c>
      <c r="G19" s="727"/>
      <c r="H19" s="727"/>
      <c r="I19" s="727"/>
      <c r="J19" s="727"/>
      <c r="K19" s="250"/>
    </row>
    <row r="20" spans="2:11" ht="15" customHeight="1">
      <c r="B20" s="253"/>
      <c r="C20" s="254"/>
      <c r="D20" s="254"/>
      <c r="E20" s="255" t="s">
        <v>2378</v>
      </c>
      <c r="F20" s="727" t="s">
        <v>2379</v>
      </c>
      <c r="G20" s="727"/>
      <c r="H20" s="727"/>
      <c r="I20" s="727"/>
      <c r="J20" s="727"/>
      <c r="K20" s="250"/>
    </row>
    <row r="21" spans="2:11" ht="15" customHeight="1">
      <c r="B21" s="253"/>
      <c r="C21" s="254"/>
      <c r="D21" s="254"/>
      <c r="E21" s="255" t="s">
        <v>83</v>
      </c>
      <c r="F21" s="727" t="s">
        <v>2471</v>
      </c>
      <c r="G21" s="727"/>
      <c r="H21" s="727"/>
      <c r="I21" s="727"/>
      <c r="J21" s="727"/>
      <c r="K21" s="250"/>
    </row>
    <row r="22" spans="2:11" ht="12.75" customHeight="1">
      <c r="B22" s="253"/>
      <c r="C22" s="254"/>
      <c r="D22" s="254"/>
      <c r="E22" s="254"/>
      <c r="F22" s="254"/>
      <c r="G22" s="254"/>
      <c r="H22" s="254"/>
      <c r="I22" s="254"/>
      <c r="J22" s="254"/>
      <c r="K22" s="250"/>
    </row>
    <row r="23" spans="2:11" ht="15" customHeight="1">
      <c r="B23" s="253"/>
      <c r="C23" s="727" t="s">
        <v>2472</v>
      </c>
      <c r="D23" s="727"/>
      <c r="E23" s="727"/>
      <c r="F23" s="727"/>
      <c r="G23" s="727"/>
      <c r="H23" s="727"/>
      <c r="I23" s="727"/>
      <c r="J23" s="727"/>
      <c r="K23" s="250"/>
    </row>
    <row r="24" spans="2:11" ht="15" customHeight="1">
      <c r="B24" s="253"/>
      <c r="C24" s="727" t="s">
        <v>2473</v>
      </c>
      <c r="D24" s="727"/>
      <c r="E24" s="727"/>
      <c r="F24" s="727"/>
      <c r="G24" s="727"/>
      <c r="H24" s="727"/>
      <c r="I24" s="727"/>
      <c r="J24" s="727"/>
      <c r="K24" s="250"/>
    </row>
    <row r="25" spans="2:11" ht="15" customHeight="1">
      <c r="B25" s="253"/>
      <c r="C25" s="252"/>
      <c r="D25" s="727" t="s">
        <v>2474</v>
      </c>
      <c r="E25" s="727"/>
      <c r="F25" s="727"/>
      <c r="G25" s="727"/>
      <c r="H25" s="727"/>
      <c r="I25" s="727"/>
      <c r="J25" s="727"/>
      <c r="K25" s="250"/>
    </row>
    <row r="26" spans="2:11" ht="15" customHeight="1">
      <c r="B26" s="253"/>
      <c r="C26" s="254"/>
      <c r="D26" s="727" t="s">
        <v>2475</v>
      </c>
      <c r="E26" s="727"/>
      <c r="F26" s="727"/>
      <c r="G26" s="727"/>
      <c r="H26" s="727"/>
      <c r="I26" s="727"/>
      <c r="J26" s="727"/>
      <c r="K26" s="250"/>
    </row>
    <row r="27" spans="2:11" ht="12.75" customHeight="1">
      <c r="B27" s="253"/>
      <c r="C27" s="254"/>
      <c r="D27" s="254"/>
      <c r="E27" s="254"/>
      <c r="F27" s="254"/>
      <c r="G27" s="254"/>
      <c r="H27" s="254"/>
      <c r="I27" s="254"/>
      <c r="J27" s="254"/>
      <c r="K27" s="250"/>
    </row>
    <row r="28" spans="2:11" ht="15" customHeight="1">
      <c r="B28" s="253"/>
      <c r="C28" s="254"/>
      <c r="D28" s="727" t="s">
        <v>2476</v>
      </c>
      <c r="E28" s="727"/>
      <c r="F28" s="727"/>
      <c r="G28" s="727"/>
      <c r="H28" s="727"/>
      <c r="I28" s="727"/>
      <c r="J28" s="727"/>
      <c r="K28" s="250"/>
    </row>
    <row r="29" spans="2:11" ht="15" customHeight="1">
      <c r="B29" s="253"/>
      <c r="C29" s="254"/>
      <c r="D29" s="727" t="s">
        <v>2477</v>
      </c>
      <c r="E29" s="727"/>
      <c r="F29" s="727"/>
      <c r="G29" s="727"/>
      <c r="H29" s="727"/>
      <c r="I29" s="727"/>
      <c r="J29" s="727"/>
      <c r="K29" s="250"/>
    </row>
    <row r="30" spans="2:11" ht="12.75" customHeight="1">
      <c r="B30" s="253"/>
      <c r="C30" s="254"/>
      <c r="D30" s="254"/>
      <c r="E30" s="254"/>
      <c r="F30" s="254"/>
      <c r="G30" s="254"/>
      <c r="H30" s="254"/>
      <c r="I30" s="254"/>
      <c r="J30" s="254"/>
      <c r="K30" s="250"/>
    </row>
    <row r="31" spans="2:11" ht="15" customHeight="1">
      <c r="B31" s="253"/>
      <c r="C31" s="254"/>
      <c r="D31" s="727" t="s">
        <v>2478</v>
      </c>
      <c r="E31" s="727"/>
      <c r="F31" s="727"/>
      <c r="G31" s="727"/>
      <c r="H31" s="727"/>
      <c r="I31" s="727"/>
      <c r="J31" s="727"/>
      <c r="K31" s="250"/>
    </row>
    <row r="32" spans="2:11" ht="15" customHeight="1">
      <c r="B32" s="253"/>
      <c r="C32" s="254"/>
      <c r="D32" s="727" t="s">
        <v>2479</v>
      </c>
      <c r="E32" s="727"/>
      <c r="F32" s="727"/>
      <c r="G32" s="727"/>
      <c r="H32" s="727"/>
      <c r="I32" s="727"/>
      <c r="J32" s="727"/>
      <c r="K32" s="250"/>
    </row>
    <row r="33" spans="2:11" ht="15" customHeight="1">
      <c r="B33" s="253"/>
      <c r="C33" s="254"/>
      <c r="D33" s="727" t="s">
        <v>2480</v>
      </c>
      <c r="E33" s="727"/>
      <c r="F33" s="727"/>
      <c r="G33" s="727"/>
      <c r="H33" s="727"/>
      <c r="I33" s="727"/>
      <c r="J33" s="727"/>
      <c r="K33" s="250"/>
    </row>
    <row r="34" spans="2:11" ht="15" customHeight="1">
      <c r="B34" s="253"/>
      <c r="C34" s="254"/>
      <c r="D34" s="252"/>
      <c r="E34" s="256" t="s">
        <v>164</v>
      </c>
      <c r="F34" s="252"/>
      <c r="G34" s="727" t="s">
        <v>2481</v>
      </c>
      <c r="H34" s="727"/>
      <c r="I34" s="727"/>
      <c r="J34" s="727"/>
      <c r="K34" s="250"/>
    </row>
    <row r="35" spans="2:11" ht="30.75" customHeight="1">
      <c r="B35" s="253"/>
      <c r="C35" s="254"/>
      <c r="D35" s="252"/>
      <c r="E35" s="256" t="s">
        <v>2482</v>
      </c>
      <c r="F35" s="252"/>
      <c r="G35" s="727" t="s">
        <v>2483</v>
      </c>
      <c r="H35" s="727"/>
      <c r="I35" s="727"/>
      <c r="J35" s="727"/>
      <c r="K35" s="250"/>
    </row>
    <row r="36" spans="2:11" ht="15" customHeight="1">
      <c r="B36" s="253"/>
      <c r="C36" s="254"/>
      <c r="D36" s="252"/>
      <c r="E36" s="256" t="s">
        <v>52</v>
      </c>
      <c r="F36" s="252"/>
      <c r="G36" s="727" t="s">
        <v>2484</v>
      </c>
      <c r="H36" s="727"/>
      <c r="I36" s="727"/>
      <c r="J36" s="727"/>
      <c r="K36" s="250"/>
    </row>
    <row r="37" spans="2:11" ht="15" customHeight="1">
      <c r="B37" s="253"/>
      <c r="C37" s="254"/>
      <c r="D37" s="252"/>
      <c r="E37" s="256" t="s">
        <v>165</v>
      </c>
      <c r="F37" s="252"/>
      <c r="G37" s="727" t="s">
        <v>2485</v>
      </c>
      <c r="H37" s="727"/>
      <c r="I37" s="727"/>
      <c r="J37" s="727"/>
      <c r="K37" s="250"/>
    </row>
    <row r="38" spans="2:11" ht="15" customHeight="1">
      <c r="B38" s="253"/>
      <c r="C38" s="254"/>
      <c r="D38" s="252"/>
      <c r="E38" s="256" t="s">
        <v>166</v>
      </c>
      <c r="F38" s="252"/>
      <c r="G38" s="727" t="s">
        <v>2486</v>
      </c>
      <c r="H38" s="727"/>
      <c r="I38" s="727"/>
      <c r="J38" s="727"/>
      <c r="K38" s="250"/>
    </row>
    <row r="39" spans="2:11" ht="15" customHeight="1">
      <c r="B39" s="253"/>
      <c r="C39" s="254"/>
      <c r="D39" s="252"/>
      <c r="E39" s="256" t="s">
        <v>167</v>
      </c>
      <c r="F39" s="252"/>
      <c r="G39" s="727" t="s">
        <v>2487</v>
      </c>
      <c r="H39" s="727"/>
      <c r="I39" s="727"/>
      <c r="J39" s="727"/>
      <c r="K39" s="250"/>
    </row>
    <row r="40" spans="2:11" ht="15" customHeight="1">
      <c r="B40" s="253"/>
      <c r="C40" s="254"/>
      <c r="D40" s="252"/>
      <c r="E40" s="256" t="s">
        <v>2488</v>
      </c>
      <c r="F40" s="252"/>
      <c r="G40" s="727" t="s">
        <v>2489</v>
      </c>
      <c r="H40" s="727"/>
      <c r="I40" s="727"/>
      <c r="J40" s="727"/>
      <c r="K40" s="250"/>
    </row>
    <row r="41" spans="2:11" ht="15" customHeight="1">
      <c r="B41" s="253"/>
      <c r="C41" s="254"/>
      <c r="D41" s="252"/>
      <c r="E41" s="256"/>
      <c r="F41" s="252"/>
      <c r="G41" s="727" t="s">
        <v>2490</v>
      </c>
      <c r="H41" s="727"/>
      <c r="I41" s="727"/>
      <c r="J41" s="727"/>
      <c r="K41" s="250"/>
    </row>
    <row r="42" spans="2:11" ht="15" customHeight="1">
      <c r="B42" s="253"/>
      <c r="C42" s="254"/>
      <c r="D42" s="252"/>
      <c r="E42" s="256" t="s">
        <v>2491</v>
      </c>
      <c r="F42" s="252"/>
      <c r="G42" s="727" t="s">
        <v>2492</v>
      </c>
      <c r="H42" s="727"/>
      <c r="I42" s="727"/>
      <c r="J42" s="727"/>
      <c r="K42" s="250"/>
    </row>
    <row r="43" spans="2:11" ht="15" customHeight="1">
      <c r="B43" s="253"/>
      <c r="C43" s="254"/>
      <c r="D43" s="252"/>
      <c r="E43" s="256" t="s">
        <v>169</v>
      </c>
      <c r="F43" s="252"/>
      <c r="G43" s="727" t="s">
        <v>2493</v>
      </c>
      <c r="H43" s="727"/>
      <c r="I43" s="727"/>
      <c r="J43" s="727"/>
      <c r="K43" s="250"/>
    </row>
    <row r="44" spans="2:11" ht="12.75" customHeight="1">
      <c r="B44" s="253"/>
      <c r="C44" s="254"/>
      <c r="D44" s="252"/>
      <c r="E44" s="252"/>
      <c r="F44" s="252"/>
      <c r="G44" s="252"/>
      <c r="H44" s="252"/>
      <c r="I44" s="252"/>
      <c r="J44" s="252"/>
      <c r="K44" s="250"/>
    </row>
    <row r="45" spans="2:11" ht="15" customHeight="1">
      <c r="B45" s="253"/>
      <c r="C45" s="254"/>
      <c r="D45" s="727" t="s">
        <v>2494</v>
      </c>
      <c r="E45" s="727"/>
      <c r="F45" s="727"/>
      <c r="G45" s="727"/>
      <c r="H45" s="727"/>
      <c r="I45" s="727"/>
      <c r="J45" s="727"/>
      <c r="K45" s="250"/>
    </row>
    <row r="46" spans="2:11" ht="15" customHeight="1">
      <c r="B46" s="253"/>
      <c r="C46" s="254"/>
      <c r="D46" s="254"/>
      <c r="E46" s="727" t="s">
        <v>2495</v>
      </c>
      <c r="F46" s="727"/>
      <c r="G46" s="727"/>
      <c r="H46" s="727"/>
      <c r="I46" s="727"/>
      <c r="J46" s="727"/>
      <c r="K46" s="250"/>
    </row>
    <row r="47" spans="2:11" ht="15" customHeight="1">
      <c r="B47" s="253"/>
      <c r="C47" s="254"/>
      <c r="D47" s="254"/>
      <c r="E47" s="727" t="s">
        <v>2496</v>
      </c>
      <c r="F47" s="727"/>
      <c r="G47" s="727"/>
      <c r="H47" s="727"/>
      <c r="I47" s="727"/>
      <c r="J47" s="727"/>
      <c r="K47" s="250"/>
    </row>
    <row r="48" spans="2:11" ht="15" customHeight="1">
      <c r="B48" s="253"/>
      <c r="C48" s="254"/>
      <c r="D48" s="254"/>
      <c r="E48" s="727" t="s">
        <v>2497</v>
      </c>
      <c r="F48" s="727"/>
      <c r="G48" s="727"/>
      <c r="H48" s="727"/>
      <c r="I48" s="727"/>
      <c r="J48" s="727"/>
      <c r="K48" s="250"/>
    </row>
    <row r="49" spans="2:11" ht="15" customHeight="1">
      <c r="B49" s="253"/>
      <c r="C49" s="254"/>
      <c r="D49" s="727" t="s">
        <v>2498</v>
      </c>
      <c r="E49" s="727"/>
      <c r="F49" s="727"/>
      <c r="G49" s="727"/>
      <c r="H49" s="727"/>
      <c r="I49" s="727"/>
      <c r="J49" s="727"/>
      <c r="K49" s="250"/>
    </row>
    <row r="50" spans="2:11" ht="25.5" customHeight="1">
      <c r="B50" s="249"/>
      <c r="C50" s="731" t="s">
        <v>2499</v>
      </c>
      <c r="D50" s="731"/>
      <c r="E50" s="731"/>
      <c r="F50" s="731"/>
      <c r="G50" s="731"/>
      <c r="H50" s="731"/>
      <c r="I50" s="731"/>
      <c r="J50" s="731"/>
      <c r="K50" s="250"/>
    </row>
    <row r="51" spans="2:11" ht="5.25" customHeight="1">
      <c r="B51" s="249"/>
      <c r="C51" s="251"/>
      <c r="D51" s="251"/>
      <c r="E51" s="251"/>
      <c r="F51" s="251"/>
      <c r="G51" s="251"/>
      <c r="H51" s="251"/>
      <c r="I51" s="251"/>
      <c r="J51" s="251"/>
      <c r="K51" s="250"/>
    </row>
    <row r="52" spans="2:11" ht="15" customHeight="1">
      <c r="B52" s="249"/>
      <c r="C52" s="727" t="s">
        <v>2500</v>
      </c>
      <c r="D52" s="727"/>
      <c r="E52" s="727"/>
      <c r="F52" s="727"/>
      <c r="G52" s="727"/>
      <c r="H52" s="727"/>
      <c r="I52" s="727"/>
      <c r="J52" s="727"/>
      <c r="K52" s="250"/>
    </row>
    <row r="53" spans="2:11" ht="15" customHeight="1">
      <c r="B53" s="249"/>
      <c r="C53" s="727" t="s">
        <v>2501</v>
      </c>
      <c r="D53" s="727"/>
      <c r="E53" s="727"/>
      <c r="F53" s="727"/>
      <c r="G53" s="727"/>
      <c r="H53" s="727"/>
      <c r="I53" s="727"/>
      <c r="J53" s="727"/>
      <c r="K53" s="250"/>
    </row>
    <row r="54" spans="2:11" ht="12.75" customHeight="1">
      <c r="B54" s="249"/>
      <c r="C54" s="252"/>
      <c r="D54" s="252"/>
      <c r="E54" s="252"/>
      <c r="F54" s="252"/>
      <c r="G54" s="252"/>
      <c r="H54" s="252"/>
      <c r="I54" s="252"/>
      <c r="J54" s="252"/>
      <c r="K54" s="250"/>
    </row>
    <row r="55" spans="2:11" ht="15" customHeight="1">
      <c r="B55" s="249"/>
      <c r="C55" s="727" t="s">
        <v>2502</v>
      </c>
      <c r="D55" s="727"/>
      <c r="E55" s="727"/>
      <c r="F55" s="727"/>
      <c r="G55" s="727"/>
      <c r="H55" s="727"/>
      <c r="I55" s="727"/>
      <c r="J55" s="727"/>
      <c r="K55" s="250"/>
    </row>
    <row r="56" spans="2:11" ht="15" customHeight="1">
      <c r="B56" s="249"/>
      <c r="C56" s="254"/>
      <c r="D56" s="727" t="s">
        <v>2503</v>
      </c>
      <c r="E56" s="727"/>
      <c r="F56" s="727"/>
      <c r="G56" s="727"/>
      <c r="H56" s="727"/>
      <c r="I56" s="727"/>
      <c r="J56" s="727"/>
      <c r="K56" s="250"/>
    </row>
    <row r="57" spans="2:11" ht="15" customHeight="1">
      <c r="B57" s="249"/>
      <c r="C57" s="254"/>
      <c r="D57" s="727" t="s">
        <v>2504</v>
      </c>
      <c r="E57" s="727"/>
      <c r="F57" s="727"/>
      <c r="G57" s="727"/>
      <c r="H57" s="727"/>
      <c r="I57" s="727"/>
      <c r="J57" s="727"/>
      <c r="K57" s="250"/>
    </row>
    <row r="58" spans="2:11" ht="15" customHeight="1">
      <c r="B58" s="249"/>
      <c r="C58" s="254"/>
      <c r="D58" s="727" t="s">
        <v>2505</v>
      </c>
      <c r="E58" s="727"/>
      <c r="F58" s="727"/>
      <c r="G58" s="727"/>
      <c r="H58" s="727"/>
      <c r="I58" s="727"/>
      <c r="J58" s="727"/>
      <c r="K58" s="250"/>
    </row>
    <row r="59" spans="2:11" ht="15" customHeight="1">
      <c r="B59" s="249"/>
      <c r="C59" s="254"/>
      <c r="D59" s="727" t="s">
        <v>2506</v>
      </c>
      <c r="E59" s="727"/>
      <c r="F59" s="727"/>
      <c r="G59" s="727"/>
      <c r="H59" s="727"/>
      <c r="I59" s="727"/>
      <c r="J59" s="727"/>
      <c r="K59" s="250"/>
    </row>
    <row r="60" spans="2:11" ht="15" customHeight="1">
      <c r="B60" s="249"/>
      <c r="C60" s="254"/>
      <c r="D60" s="728" t="s">
        <v>2507</v>
      </c>
      <c r="E60" s="728"/>
      <c r="F60" s="728"/>
      <c r="G60" s="728"/>
      <c r="H60" s="728"/>
      <c r="I60" s="728"/>
      <c r="J60" s="728"/>
      <c r="K60" s="250"/>
    </row>
    <row r="61" spans="2:11" ht="15" customHeight="1">
      <c r="B61" s="249"/>
      <c r="C61" s="254"/>
      <c r="D61" s="727" t="s">
        <v>2508</v>
      </c>
      <c r="E61" s="727"/>
      <c r="F61" s="727"/>
      <c r="G61" s="727"/>
      <c r="H61" s="727"/>
      <c r="I61" s="727"/>
      <c r="J61" s="727"/>
      <c r="K61" s="250"/>
    </row>
    <row r="62" spans="2:11" ht="12.75" customHeight="1">
      <c r="B62" s="249"/>
      <c r="C62" s="254"/>
      <c r="D62" s="254"/>
      <c r="E62" s="257"/>
      <c r="F62" s="254"/>
      <c r="G62" s="254"/>
      <c r="H62" s="254"/>
      <c r="I62" s="254"/>
      <c r="J62" s="254"/>
      <c r="K62" s="250"/>
    </row>
    <row r="63" spans="2:11" ht="15" customHeight="1">
      <c r="B63" s="249"/>
      <c r="C63" s="254"/>
      <c r="D63" s="727" t="s">
        <v>2509</v>
      </c>
      <c r="E63" s="727"/>
      <c r="F63" s="727"/>
      <c r="G63" s="727"/>
      <c r="H63" s="727"/>
      <c r="I63" s="727"/>
      <c r="J63" s="727"/>
      <c r="K63" s="250"/>
    </row>
    <row r="64" spans="2:11" ht="15" customHeight="1">
      <c r="B64" s="249"/>
      <c r="C64" s="254"/>
      <c r="D64" s="728" t="s">
        <v>2510</v>
      </c>
      <c r="E64" s="728"/>
      <c r="F64" s="728"/>
      <c r="G64" s="728"/>
      <c r="H64" s="728"/>
      <c r="I64" s="728"/>
      <c r="J64" s="728"/>
      <c r="K64" s="250"/>
    </row>
    <row r="65" spans="2:11" ht="15" customHeight="1">
      <c r="B65" s="249"/>
      <c r="C65" s="254"/>
      <c r="D65" s="727" t="s">
        <v>2511</v>
      </c>
      <c r="E65" s="727"/>
      <c r="F65" s="727"/>
      <c r="G65" s="727"/>
      <c r="H65" s="727"/>
      <c r="I65" s="727"/>
      <c r="J65" s="727"/>
      <c r="K65" s="250"/>
    </row>
    <row r="66" spans="2:11" ht="15" customHeight="1">
      <c r="B66" s="249"/>
      <c r="C66" s="254"/>
      <c r="D66" s="727" t="s">
        <v>2512</v>
      </c>
      <c r="E66" s="727"/>
      <c r="F66" s="727"/>
      <c r="G66" s="727"/>
      <c r="H66" s="727"/>
      <c r="I66" s="727"/>
      <c r="J66" s="727"/>
      <c r="K66" s="250"/>
    </row>
    <row r="67" spans="2:11" ht="15" customHeight="1">
      <c r="B67" s="249"/>
      <c r="C67" s="254"/>
      <c r="D67" s="727" t="s">
        <v>2513</v>
      </c>
      <c r="E67" s="727"/>
      <c r="F67" s="727"/>
      <c r="G67" s="727"/>
      <c r="H67" s="727"/>
      <c r="I67" s="727"/>
      <c r="J67" s="727"/>
      <c r="K67" s="250"/>
    </row>
    <row r="68" spans="2:11" ht="15" customHeight="1">
      <c r="B68" s="249"/>
      <c r="C68" s="254"/>
      <c r="D68" s="727" t="s">
        <v>2514</v>
      </c>
      <c r="E68" s="727"/>
      <c r="F68" s="727"/>
      <c r="G68" s="727"/>
      <c r="H68" s="727"/>
      <c r="I68" s="727"/>
      <c r="J68" s="727"/>
      <c r="K68" s="250"/>
    </row>
    <row r="69" spans="2:11" ht="12.75" customHeight="1">
      <c r="B69" s="258"/>
      <c r="C69" s="259"/>
      <c r="D69" s="259"/>
      <c r="E69" s="259"/>
      <c r="F69" s="259"/>
      <c r="G69" s="259"/>
      <c r="H69" s="259"/>
      <c r="I69" s="259"/>
      <c r="J69" s="259"/>
      <c r="K69" s="260"/>
    </row>
    <row r="70" spans="2:11" ht="18.75" customHeight="1">
      <c r="B70" s="261"/>
      <c r="C70" s="261"/>
      <c r="D70" s="261"/>
      <c r="E70" s="261"/>
      <c r="F70" s="261"/>
      <c r="G70" s="261"/>
      <c r="H70" s="261"/>
      <c r="I70" s="261"/>
      <c r="J70" s="261"/>
      <c r="K70" s="262"/>
    </row>
    <row r="71" spans="2:11" ht="18.75" customHeight="1">
      <c r="B71" s="262"/>
      <c r="C71" s="262"/>
      <c r="D71" s="262"/>
      <c r="E71" s="262"/>
      <c r="F71" s="262"/>
      <c r="G71" s="262"/>
      <c r="H71" s="262"/>
      <c r="I71" s="262"/>
      <c r="J71" s="262"/>
      <c r="K71" s="262"/>
    </row>
    <row r="72" spans="2:11" ht="7.5" customHeight="1">
      <c r="B72" s="263"/>
      <c r="C72" s="264"/>
      <c r="D72" s="264"/>
      <c r="E72" s="264"/>
      <c r="F72" s="264"/>
      <c r="G72" s="264"/>
      <c r="H72" s="264"/>
      <c r="I72" s="264"/>
      <c r="J72" s="264"/>
      <c r="K72" s="265"/>
    </row>
    <row r="73" spans="2:11" ht="45" customHeight="1">
      <c r="B73" s="266"/>
      <c r="C73" s="729" t="s">
        <v>141</v>
      </c>
      <c r="D73" s="729"/>
      <c r="E73" s="729"/>
      <c r="F73" s="729"/>
      <c r="G73" s="729"/>
      <c r="H73" s="729"/>
      <c r="I73" s="729"/>
      <c r="J73" s="729"/>
      <c r="K73" s="267"/>
    </row>
    <row r="74" spans="2:11" ht="17.25" customHeight="1">
      <c r="B74" s="266"/>
      <c r="C74" s="268" t="s">
        <v>2515</v>
      </c>
      <c r="D74" s="268"/>
      <c r="E74" s="268"/>
      <c r="F74" s="268" t="s">
        <v>2516</v>
      </c>
      <c r="G74" s="269"/>
      <c r="H74" s="268" t="s">
        <v>165</v>
      </c>
      <c r="I74" s="268" t="s">
        <v>56</v>
      </c>
      <c r="J74" s="268" t="s">
        <v>2517</v>
      </c>
      <c r="K74" s="267"/>
    </row>
    <row r="75" spans="2:11" ht="17.25" customHeight="1">
      <c r="B75" s="266"/>
      <c r="C75" s="270" t="s">
        <v>2518</v>
      </c>
      <c r="D75" s="270"/>
      <c r="E75" s="270"/>
      <c r="F75" s="271" t="s">
        <v>2519</v>
      </c>
      <c r="G75" s="272"/>
      <c r="H75" s="270"/>
      <c r="I75" s="270"/>
      <c r="J75" s="270" t="s">
        <v>2520</v>
      </c>
      <c r="K75" s="267"/>
    </row>
    <row r="76" spans="2:11" ht="5.25" customHeight="1">
      <c r="B76" s="266"/>
      <c r="C76" s="273"/>
      <c r="D76" s="273"/>
      <c r="E76" s="273"/>
      <c r="F76" s="273"/>
      <c r="G76" s="274"/>
      <c r="H76" s="273"/>
      <c r="I76" s="273"/>
      <c r="J76" s="273"/>
      <c r="K76" s="267"/>
    </row>
    <row r="77" spans="2:11" ht="15" customHeight="1">
      <c r="B77" s="266"/>
      <c r="C77" s="256" t="s">
        <v>52</v>
      </c>
      <c r="D77" s="273"/>
      <c r="E77" s="273"/>
      <c r="F77" s="275" t="s">
        <v>2521</v>
      </c>
      <c r="G77" s="274"/>
      <c r="H77" s="256" t="s">
        <v>2522</v>
      </c>
      <c r="I77" s="256" t="s">
        <v>2523</v>
      </c>
      <c r="J77" s="256">
        <v>20</v>
      </c>
      <c r="K77" s="267"/>
    </row>
    <row r="78" spans="2:11" ht="15" customHeight="1">
      <c r="B78" s="266"/>
      <c r="C78" s="256" t="s">
        <v>2524</v>
      </c>
      <c r="D78" s="256"/>
      <c r="E78" s="256"/>
      <c r="F78" s="275" t="s">
        <v>2521</v>
      </c>
      <c r="G78" s="274"/>
      <c r="H78" s="256" t="s">
        <v>2525</v>
      </c>
      <c r="I78" s="256" t="s">
        <v>2523</v>
      </c>
      <c r="J78" s="256">
        <v>120</v>
      </c>
      <c r="K78" s="267"/>
    </row>
    <row r="79" spans="2:11" ht="15" customHeight="1">
      <c r="B79" s="276"/>
      <c r="C79" s="256" t="s">
        <v>2526</v>
      </c>
      <c r="D79" s="256"/>
      <c r="E79" s="256"/>
      <c r="F79" s="275" t="s">
        <v>2527</v>
      </c>
      <c r="G79" s="274"/>
      <c r="H79" s="256" t="s">
        <v>2528</v>
      </c>
      <c r="I79" s="256" t="s">
        <v>2523</v>
      </c>
      <c r="J79" s="256">
        <v>50</v>
      </c>
      <c r="K79" s="267"/>
    </row>
    <row r="80" spans="2:11" ht="15" customHeight="1">
      <c r="B80" s="276"/>
      <c r="C80" s="256" t="s">
        <v>2529</v>
      </c>
      <c r="D80" s="256"/>
      <c r="E80" s="256"/>
      <c r="F80" s="275" t="s">
        <v>2521</v>
      </c>
      <c r="G80" s="274"/>
      <c r="H80" s="256" t="s">
        <v>2530</v>
      </c>
      <c r="I80" s="256" t="s">
        <v>2531</v>
      </c>
      <c r="J80" s="256"/>
      <c r="K80" s="267"/>
    </row>
    <row r="81" spans="2:11" ht="15" customHeight="1">
      <c r="B81" s="276"/>
      <c r="C81" s="277" t="s">
        <v>2532</v>
      </c>
      <c r="D81" s="277"/>
      <c r="E81" s="277"/>
      <c r="F81" s="278" t="s">
        <v>2527</v>
      </c>
      <c r="G81" s="277"/>
      <c r="H81" s="277" t="s">
        <v>2533</v>
      </c>
      <c r="I81" s="277" t="s">
        <v>2523</v>
      </c>
      <c r="J81" s="277">
        <v>15</v>
      </c>
      <c r="K81" s="267"/>
    </row>
    <row r="82" spans="2:11" ht="15" customHeight="1">
      <c r="B82" s="276"/>
      <c r="C82" s="277" t="s">
        <v>2534</v>
      </c>
      <c r="D82" s="277"/>
      <c r="E82" s="277"/>
      <c r="F82" s="278" t="s">
        <v>2527</v>
      </c>
      <c r="G82" s="277"/>
      <c r="H82" s="277" t="s">
        <v>2535</v>
      </c>
      <c r="I82" s="277" t="s">
        <v>2523</v>
      </c>
      <c r="J82" s="277">
        <v>15</v>
      </c>
      <c r="K82" s="267"/>
    </row>
    <row r="83" spans="2:11" ht="15" customHeight="1">
      <c r="B83" s="276"/>
      <c r="C83" s="277" t="s">
        <v>2536</v>
      </c>
      <c r="D83" s="277"/>
      <c r="E83" s="277"/>
      <c r="F83" s="278" t="s">
        <v>2527</v>
      </c>
      <c r="G83" s="277"/>
      <c r="H83" s="277" t="s">
        <v>2537</v>
      </c>
      <c r="I83" s="277" t="s">
        <v>2523</v>
      </c>
      <c r="J83" s="277">
        <v>20</v>
      </c>
      <c r="K83" s="267"/>
    </row>
    <row r="84" spans="2:11" ht="15" customHeight="1">
      <c r="B84" s="276"/>
      <c r="C84" s="277" t="s">
        <v>2538</v>
      </c>
      <c r="D84" s="277"/>
      <c r="E84" s="277"/>
      <c r="F84" s="278" t="s">
        <v>2527</v>
      </c>
      <c r="G84" s="277"/>
      <c r="H84" s="277" t="s">
        <v>2539</v>
      </c>
      <c r="I84" s="277" t="s">
        <v>2523</v>
      </c>
      <c r="J84" s="277">
        <v>20</v>
      </c>
      <c r="K84" s="267"/>
    </row>
    <row r="85" spans="2:11" ht="15" customHeight="1">
      <c r="B85" s="276"/>
      <c r="C85" s="256" t="s">
        <v>2540</v>
      </c>
      <c r="D85" s="256"/>
      <c r="E85" s="256"/>
      <c r="F85" s="275" t="s">
        <v>2527</v>
      </c>
      <c r="G85" s="274"/>
      <c r="H85" s="256" t="s">
        <v>2541</v>
      </c>
      <c r="I85" s="256" t="s">
        <v>2523</v>
      </c>
      <c r="J85" s="256">
        <v>50</v>
      </c>
      <c r="K85" s="267"/>
    </row>
    <row r="86" spans="2:11" ht="15" customHeight="1">
      <c r="B86" s="276"/>
      <c r="C86" s="256" t="s">
        <v>2542</v>
      </c>
      <c r="D86" s="256"/>
      <c r="E86" s="256"/>
      <c r="F86" s="275" t="s">
        <v>2527</v>
      </c>
      <c r="G86" s="274"/>
      <c r="H86" s="256" t="s">
        <v>2543</v>
      </c>
      <c r="I86" s="256" t="s">
        <v>2523</v>
      </c>
      <c r="J86" s="256">
        <v>20</v>
      </c>
      <c r="K86" s="267"/>
    </row>
    <row r="87" spans="2:11" ht="15" customHeight="1">
      <c r="B87" s="276"/>
      <c r="C87" s="256" t="s">
        <v>2544</v>
      </c>
      <c r="D87" s="256"/>
      <c r="E87" s="256"/>
      <c r="F87" s="275" t="s">
        <v>2527</v>
      </c>
      <c r="G87" s="274"/>
      <c r="H87" s="256" t="s">
        <v>2545</v>
      </c>
      <c r="I87" s="256" t="s">
        <v>2523</v>
      </c>
      <c r="J87" s="256">
        <v>20</v>
      </c>
      <c r="K87" s="267"/>
    </row>
    <row r="88" spans="2:11" ht="15" customHeight="1">
      <c r="B88" s="276"/>
      <c r="C88" s="256" t="s">
        <v>2546</v>
      </c>
      <c r="D88" s="256"/>
      <c r="E88" s="256"/>
      <c r="F88" s="275" t="s">
        <v>2527</v>
      </c>
      <c r="G88" s="274"/>
      <c r="H88" s="256" t="s">
        <v>2547</v>
      </c>
      <c r="I88" s="256" t="s">
        <v>2523</v>
      </c>
      <c r="J88" s="256">
        <v>50</v>
      </c>
      <c r="K88" s="267"/>
    </row>
    <row r="89" spans="2:11" ht="15" customHeight="1">
      <c r="B89" s="276"/>
      <c r="C89" s="256" t="s">
        <v>2548</v>
      </c>
      <c r="D89" s="256"/>
      <c r="E89" s="256"/>
      <c r="F89" s="275" t="s">
        <v>2527</v>
      </c>
      <c r="G89" s="274"/>
      <c r="H89" s="256" t="s">
        <v>2548</v>
      </c>
      <c r="I89" s="256" t="s">
        <v>2523</v>
      </c>
      <c r="J89" s="256">
        <v>50</v>
      </c>
      <c r="K89" s="267"/>
    </row>
    <row r="90" spans="2:11" ht="15" customHeight="1">
      <c r="B90" s="276"/>
      <c r="C90" s="256" t="s">
        <v>170</v>
      </c>
      <c r="D90" s="256"/>
      <c r="E90" s="256"/>
      <c r="F90" s="275" t="s">
        <v>2527</v>
      </c>
      <c r="G90" s="274"/>
      <c r="H90" s="256" t="s">
        <v>2549</v>
      </c>
      <c r="I90" s="256" t="s">
        <v>2523</v>
      </c>
      <c r="J90" s="256">
        <v>255</v>
      </c>
      <c r="K90" s="267"/>
    </row>
    <row r="91" spans="2:11" ht="15" customHeight="1">
      <c r="B91" s="276"/>
      <c r="C91" s="256" t="s">
        <v>2550</v>
      </c>
      <c r="D91" s="256"/>
      <c r="E91" s="256"/>
      <c r="F91" s="275" t="s">
        <v>2521</v>
      </c>
      <c r="G91" s="274"/>
      <c r="H91" s="256" t="s">
        <v>2551</v>
      </c>
      <c r="I91" s="256" t="s">
        <v>2552</v>
      </c>
      <c r="J91" s="256"/>
      <c r="K91" s="267"/>
    </row>
    <row r="92" spans="2:11" ht="15" customHeight="1">
      <c r="B92" s="276"/>
      <c r="C92" s="256" t="s">
        <v>2553</v>
      </c>
      <c r="D92" s="256"/>
      <c r="E92" s="256"/>
      <c r="F92" s="275" t="s">
        <v>2521</v>
      </c>
      <c r="G92" s="274"/>
      <c r="H92" s="256" t="s">
        <v>2554</v>
      </c>
      <c r="I92" s="256" t="s">
        <v>2555</v>
      </c>
      <c r="J92" s="256"/>
      <c r="K92" s="267"/>
    </row>
    <row r="93" spans="2:11" ht="15" customHeight="1">
      <c r="B93" s="276"/>
      <c r="C93" s="256" t="s">
        <v>2556</v>
      </c>
      <c r="D93" s="256"/>
      <c r="E93" s="256"/>
      <c r="F93" s="275" t="s">
        <v>2521</v>
      </c>
      <c r="G93" s="274"/>
      <c r="H93" s="256" t="s">
        <v>2556</v>
      </c>
      <c r="I93" s="256" t="s">
        <v>2555</v>
      </c>
      <c r="J93" s="256"/>
      <c r="K93" s="267"/>
    </row>
    <row r="94" spans="2:11" ht="15" customHeight="1">
      <c r="B94" s="276"/>
      <c r="C94" s="256" t="s">
        <v>37</v>
      </c>
      <c r="D94" s="256"/>
      <c r="E94" s="256"/>
      <c r="F94" s="275" t="s">
        <v>2521</v>
      </c>
      <c r="G94" s="274"/>
      <c r="H94" s="256" t="s">
        <v>2557</v>
      </c>
      <c r="I94" s="256" t="s">
        <v>2555</v>
      </c>
      <c r="J94" s="256"/>
      <c r="K94" s="267"/>
    </row>
    <row r="95" spans="2:11" ht="15" customHeight="1">
      <c r="B95" s="276"/>
      <c r="C95" s="256" t="s">
        <v>47</v>
      </c>
      <c r="D95" s="256"/>
      <c r="E95" s="256"/>
      <c r="F95" s="275" t="s">
        <v>2521</v>
      </c>
      <c r="G95" s="274"/>
      <c r="H95" s="256" t="s">
        <v>2558</v>
      </c>
      <c r="I95" s="256" t="s">
        <v>2555</v>
      </c>
      <c r="J95" s="256"/>
      <c r="K95" s="267"/>
    </row>
    <row r="96" spans="2:11" ht="15" customHeight="1">
      <c r="B96" s="279"/>
      <c r="C96" s="280"/>
      <c r="D96" s="280"/>
      <c r="E96" s="280"/>
      <c r="F96" s="280"/>
      <c r="G96" s="280"/>
      <c r="H96" s="280"/>
      <c r="I96" s="280"/>
      <c r="J96" s="280"/>
      <c r="K96" s="281"/>
    </row>
    <row r="97" spans="2:11" ht="18.75" customHeight="1">
      <c r="B97" s="282"/>
      <c r="C97" s="283"/>
      <c r="D97" s="283"/>
      <c r="E97" s="283"/>
      <c r="F97" s="283"/>
      <c r="G97" s="283"/>
      <c r="H97" s="283"/>
      <c r="I97" s="283"/>
      <c r="J97" s="283"/>
      <c r="K97" s="282"/>
    </row>
    <row r="98" spans="2:11" ht="18.75" customHeight="1">
      <c r="B98" s="262"/>
      <c r="C98" s="262"/>
      <c r="D98" s="262"/>
      <c r="E98" s="262"/>
      <c r="F98" s="262"/>
      <c r="G98" s="262"/>
      <c r="H98" s="262"/>
      <c r="I98" s="262"/>
      <c r="J98" s="262"/>
      <c r="K98" s="262"/>
    </row>
    <row r="99" spans="2:11" ht="7.5" customHeight="1">
      <c r="B99" s="263"/>
      <c r="C99" s="264"/>
      <c r="D99" s="264"/>
      <c r="E99" s="264"/>
      <c r="F99" s="264"/>
      <c r="G99" s="264"/>
      <c r="H99" s="264"/>
      <c r="I99" s="264"/>
      <c r="J99" s="264"/>
      <c r="K99" s="265"/>
    </row>
    <row r="100" spans="2:11" ht="45" customHeight="1">
      <c r="B100" s="266"/>
      <c r="C100" s="729" t="s">
        <v>2559</v>
      </c>
      <c r="D100" s="729"/>
      <c r="E100" s="729"/>
      <c r="F100" s="729"/>
      <c r="G100" s="729"/>
      <c r="H100" s="729"/>
      <c r="I100" s="729"/>
      <c r="J100" s="729"/>
      <c r="K100" s="267"/>
    </row>
    <row r="101" spans="2:11" ht="17.25" customHeight="1">
      <c r="B101" s="266"/>
      <c r="C101" s="268" t="s">
        <v>2515</v>
      </c>
      <c r="D101" s="268"/>
      <c r="E101" s="268"/>
      <c r="F101" s="268" t="s">
        <v>2516</v>
      </c>
      <c r="G101" s="269"/>
      <c r="H101" s="268" t="s">
        <v>165</v>
      </c>
      <c r="I101" s="268" t="s">
        <v>56</v>
      </c>
      <c r="J101" s="268" t="s">
        <v>2517</v>
      </c>
      <c r="K101" s="267"/>
    </row>
    <row r="102" spans="2:11" ht="17.25" customHeight="1">
      <c r="B102" s="266"/>
      <c r="C102" s="270" t="s">
        <v>2518</v>
      </c>
      <c r="D102" s="270"/>
      <c r="E102" s="270"/>
      <c r="F102" s="271" t="s">
        <v>2519</v>
      </c>
      <c r="G102" s="272"/>
      <c r="H102" s="270"/>
      <c r="I102" s="270"/>
      <c r="J102" s="270" t="s">
        <v>2520</v>
      </c>
      <c r="K102" s="267"/>
    </row>
    <row r="103" spans="2:11" ht="5.25" customHeight="1">
      <c r="B103" s="266"/>
      <c r="C103" s="268"/>
      <c r="D103" s="268"/>
      <c r="E103" s="268"/>
      <c r="F103" s="268"/>
      <c r="G103" s="284"/>
      <c r="H103" s="268"/>
      <c r="I103" s="268"/>
      <c r="J103" s="268"/>
      <c r="K103" s="267"/>
    </row>
    <row r="104" spans="2:11" ht="15" customHeight="1">
      <c r="B104" s="266"/>
      <c r="C104" s="256" t="s">
        <v>52</v>
      </c>
      <c r="D104" s="273"/>
      <c r="E104" s="273"/>
      <c r="F104" s="275" t="s">
        <v>2521</v>
      </c>
      <c r="G104" s="284"/>
      <c r="H104" s="256" t="s">
        <v>2560</v>
      </c>
      <c r="I104" s="256" t="s">
        <v>2523</v>
      </c>
      <c r="J104" s="256">
        <v>20</v>
      </c>
      <c r="K104" s="267"/>
    </row>
    <row r="105" spans="2:11" ht="15" customHeight="1">
      <c r="B105" s="266"/>
      <c r="C105" s="256" t="s">
        <v>2524</v>
      </c>
      <c r="D105" s="256"/>
      <c r="E105" s="256"/>
      <c r="F105" s="275" t="s">
        <v>2521</v>
      </c>
      <c r="G105" s="256"/>
      <c r="H105" s="256" t="s">
        <v>2560</v>
      </c>
      <c r="I105" s="256" t="s">
        <v>2523</v>
      </c>
      <c r="J105" s="256">
        <v>120</v>
      </c>
      <c r="K105" s="267"/>
    </row>
    <row r="106" spans="2:11" ht="15" customHeight="1">
      <c r="B106" s="276"/>
      <c r="C106" s="256" t="s">
        <v>2526</v>
      </c>
      <c r="D106" s="256"/>
      <c r="E106" s="256"/>
      <c r="F106" s="275" t="s">
        <v>2527</v>
      </c>
      <c r="G106" s="256"/>
      <c r="H106" s="256" t="s">
        <v>2560</v>
      </c>
      <c r="I106" s="256" t="s">
        <v>2523</v>
      </c>
      <c r="J106" s="256">
        <v>50</v>
      </c>
      <c r="K106" s="267"/>
    </row>
    <row r="107" spans="2:11" ht="15" customHeight="1">
      <c r="B107" s="276"/>
      <c r="C107" s="256" t="s">
        <v>2529</v>
      </c>
      <c r="D107" s="256"/>
      <c r="E107" s="256"/>
      <c r="F107" s="275" t="s">
        <v>2521</v>
      </c>
      <c r="G107" s="256"/>
      <c r="H107" s="256" t="s">
        <v>2560</v>
      </c>
      <c r="I107" s="256" t="s">
        <v>2531</v>
      </c>
      <c r="J107" s="256"/>
      <c r="K107" s="267"/>
    </row>
    <row r="108" spans="2:11" ht="15" customHeight="1">
      <c r="B108" s="276"/>
      <c r="C108" s="256" t="s">
        <v>2540</v>
      </c>
      <c r="D108" s="256"/>
      <c r="E108" s="256"/>
      <c r="F108" s="275" t="s">
        <v>2527</v>
      </c>
      <c r="G108" s="256"/>
      <c r="H108" s="256" t="s">
        <v>2560</v>
      </c>
      <c r="I108" s="256" t="s">
        <v>2523</v>
      </c>
      <c r="J108" s="256">
        <v>50</v>
      </c>
      <c r="K108" s="267"/>
    </row>
    <row r="109" spans="2:11" ht="15" customHeight="1">
      <c r="B109" s="276"/>
      <c r="C109" s="256" t="s">
        <v>2548</v>
      </c>
      <c r="D109" s="256"/>
      <c r="E109" s="256"/>
      <c r="F109" s="275" t="s">
        <v>2527</v>
      </c>
      <c r="G109" s="256"/>
      <c r="H109" s="256" t="s">
        <v>2560</v>
      </c>
      <c r="I109" s="256" t="s">
        <v>2523</v>
      </c>
      <c r="J109" s="256">
        <v>50</v>
      </c>
      <c r="K109" s="267"/>
    </row>
    <row r="110" spans="2:11" ht="15" customHeight="1">
      <c r="B110" s="276"/>
      <c r="C110" s="256" t="s">
        <v>2546</v>
      </c>
      <c r="D110" s="256"/>
      <c r="E110" s="256"/>
      <c r="F110" s="275" t="s">
        <v>2527</v>
      </c>
      <c r="G110" s="256"/>
      <c r="H110" s="256" t="s">
        <v>2560</v>
      </c>
      <c r="I110" s="256" t="s">
        <v>2523</v>
      </c>
      <c r="J110" s="256">
        <v>50</v>
      </c>
      <c r="K110" s="267"/>
    </row>
    <row r="111" spans="2:11" ht="15" customHeight="1">
      <c r="B111" s="276"/>
      <c r="C111" s="256" t="s">
        <v>52</v>
      </c>
      <c r="D111" s="256"/>
      <c r="E111" s="256"/>
      <c r="F111" s="275" t="s">
        <v>2521</v>
      </c>
      <c r="G111" s="256"/>
      <c r="H111" s="256" t="s">
        <v>2561</v>
      </c>
      <c r="I111" s="256" t="s">
        <v>2523</v>
      </c>
      <c r="J111" s="256">
        <v>20</v>
      </c>
      <c r="K111" s="267"/>
    </row>
    <row r="112" spans="2:11" ht="15" customHeight="1">
      <c r="B112" s="276"/>
      <c r="C112" s="256" t="s">
        <v>2562</v>
      </c>
      <c r="D112" s="256"/>
      <c r="E112" s="256"/>
      <c r="F112" s="275" t="s">
        <v>2521</v>
      </c>
      <c r="G112" s="256"/>
      <c r="H112" s="256" t="s">
        <v>2563</v>
      </c>
      <c r="I112" s="256" t="s">
        <v>2523</v>
      </c>
      <c r="J112" s="256">
        <v>120</v>
      </c>
      <c r="K112" s="267"/>
    </row>
    <row r="113" spans="2:11" ht="15" customHeight="1">
      <c r="B113" s="276"/>
      <c r="C113" s="256" t="s">
        <v>37</v>
      </c>
      <c r="D113" s="256"/>
      <c r="E113" s="256"/>
      <c r="F113" s="275" t="s">
        <v>2521</v>
      </c>
      <c r="G113" s="256"/>
      <c r="H113" s="256" t="s">
        <v>2564</v>
      </c>
      <c r="I113" s="256" t="s">
        <v>2555</v>
      </c>
      <c r="J113" s="256"/>
      <c r="K113" s="267"/>
    </row>
    <row r="114" spans="2:11" ht="15" customHeight="1">
      <c r="B114" s="276"/>
      <c r="C114" s="256" t="s">
        <v>47</v>
      </c>
      <c r="D114" s="256"/>
      <c r="E114" s="256"/>
      <c r="F114" s="275" t="s">
        <v>2521</v>
      </c>
      <c r="G114" s="256"/>
      <c r="H114" s="256" t="s">
        <v>2565</v>
      </c>
      <c r="I114" s="256" t="s">
        <v>2555</v>
      </c>
      <c r="J114" s="256"/>
      <c r="K114" s="267"/>
    </row>
    <row r="115" spans="2:11" ht="15" customHeight="1">
      <c r="B115" s="276"/>
      <c r="C115" s="256" t="s">
        <v>56</v>
      </c>
      <c r="D115" s="256"/>
      <c r="E115" s="256"/>
      <c r="F115" s="275" t="s">
        <v>2521</v>
      </c>
      <c r="G115" s="256"/>
      <c r="H115" s="256" t="s">
        <v>2566</v>
      </c>
      <c r="I115" s="256" t="s">
        <v>2567</v>
      </c>
      <c r="J115" s="256"/>
      <c r="K115" s="267"/>
    </row>
    <row r="116" spans="2:11" ht="15" customHeight="1">
      <c r="B116" s="279"/>
      <c r="C116" s="285"/>
      <c r="D116" s="285"/>
      <c r="E116" s="285"/>
      <c r="F116" s="285"/>
      <c r="G116" s="285"/>
      <c r="H116" s="285"/>
      <c r="I116" s="285"/>
      <c r="J116" s="285"/>
      <c r="K116" s="281"/>
    </row>
    <row r="117" spans="2:11" ht="18.75" customHeight="1">
      <c r="B117" s="286"/>
      <c r="C117" s="252"/>
      <c r="D117" s="252"/>
      <c r="E117" s="252"/>
      <c r="F117" s="287"/>
      <c r="G117" s="252"/>
      <c r="H117" s="252"/>
      <c r="I117" s="252"/>
      <c r="J117" s="252"/>
      <c r="K117" s="286"/>
    </row>
    <row r="118" spans="2:11" ht="18.75" customHeight="1">
      <c r="B118" s="262"/>
      <c r="C118" s="262"/>
      <c r="D118" s="262"/>
      <c r="E118" s="262"/>
      <c r="F118" s="262"/>
      <c r="G118" s="262"/>
      <c r="H118" s="262"/>
      <c r="I118" s="262"/>
      <c r="J118" s="262"/>
      <c r="K118" s="262"/>
    </row>
    <row r="119" spans="2:11" ht="7.5" customHeight="1">
      <c r="B119" s="288"/>
      <c r="C119" s="289"/>
      <c r="D119" s="289"/>
      <c r="E119" s="289"/>
      <c r="F119" s="289"/>
      <c r="G119" s="289"/>
      <c r="H119" s="289"/>
      <c r="I119" s="289"/>
      <c r="J119" s="289"/>
      <c r="K119" s="290"/>
    </row>
    <row r="120" spans="2:11" ht="45" customHeight="1">
      <c r="B120" s="291"/>
      <c r="C120" s="724" t="s">
        <v>2568</v>
      </c>
      <c r="D120" s="724"/>
      <c r="E120" s="724"/>
      <c r="F120" s="724"/>
      <c r="G120" s="724"/>
      <c r="H120" s="724"/>
      <c r="I120" s="724"/>
      <c r="J120" s="724"/>
      <c r="K120" s="292"/>
    </row>
    <row r="121" spans="2:11" ht="17.25" customHeight="1">
      <c r="B121" s="293"/>
      <c r="C121" s="268" t="s">
        <v>2515</v>
      </c>
      <c r="D121" s="268"/>
      <c r="E121" s="268"/>
      <c r="F121" s="268" t="s">
        <v>2516</v>
      </c>
      <c r="G121" s="269"/>
      <c r="H121" s="268" t="s">
        <v>165</v>
      </c>
      <c r="I121" s="268" t="s">
        <v>56</v>
      </c>
      <c r="J121" s="268" t="s">
        <v>2517</v>
      </c>
      <c r="K121" s="294"/>
    </row>
    <row r="122" spans="2:11" ht="17.25" customHeight="1">
      <c r="B122" s="293"/>
      <c r="C122" s="270" t="s">
        <v>2518</v>
      </c>
      <c r="D122" s="270"/>
      <c r="E122" s="270"/>
      <c r="F122" s="271" t="s">
        <v>2519</v>
      </c>
      <c r="G122" s="272"/>
      <c r="H122" s="270"/>
      <c r="I122" s="270"/>
      <c r="J122" s="270" t="s">
        <v>2520</v>
      </c>
      <c r="K122" s="294"/>
    </row>
    <row r="123" spans="2:11" ht="5.25" customHeight="1">
      <c r="B123" s="295"/>
      <c r="C123" s="273"/>
      <c r="D123" s="273"/>
      <c r="E123" s="273"/>
      <c r="F123" s="273"/>
      <c r="G123" s="256"/>
      <c r="H123" s="273"/>
      <c r="I123" s="273"/>
      <c r="J123" s="273"/>
      <c r="K123" s="296"/>
    </row>
    <row r="124" spans="2:11" ht="15" customHeight="1">
      <c r="B124" s="295"/>
      <c r="C124" s="256" t="s">
        <v>2524</v>
      </c>
      <c r="D124" s="273"/>
      <c r="E124" s="273"/>
      <c r="F124" s="275" t="s">
        <v>2521</v>
      </c>
      <c r="G124" s="256"/>
      <c r="H124" s="256" t="s">
        <v>2560</v>
      </c>
      <c r="I124" s="256" t="s">
        <v>2523</v>
      </c>
      <c r="J124" s="256">
        <v>120</v>
      </c>
      <c r="K124" s="297"/>
    </row>
    <row r="125" spans="2:11" ht="15" customHeight="1">
      <c r="B125" s="295"/>
      <c r="C125" s="256" t="s">
        <v>2569</v>
      </c>
      <c r="D125" s="256"/>
      <c r="E125" s="256"/>
      <c r="F125" s="275" t="s">
        <v>2521</v>
      </c>
      <c r="G125" s="256"/>
      <c r="H125" s="256" t="s">
        <v>2570</v>
      </c>
      <c r="I125" s="256" t="s">
        <v>2523</v>
      </c>
      <c r="J125" s="256" t="s">
        <v>2571</v>
      </c>
      <c r="K125" s="297"/>
    </row>
    <row r="126" spans="2:11" ht="15" customHeight="1">
      <c r="B126" s="295"/>
      <c r="C126" s="256" t="s">
        <v>83</v>
      </c>
      <c r="D126" s="256"/>
      <c r="E126" s="256"/>
      <c r="F126" s="275" t="s">
        <v>2521</v>
      </c>
      <c r="G126" s="256"/>
      <c r="H126" s="256" t="s">
        <v>2572</v>
      </c>
      <c r="I126" s="256" t="s">
        <v>2523</v>
      </c>
      <c r="J126" s="256" t="s">
        <v>2571</v>
      </c>
      <c r="K126" s="297"/>
    </row>
    <row r="127" spans="2:11" ht="15" customHeight="1">
      <c r="B127" s="295"/>
      <c r="C127" s="256" t="s">
        <v>2532</v>
      </c>
      <c r="D127" s="256"/>
      <c r="E127" s="256"/>
      <c r="F127" s="275" t="s">
        <v>2527</v>
      </c>
      <c r="G127" s="256"/>
      <c r="H127" s="256" t="s">
        <v>2533</v>
      </c>
      <c r="I127" s="256" t="s">
        <v>2523</v>
      </c>
      <c r="J127" s="256">
        <v>15</v>
      </c>
      <c r="K127" s="297"/>
    </row>
    <row r="128" spans="2:11" ht="15" customHeight="1">
      <c r="B128" s="295"/>
      <c r="C128" s="277" t="s">
        <v>2534</v>
      </c>
      <c r="D128" s="277"/>
      <c r="E128" s="277"/>
      <c r="F128" s="278" t="s">
        <v>2527</v>
      </c>
      <c r="G128" s="277"/>
      <c r="H128" s="277" t="s">
        <v>2535</v>
      </c>
      <c r="I128" s="277" t="s">
        <v>2523</v>
      </c>
      <c r="J128" s="277">
        <v>15</v>
      </c>
      <c r="K128" s="297"/>
    </row>
    <row r="129" spans="2:11" ht="15" customHeight="1">
      <c r="B129" s="295"/>
      <c r="C129" s="277" t="s">
        <v>2536</v>
      </c>
      <c r="D129" s="277"/>
      <c r="E129" s="277"/>
      <c r="F129" s="278" t="s">
        <v>2527</v>
      </c>
      <c r="G129" s="277"/>
      <c r="H129" s="277" t="s">
        <v>2537</v>
      </c>
      <c r="I129" s="277" t="s">
        <v>2523</v>
      </c>
      <c r="J129" s="277">
        <v>20</v>
      </c>
      <c r="K129" s="297"/>
    </row>
    <row r="130" spans="2:11" ht="15" customHeight="1">
      <c r="B130" s="295"/>
      <c r="C130" s="277" t="s">
        <v>2538</v>
      </c>
      <c r="D130" s="277"/>
      <c r="E130" s="277"/>
      <c r="F130" s="278" t="s">
        <v>2527</v>
      </c>
      <c r="G130" s="277"/>
      <c r="H130" s="277" t="s">
        <v>2539</v>
      </c>
      <c r="I130" s="277" t="s">
        <v>2523</v>
      </c>
      <c r="J130" s="277">
        <v>20</v>
      </c>
      <c r="K130" s="297"/>
    </row>
    <row r="131" spans="2:11" ht="15" customHeight="1">
      <c r="B131" s="295"/>
      <c r="C131" s="256" t="s">
        <v>2526</v>
      </c>
      <c r="D131" s="256"/>
      <c r="E131" s="256"/>
      <c r="F131" s="275" t="s">
        <v>2527</v>
      </c>
      <c r="G131" s="256"/>
      <c r="H131" s="256" t="s">
        <v>2560</v>
      </c>
      <c r="I131" s="256" t="s">
        <v>2523</v>
      </c>
      <c r="J131" s="256">
        <v>50</v>
      </c>
      <c r="K131" s="297"/>
    </row>
    <row r="132" spans="2:11" ht="15" customHeight="1">
      <c r="B132" s="295"/>
      <c r="C132" s="256" t="s">
        <v>2540</v>
      </c>
      <c r="D132" s="256"/>
      <c r="E132" s="256"/>
      <c r="F132" s="275" t="s">
        <v>2527</v>
      </c>
      <c r="G132" s="256"/>
      <c r="H132" s="256" t="s">
        <v>2560</v>
      </c>
      <c r="I132" s="256" t="s">
        <v>2523</v>
      </c>
      <c r="J132" s="256">
        <v>50</v>
      </c>
      <c r="K132" s="297"/>
    </row>
    <row r="133" spans="2:11" ht="15" customHeight="1">
      <c r="B133" s="295"/>
      <c r="C133" s="256" t="s">
        <v>2546</v>
      </c>
      <c r="D133" s="256"/>
      <c r="E133" s="256"/>
      <c r="F133" s="275" t="s">
        <v>2527</v>
      </c>
      <c r="G133" s="256"/>
      <c r="H133" s="256" t="s">
        <v>2560</v>
      </c>
      <c r="I133" s="256" t="s">
        <v>2523</v>
      </c>
      <c r="J133" s="256">
        <v>50</v>
      </c>
      <c r="K133" s="297"/>
    </row>
    <row r="134" spans="2:11" ht="15" customHeight="1">
      <c r="B134" s="295"/>
      <c r="C134" s="256" t="s">
        <v>2548</v>
      </c>
      <c r="D134" s="256"/>
      <c r="E134" s="256"/>
      <c r="F134" s="275" t="s">
        <v>2527</v>
      </c>
      <c r="G134" s="256"/>
      <c r="H134" s="256" t="s">
        <v>2560</v>
      </c>
      <c r="I134" s="256" t="s">
        <v>2523</v>
      </c>
      <c r="J134" s="256">
        <v>50</v>
      </c>
      <c r="K134" s="297"/>
    </row>
    <row r="135" spans="2:11" ht="15" customHeight="1">
      <c r="B135" s="295"/>
      <c r="C135" s="256" t="s">
        <v>170</v>
      </c>
      <c r="D135" s="256"/>
      <c r="E135" s="256"/>
      <c r="F135" s="275" t="s">
        <v>2527</v>
      </c>
      <c r="G135" s="256"/>
      <c r="H135" s="256" t="s">
        <v>2573</v>
      </c>
      <c r="I135" s="256" t="s">
        <v>2523</v>
      </c>
      <c r="J135" s="256">
        <v>255</v>
      </c>
      <c r="K135" s="297"/>
    </row>
    <row r="136" spans="2:11" ht="15" customHeight="1">
      <c r="B136" s="295"/>
      <c r="C136" s="256" t="s">
        <v>2550</v>
      </c>
      <c r="D136" s="256"/>
      <c r="E136" s="256"/>
      <c r="F136" s="275" t="s">
        <v>2521</v>
      </c>
      <c r="G136" s="256"/>
      <c r="H136" s="256" t="s">
        <v>2574</v>
      </c>
      <c r="I136" s="256" t="s">
        <v>2552</v>
      </c>
      <c r="J136" s="256"/>
      <c r="K136" s="297"/>
    </row>
    <row r="137" spans="2:11" ht="15" customHeight="1">
      <c r="B137" s="295"/>
      <c r="C137" s="256" t="s">
        <v>2553</v>
      </c>
      <c r="D137" s="256"/>
      <c r="E137" s="256"/>
      <c r="F137" s="275" t="s">
        <v>2521</v>
      </c>
      <c r="G137" s="256"/>
      <c r="H137" s="256" t="s">
        <v>2575</v>
      </c>
      <c r="I137" s="256" t="s">
        <v>2555</v>
      </c>
      <c r="J137" s="256"/>
      <c r="K137" s="297"/>
    </row>
    <row r="138" spans="2:11" ht="15" customHeight="1">
      <c r="B138" s="295"/>
      <c r="C138" s="256" t="s">
        <v>2556</v>
      </c>
      <c r="D138" s="256"/>
      <c r="E138" s="256"/>
      <c r="F138" s="275" t="s">
        <v>2521</v>
      </c>
      <c r="G138" s="256"/>
      <c r="H138" s="256" t="s">
        <v>2556</v>
      </c>
      <c r="I138" s="256" t="s">
        <v>2555</v>
      </c>
      <c r="J138" s="256"/>
      <c r="K138" s="297"/>
    </row>
    <row r="139" spans="2:11" ht="15" customHeight="1">
      <c r="B139" s="295"/>
      <c r="C139" s="256" t="s">
        <v>37</v>
      </c>
      <c r="D139" s="256"/>
      <c r="E139" s="256"/>
      <c r="F139" s="275" t="s">
        <v>2521</v>
      </c>
      <c r="G139" s="256"/>
      <c r="H139" s="256" t="s">
        <v>2576</v>
      </c>
      <c r="I139" s="256" t="s">
        <v>2555</v>
      </c>
      <c r="J139" s="256"/>
      <c r="K139" s="297"/>
    </row>
    <row r="140" spans="2:11" ht="15" customHeight="1">
      <c r="B140" s="295"/>
      <c r="C140" s="256" t="s">
        <v>2577</v>
      </c>
      <c r="D140" s="256"/>
      <c r="E140" s="256"/>
      <c r="F140" s="275" t="s">
        <v>2521</v>
      </c>
      <c r="G140" s="256"/>
      <c r="H140" s="256" t="s">
        <v>2578</v>
      </c>
      <c r="I140" s="256" t="s">
        <v>2555</v>
      </c>
      <c r="J140" s="256"/>
      <c r="K140" s="297"/>
    </row>
    <row r="141" spans="2:11" ht="15" customHeight="1">
      <c r="B141" s="298"/>
      <c r="C141" s="299"/>
      <c r="D141" s="299"/>
      <c r="E141" s="299"/>
      <c r="F141" s="299"/>
      <c r="G141" s="299"/>
      <c r="H141" s="299"/>
      <c r="I141" s="299"/>
      <c r="J141" s="299"/>
      <c r="K141" s="300"/>
    </row>
    <row r="142" spans="2:11" ht="18.75" customHeight="1">
      <c r="B142" s="252"/>
      <c r="C142" s="252"/>
      <c r="D142" s="252"/>
      <c r="E142" s="252"/>
      <c r="F142" s="287"/>
      <c r="G142" s="252"/>
      <c r="H142" s="252"/>
      <c r="I142" s="252"/>
      <c r="J142" s="252"/>
      <c r="K142" s="252"/>
    </row>
    <row r="143" spans="2:11" ht="18.75" customHeight="1">
      <c r="B143" s="262"/>
      <c r="C143" s="262"/>
      <c r="D143" s="262"/>
      <c r="E143" s="262"/>
      <c r="F143" s="262"/>
      <c r="G143" s="262"/>
      <c r="H143" s="262"/>
      <c r="I143" s="262"/>
      <c r="J143" s="262"/>
      <c r="K143" s="262"/>
    </row>
    <row r="144" spans="2:11" ht="7.5" customHeight="1">
      <c r="B144" s="263"/>
      <c r="C144" s="264"/>
      <c r="D144" s="264"/>
      <c r="E144" s="264"/>
      <c r="F144" s="264"/>
      <c r="G144" s="264"/>
      <c r="H144" s="264"/>
      <c r="I144" s="264"/>
      <c r="J144" s="264"/>
      <c r="K144" s="265"/>
    </row>
    <row r="145" spans="2:11" ht="45" customHeight="1">
      <c r="B145" s="266"/>
      <c r="C145" s="729" t="s">
        <v>2579</v>
      </c>
      <c r="D145" s="729"/>
      <c r="E145" s="729"/>
      <c r="F145" s="729"/>
      <c r="G145" s="729"/>
      <c r="H145" s="729"/>
      <c r="I145" s="729"/>
      <c r="J145" s="729"/>
      <c r="K145" s="267"/>
    </row>
    <row r="146" spans="2:11" ht="17.25" customHeight="1">
      <c r="B146" s="266"/>
      <c r="C146" s="268" t="s">
        <v>2515</v>
      </c>
      <c r="D146" s="268"/>
      <c r="E146" s="268"/>
      <c r="F146" s="268" t="s">
        <v>2516</v>
      </c>
      <c r="G146" s="269"/>
      <c r="H146" s="268" t="s">
        <v>165</v>
      </c>
      <c r="I146" s="268" t="s">
        <v>56</v>
      </c>
      <c r="J146" s="268" t="s">
        <v>2517</v>
      </c>
      <c r="K146" s="267"/>
    </row>
    <row r="147" spans="2:11" ht="17.25" customHeight="1">
      <c r="B147" s="266"/>
      <c r="C147" s="270" t="s">
        <v>2518</v>
      </c>
      <c r="D147" s="270"/>
      <c r="E147" s="270"/>
      <c r="F147" s="271" t="s">
        <v>2519</v>
      </c>
      <c r="G147" s="272"/>
      <c r="H147" s="270"/>
      <c r="I147" s="270"/>
      <c r="J147" s="270" t="s">
        <v>2520</v>
      </c>
      <c r="K147" s="267"/>
    </row>
    <row r="148" spans="2:11" ht="5.25" customHeight="1">
      <c r="B148" s="276"/>
      <c r="C148" s="273"/>
      <c r="D148" s="273"/>
      <c r="E148" s="273"/>
      <c r="F148" s="273"/>
      <c r="G148" s="274"/>
      <c r="H148" s="273"/>
      <c r="I148" s="273"/>
      <c r="J148" s="273"/>
      <c r="K148" s="297"/>
    </row>
    <row r="149" spans="2:11" ht="15" customHeight="1">
      <c r="B149" s="276"/>
      <c r="C149" s="301" t="s">
        <v>2524</v>
      </c>
      <c r="D149" s="256"/>
      <c r="E149" s="256"/>
      <c r="F149" s="302" t="s">
        <v>2521</v>
      </c>
      <c r="G149" s="256"/>
      <c r="H149" s="301" t="s">
        <v>2560</v>
      </c>
      <c r="I149" s="301" t="s">
        <v>2523</v>
      </c>
      <c r="J149" s="301">
        <v>120</v>
      </c>
      <c r="K149" s="297"/>
    </row>
    <row r="150" spans="2:11" ht="15" customHeight="1">
      <c r="B150" s="276"/>
      <c r="C150" s="301" t="s">
        <v>2569</v>
      </c>
      <c r="D150" s="256"/>
      <c r="E150" s="256"/>
      <c r="F150" s="302" t="s">
        <v>2521</v>
      </c>
      <c r="G150" s="256"/>
      <c r="H150" s="301" t="s">
        <v>2580</v>
      </c>
      <c r="I150" s="301" t="s">
        <v>2523</v>
      </c>
      <c r="J150" s="301" t="s">
        <v>2571</v>
      </c>
      <c r="K150" s="297"/>
    </row>
    <row r="151" spans="2:11" ht="15" customHeight="1">
      <c r="B151" s="276"/>
      <c r="C151" s="301" t="s">
        <v>83</v>
      </c>
      <c r="D151" s="256"/>
      <c r="E151" s="256"/>
      <c r="F151" s="302" t="s">
        <v>2521</v>
      </c>
      <c r="G151" s="256"/>
      <c r="H151" s="301" t="s">
        <v>2581</v>
      </c>
      <c r="I151" s="301" t="s">
        <v>2523</v>
      </c>
      <c r="J151" s="301" t="s">
        <v>2571</v>
      </c>
      <c r="K151" s="297"/>
    </row>
    <row r="152" spans="2:11" ht="15" customHeight="1">
      <c r="B152" s="276"/>
      <c r="C152" s="301" t="s">
        <v>2526</v>
      </c>
      <c r="D152" s="256"/>
      <c r="E152" s="256"/>
      <c r="F152" s="302" t="s">
        <v>2527</v>
      </c>
      <c r="G152" s="256"/>
      <c r="H152" s="301" t="s">
        <v>2560</v>
      </c>
      <c r="I152" s="301" t="s">
        <v>2523</v>
      </c>
      <c r="J152" s="301">
        <v>50</v>
      </c>
      <c r="K152" s="297"/>
    </row>
    <row r="153" spans="2:11" ht="15" customHeight="1">
      <c r="B153" s="276"/>
      <c r="C153" s="301" t="s">
        <v>2529</v>
      </c>
      <c r="D153" s="256"/>
      <c r="E153" s="256"/>
      <c r="F153" s="302" t="s">
        <v>2521</v>
      </c>
      <c r="G153" s="256"/>
      <c r="H153" s="301" t="s">
        <v>2560</v>
      </c>
      <c r="I153" s="301" t="s">
        <v>2531</v>
      </c>
      <c r="J153" s="301"/>
      <c r="K153" s="297"/>
    </row>
    <row r="154" spans="2:11" ht="15" customHeight="1">
      <c r="B154" s="276"/>
      <c r="C154" s="301" t="s">
        <v>2540</v>
      </c>
      <c r="D154" s="256"/>
      <c r="E154" s="256"/>
      <c r="F154" s="302" t="s">
        <v>2527</v>
      </c>
      <c r="G154" s="256"/>
      <c r="H154" s="301" t="s">
        <v>2560</v>
      </c>
      <c r="I154" s="301" t="s">
        <v>2523</v>
      </c>
      <c r="J154" s="301">
        <v>50</v>
      </c>
      <c r="K154" s="297"/>
    </row>
    <row r="155" spans="2:11" ht="15" customHeight="1">
      <c r="B155" s="276"/>
      <c r="C155" s="301" t="s">
        <v>2548</v>
      </c>
      <c r="D155" s="256"/>
      <c r="E155" s="256"/>
      <c r="F155" s="302" t="s">
        <v>2527</v>
      </c>
      <c r="G155" s="256"/>
      <c r="H155" s="301" t="s">
        <v>2560</v>
      </c>
      <c r="I155" s="301" t="s">
        <v>2523</v>
      </c>
      <c r="J155" s="301">
        <v>50</v>
      </c>
      <c r="K155" s="297"/>
    </row>
    <row r="156" spans="2:11" ht="15" customHeight="1">
      <c r="B156" s="276"/>
      <c r="C156" s="301" t="s">
        <v>2546</v>
      </c>
      <c r="D156" s="256"/>
      <c r="E156" s="256"/>
      <c r="F156" s="302" t="s">
        <v>2527</v>
      </c>
      <c r="G156" s="256"/>
      <c r="H156" s="301" t="s">
        <v>2560</v>
      </c>
      <c r="I156" s="301" t="s">
        <v>2523</v>
      </c>
      <c r="J156" s="301">
        <v>50</v>
      </c>
      <c r="K156" s="297"/>
    </row>
    <row r="157" spans="2:11" ht="15" customHeight="1">
      <c r="B157" s="276"/>
      <c r="C157" s="301" t="s">
        <v>150</v>
      </c>
      <c r="D157" s="256"/>
      <c r="E157" s="256"/>
      <c r="F157" s="302" t="s">
        <v>2521</v>
      </c>
      <c r="G157" s="256"/>
      <c r="H157" s="301" t="s">
        <v>2582</v>
      </c>
      <c r="I157" s="301" t="s">
        <v>2523</v>
      </c>
      <c r="J157" s="301" t="s">
        <v>2583</v>
      </c>
      <c r="K157" s="297"/>
    </row>
    <row r="158" spans="2:11" ht="15" customHeight="1">
      <c r="B158" s="276"/>
      <c r="C158" s="301" t="s">
        <v>2584</v>
      </c>
      <c r="D158" s="256"/>
      <c r="E158" s="256"/>
      <c r="F158" s="302" t="s">
        <v>2521</v>
      </c>
      <c r="G158" s="256"/>
      <c r="H158" s="301" t="s">
        <v>2585</v>
      </c>
      <c r="I158" s="301" t="s">
        <v>2555</v>
      </c>
      <c r="J158" s="301"/>
      <c r="K158" s="297"/>
    </row>
    <row r="159" spans="2:11" ht="15" customHeight="1">
      <c r="B159" s="303"/>
      <c r="C159" s="285"/>
      <c r="D159" s="285"/>
      <c r="E159" s="285"/>
      <c r="F159" s="285"/>
      <c r="G159" s="285"/>
      <c r="H159" s="285"/>
      <c r="I159" s="285"/>
      <c r="J159" s="285"/>
      <c r="K159" s="304"/>
    </row>
    <row r="160" spans="2:11" ht="18.75" customHeight="1">
      <c r="B160" s="252"/>
      <c r="C160" s="256"/>
      <c r="D160" s="256"/>
      <c r="E160" s="256"/>
      <c r="F160" s="275"/>
      <c r="G160" s="256"/>
      <c r="H160" s="256"/>
      <c r="I160" s="256"/>
      <c r="J160" s="256"/>
      <c r="K160" s="252"/>
    </row>
    <row r="161" spans="2:11" ht="18.75" customHeight="1">
      <c r="B161" s="262"/>
      <c r="C161" s="262"/>
      <c r="D161" s="262"/>
      <c r="E161" s="262"/>
      <c r="F161" s="262"/>
      <c r="G161" s="262"/>
      <c r="H161" s="262"/>
      <c r="I161" s="262"/>
      <c r="J161" s="262"/>
      <c r="K161" s="262"/>
    </row>
    <row r="162" spans="2:11" ht="7.5" customHeight="1">
      <c r="B162" s="244"/>
      <c r="C162" s="245"/>
      <c r="D162" s="245"/>
      <c r="E162" s="245"/>
      <c r="F162" s="245"/>
      <c r="G162" s="245"/>
      <c r="H162" s="245"/>
      <c r="I162" s="245"/>
      <c r="J162" s="245"/>
      <c r="K162" s="246"/>
    </row>
    <row r="163" spans="2:11" ht="45" customHeight="1">
      <c r="B163" s="247"/>
      <c r="C163" s="724" t="s">
        <v>2586</v>
      </c>
      <c r="D163" s="724"/>
      <c r="E163" s="724"/>
      <c r="F163" s="724"/>
      <c r="G163" s="724"/>
      <c r="H163" s="724"/>
      <c r="I163" s="724"/>
      <c r="J163" s="724"/>
      <c r="K163" s="248"/>
    </row>
    <row r="164" spans="2:11" ht="17.25" customHeight="1">
      <c r="B164" s="247"/>
      <c r="C164" s="268" t="s">
        <v>2515</v>
      </c>
      <c r="D164" s="268"/>
      <c r="E164" s="268"/>
      <c r="F164" s="268" t="s">
        <v>2516</v>
      </c>
      <c r="G164" s="305"/>
      <c r="H164" s="306" t="s">
        <v>165</v>
      </c>
      <c r="I164" s="306" t="s">
        <v>56</v>
      </c>
      <c r="J164" s="268" t="s">
        <v>2517</v>
      </c>
      <c r="K164" s="248"/>
    </row>
    <row r="165" spans="2:11" ht="17.25" customHeight="1">
      <c r="B165" s="249"/>
      <c r="C165" s="270" t="s">
        <v>2518</v>
      </c>
      <c r="D165" s="270"/>
      <c r="E165" s="270"/>
      <c r="F165" s="271" t="s">
        <v>2519</v>
      </c>
      <c r="G165" s="307"/>
      <c r="H165" s="308"/>
      <c r="I165" s="308"/>
      <c r="J165" s="270" t="s">
        <v>2520</v>
      </c>
      <c r="K165" s="250"/>
    </row>
    <row r="166" spans="2:11" ht="5.25" customHeight="1">
      <c r="B166" s="276"/>
      <c r="C166" s="273"/>
      <c r="D166" s="273"/>
      <c r="E166" s="273"/>
      <c r="F166" s="273"/>
      <c r="G166" s="274"/>
      <c r="H166" s="273"/>
      <c r="I166" s="273"/>
      <c r="J166" s="273"/>
      <c r="K166" s="297"/>
    </row>
    <row r="167" spans="2:11" ht="15" customHeight="1">
      <c r="B167" s="276"/>
      <c r="C167" s="256" t="s">
        <v>2524</v>
      </c>
      <c r="D167" s="256"/>
      <c r="E167" s="256"/>
      <c r="F167" s="275" t="s">
        <v>2521</v>
      </c>
      <c r="G167" s="256"/>
      <c r="H167" s="256" t="s">
        <v>2560</v>
      </c>
      <c r="I167" s="256" t="s">
        <v>2523</v>
      </c>
      <c r="J167" s="256">
        <v>120</v>
      </c>
      <c r="K167" s="297"/>
    </row>
    <row r="168" spans="2:11" ht="15" customHeight="1">
      <c r="B168" s="276"/>
      <c r="C168" s="256" t="s">
        <v>2569</v>
      </c>
      <c r="D168" s="256"/>
      <c r="E168" s="256"/>
      <c r="F168" s="275" t="s">
        <v>2521</v>
      </c>
      <c r="G168" s="256"/>
      <c r="H168" s="256" t="s">
        <v>2570</v>
      </c>
      <c r="I168" s="256" t="s">
        <v>2523</v>
      </c>
      <c r="J168" s="256" t="s">
        <v>2571</v>
      </c>
      <c r="K168" s="297"/>
    </row>
    <row r="169" spans="2:11" ht="15" customHeight="1">
      <c r="B169" s="276"/>
      <c r="C169" s="256" t="s">
        <v>83</v>
      </c>
      <c r="D169" s="256"/>
      <c r="E169" s="256"/>
      <c r="F169" s="275" t="s">
        <v>2521</v>
      </c>
      <c r="G169" s="256"/>
      <c r="H169" s="256" t="s">
        <v>2587</v>
      </c>
      <c r="I169" s="256" t="s">
        <v>2523</v>
      </c>
      <c r="J169" s="256" t="s">
        <v>2571</v>
      </c>
      <c r="K169" s="297"/>
    </row>
    <row r="170" spans="2:11" ht="15" customHeight="1">
      <c r="B170" s="276"/>
      <c r="C170" s="256" t="s">
        <v>2526</v>
      </c>
      <c r="D170" s="256"/>
      <c r="E170" s="256"/>
      <c r="F170" s="275" t="s">
        <v>2527</v>
      </c>
      <c r="G170" s="256"/>
      <c r="H170" s="256" t="s">
        <v>2587</v>
      </c>
      <c r="I170" s="256" t="s">
        <v>2523</v>
      </c>
      <c r="J170" s="256">
        <v>50</v>
      </c>
      <c r="K170" s="297"/>
    </row>
    <row r="171" spans="2:11" ht="15" customHeight="1">
      <c r="B171" s="276"/>
      <c r="C171" s="256" t="s">
        <v>2529</v>
      </c>
      <c r="D171" s="256"/>
      <c r="E171" s="256"/>
      <c r="F171" s="275" t="s">
        <v>2521</v>
      </c>
      <c r="G171" s="256"/>
      <c r="H171" s="256" t="s">
        <v>2587</v>
      </c>
      <c r="I171" s="256" t="s">
        <v>2531</v>
      </c>
      <c r="J171" s="256"/>
      <c r="K171" s="297"/>
    </row>
    <row r="172" spans="2:11" ht="15" customHeight="1">
      <c r="B172" s="276"/>
      <c r="C172" s="256" t="s">
        <v>2540</v>
      </c>
      <c r="D172" s="256"/>
      <c r="E172" s="256"/>
      <c r="F172" s="275" t="s">
        <v>2527</v>
      </c>
      <c r="G172" s="256"/>
      <c r="H172" s="256" t="s">
        <v>2587</v>
      </c>
      <c r="I172" s="256" t="s">
        <v>2523</v>
      </c>
      <c r="J172" s="256">
        <v>50</v>
      </c>
      <c r="K172" s="297"/>
    </row>
    <row r="173" spans="2:11" ht="15" customHeight="1">
      <c r="B173" s="276"/>
      <c r="C173" s="256" t="s">
        <v>2548</v>
      </c>
      <c r="D173" s="256"/>
      <c r="E173" s="256"/>
      <c r="F173" s="275" t="s">
        <v>2527</v>
      </c>
      <c r="G173" s="256"/>
      <c r="H173" s="256" t="s">
        <v>2587</v>
      </c>
      <c r="I173" s="256" t="s">
        <v>2523</v>
      </c>
      <c r="J173" s="256">
        <v>50</v>
      </c>
      <c r="K173" s="297"/>
    </row>
    <row r="174" spans="2:11" ht="15" customHeight="1">
      <c r="B174" s="276"/>
      <c r="C174" s="256" t="s">
        <v>2546</v>
      </c>
      <c r="D174" s="256"/>
      <c r="E174" s="256"/>
      <c r="F174" s="275" t="s">
        <v>2527</v>
      </c>
      <c r="G174" s="256"/>
      <c r="H174" s="256" t="s">
        <v>2587</v>
      </c>
      <c r="I174" s="256" t="s">
        <v>2523</v>
      </c>
      <c r="J174" s="256">
        <v>50</v>
      </c>
      <c r="K174" s="297"/>
    </row>
    <row r="175" spans="2:11" ht="15" customHeight="1">
      <c r="B175" s="276"/>
      <c r="C175" s="256" t="s">
        <v>164</v>
      </c>
      <c r="D175" s="256"/>
      <c r="E175" s="256"/>
      <c r="F175" s="275" t="s">
        <v>2521</v>
      </c>
      <c r="G175" s="256"/>
      <c r="H175" s="256" t="s">
        <v>2588</v>
      </c>
      <c r="I175" s="256" t="s">
        <v>2589</v>
      </c>
      <c r="J175" s="256"/>
      <c r="K175" s="297"/>
    </row>
    <row r="176" spans="2:11" ht="15" customHeight="1">
      <c r="B176" s="276"/>
      <c r="C176" s="256" t="s">
        <v>56</v>
      </c>
      <c r="D176" s="256"/>
      <c r="E176" s="256"/>
      <c r="F176" s="275" t="s">
        <v>2521</v>
      </c>
      <c r="G176" s="256"/>
      <c r="H176" s="256" t="s">
        <v>2590</v>
      </c>
      <c r="I176" s="256" t="s">
        <v>2591</v>
      </c>
      <c r="J176" s="256">
        <v>1</v>
      </c>
      <c r="K176" s="297"/>
    </row>
    <row r="177" spans="2:11" ht="15" customHeight="1">
      <c r="B177" s="276"/>
      <c r="C177" s="256" t="s">
        <v>52</v>
      </c>
      <c r="D177" s="256"/>
      <c r="E177" s="256"/>
      <c r="F177" s="275" t="s">
        <v>2521</v>
      </c>
      <c r="G177" s="256"/>
      <c r="H177" s="256" t="s">
        <v>2592</v>
      </c>
      <c r="I177" s="256" t="s">
        <v>2523</v>
      </c>
      <c r="J177" s="256">
        <v>20</v>
      </c>
      <c r="K177" s="297"/>
    </row>
    <row r="178" spans="2:11" ht="15" customHeight="1">
      <c r="B178" s="276"/>
      <c r="C178" s="256" t="s">
        <v>165</v>
      </c>
      <c r="D178" s="256"/>
      <c r="E178" s="256"/>
      <c r="F178" s="275" t="s">
        <v>2521</v>
      </c>
      <c r="G178" s="256"/>
      <c r="H178" s="256" t="s">
        <v>2593</v>
      </c>
      <c r="I178" s="256" t="s">
        <v>2523</v>
      </c>
      <c r="J178" s="256">
        <v>255</v>
      </c>
      <c r="K178" s="297"/>
    </row>
    <row r="179" spans="2:11" ht="15" customHeight="1">
      <c r="B179" s="276"/>
      <c r="C179" s="256" t="s">
        <v>166</v>
      </c>
      <c r="D179" s="256"/>
      <c r="E179" s="256"/>
      <c r="F179" s="275" t="s">
        <v>2521</v>
      </c>
      <c r="G179" s="256"/>
      <c r="H179" s="256" t="s">
        <v>2486</v>
      </c>
      <c r="I179" s="256" t="s">
        <v>2523</v>
      </c>
      <c r="J179" s="256">
        <v>10</v>
      </c>
      <c r="K179" s="297"/>
    </row>
    <row r="180" spans="2:11" ht="15" customHeight="1">
      <c r="B180" s="276"/>
      <c r="C180" s="256" t="s">
        <v>167</v>
      </c>
      <c r="D180" s="256"/>
      <c r="E180" s="256"/>
      <c r="F180" s="275" t="s">
        <v>2521</v>
      </c>
      <c r="G180" s="256"/>
      <c r="H180" s="256" t="s">
        <v>2594</v>
      </c>
      <c r="I180" s="256" t="s">
        <v>2555</v>
      </c>
      <c r="J180" s="256"/>
      <c r="K180" s="297"/>
    </row>
    <row r="181" spans="2:11" ht="15" customHeight="1">
      <c r="B181" s="276"/>
      <c r="C181" s="256" t="s">
        <v>2595</v>
      </c>
      <c r="D181" s="256"/>
      <c r="E181" s="256"/>
      <c r="F181" s="275" t="s">
        <v>2521</v>
      </c>
      <c r="G181" s="256"/>
      <c r="H181" s="256" t="s">
        <v>2596</v>
      </c>
      <c r="I181" s="256" t="s">
        <v>2555</v>
      </c>
      <c r="J181" s="256"/>
      <c r="K181" s="297"/>
    </row>
    <row r="182" spans="2:11" ht="15" customHeight="1">
      <c r="B182" s="276"/>
      <c r="C182" s="256" t="s">
        <v>2584</v>
      </c>
      <c r="D182" s="256"/>
      <c r="E182" s="256"/>
      <c r="F182" s="275" t="s">
        <v>2521</v>
      </c>
      <c r="G182" s="256"/>
      <c r="H182" s="256" t="s">
        <v>2597</v>
      </c>
      <c r="I182" s="256" t="s">
        <v>2555</v>
      </c>
      <c r="J182" s="256"/>
      <c r="K182" s="297"/>
    </row>
    <row r="183" spans="2:11" ht="15" customHeight="1">
      <c r="B183" s="276"/>
      <c r="C183" s="256" t="s">
        <v>169</v>
      </c>
      <c r="D183" s="256"/>
      <c r="E183" s="256"/>
      <c r="F183" s="275" t="s">
        <v>2527</v>
      </c>
      <c r="G183" s="256"/>
      <c r="H183" s="256" t="s">
        <v>2598</v>
      </c>
      <c r="I183" s="256" t="s">
        <v>2523</v>
      </c>
      <c r="J183" s="256">
        <v>50</v>
      </c>
      <c r="K183" s="297"/>
    </row>
    <row r="184" spans="2:11" ht="15" customHeight="1">
      <c r="B184" s="276"/>
      <c r="C184" s="256" t="s">
        <v>2599</v>
      </c>
      <c r="D184" s="256"/>
      <c r="E184" s="256"/>
      <c r="F184" s="275" t="s">
        <v>2527</v>
      </c>
      <c r="G184" s="256"/>
      <c r="H184" s="256" t="s">
        <v>2600</v>
      </c>
      <c r="I184" s="256" t="s">
        <v>2601</v>
      </c>
      <c r="J184" s="256"/>
      <c r="K184" s="297"/>
    </row>
    <row r="185" spans="2:11" ht="15" customHeight="1">
      <c r="B185" s="276"/>
      <c r="C185" s="256" t="s">
        <v>2602</v>
      </c>
      <c r="D185" s="256"/>
      <c r="E185" s="256"/>
      <c r="F185" s="275" t="s">
        <v>2527</v>
      </c>
      <c r="G185" s="256"/>
      <c r="H185" s="256" t="s">
        <v>2603</v>
      </c>
      <c r="I185" s="256" t="s">
        <v>2601</v>
      </c>
      <c r="J185" s="256"/>
      <c r="K185" s="297"/>
    </row>
    <row r="186" spans="2:11" ht="15" customHeight="1">
      <c r="B186" s="276"/>
      <c r="C186" s="256" t="s">
        <v>2604</v>
      </c>
      <c r="D186" s="256"/>
      <c r="E186" s="256"/>
      <c r="F186" s="275" t="s">
        <v>2527</v>
      </c>
      <c r="G186" s="256"/>
      <c r="H186" s="256" t="s">
        <v>2605</v>
      </c>
      <c r="I186" s="256" t="s">
        <v>2601</v>
      </c>
      <c r="J186" s="256"/>
      <c r="K186" s="297"/>
    </row>
    <row r="187" spans="2:11" ht="15" customHeight="1">
      <c r="B187" s="276"/>
      <c r="C187" s="309" t="s">
        <v>2606</v>
      </c>
      <c r="D187" s="256"/>
      <c r="E187" s="256"/>
      <c r="F187" s="275" t="s">
        <v>2527</v>
      </c>
      <c r="G187" s="256"/>
      <c r="H187" s="256" t="s">
        <v>2607</v>
      </c>
      <c r="I187" s="256" t="s">
        <v>2608</v>
      </c>
      <c r="J187" s="310" t="s">
        <v>2609</v>
      </c>
      <c r="K187" s="297"/>
    </row>
    <row r="188" spans="2:11" ht="15" customHeight="1">
      <c r="B188" s="276"/>
      <c r="C188" s="261" t="s">
        <v>41</v>
      </c>
      <c r="D188" s="256"/>
      <c r="E188" s="256"/>
      <c r="F188" s="275" t="s">
        <v>2521</v>
      </c>
      <c r="G188" s="256"/>
      <c r="H188" s="252" t="s">
        <v>2610</v>
      </c>
      <c r="I188" s="256" t="s">
        <v>2611</v>
      </c>
      <c r="J188" s="256"/>
      <c r="K188" s="297"/>
    </row>
    <row r="189" spans="2:11" ht="15" customHeight="1">
      <c r="B189" s="276"/>
      <c r="C189" s="261" t="s">
        <v>2612</v>
      </c>
      <c r="D189" s="256"/>
      <c r="E189" s="256"/>
      <c r="F189" s="275" t="s">
        <v>2521</v>
      </c>
      <c r="G189" s="256"/>
      <c r="H189" s="256" t="s">
        <v>2613</v>
      </c>
      <c r="I189" s="256" t="s">
        <v>2555</v>
      </c>
      <c r="J189" s="256"/>
      <c r="K189" s="297"/>
    </row>
    <row r="190" spans="2:11" ht="15" customHeight="1">
      <c r="B190" s="276"/>
      <c r="C190" s="261" t="s">
        <v>2614</v>
      </c>
      <c r="D190" s="256"/>
      <c r="E190" s="256"/>
      <c r="F190" s="275" t="s">
        <v>2521</v>
      </c>
      <c r="G190" s="256"/>
      <c r="H190" s="256" t="s">
        <v>2615</v>
      </c>
      <c r="I190" s="256" t="s">
        <v>2555</v>
      </c>
      <c r="J190" s="256"/>
      <c r="K190" s="297"/>
    </row>
    <row r="191" spans="2:11" ht="15" customHeight="1">
      <c r="B191" s="276"/>
      <c r="C191" s="261" t="s">
        <v>2616</v>
      </c>
      <c r="D191" s="256"/>
      <c r="E191" s="256"/>
      <c r="F191" s="275" t="s">
        <v>2527</v>
      </c>
      <c r="G191" s="256"/>
      <c r="H191" s="256" t="s">
        <v>2617</v>
      </c>
      <c r="I191" s="256" t="s">
        <v>2555</v>
      </c>
      <c r="J191" s="256"/>
      <c r="K191" s="297"/>
    </row>
    <row r="192" spans="2:11" ht="15" customHeight="1">
      <c r="B192" s="303"/>
      <c r="C192" s="311"/>
      <c r="D192" s="285"/>
      <c r="E192" s="285"/>
      <c r="F192" s="285"/>
      <c r="G192" s="285"/>
      <c r="H192" s="285"/>
      <c r="I192" s="285"/>
      <c r="J192" s="285"/>
      <c r="K192" s="304"/>
    </row>
    <row r="193" spans="2:11" ht="18.75" customHeight="1">
      <c r="B193" s="252"/>
      <c r="C193" s="256"/>
      <c r="D193" s="256"/>
      <c r="E193" s="256"/>
      <c r="F193" s="275"/>
      <c r="G193" s="256"/>
      <c r="H193" s="256"/>
      <c r="I193" s="256"/>
      <c r="J193" s="256"/>
      <c r="K193" s="252"/>
    </row>
    <row r="194" spans="2:11" ht="18.75" customHeight="1">
      <c r="B194" s="252"/>
      <c r="C194" s="256"/>
      <c r="D194" s="256"/>
      <c r="E194" s="256"/>
      <c r="F194" s="275"/>
      <c r="G194" s="256"/>
      <c r="H194" s="256"/>
      <c r="I194" s="256"/>
      <c r="J194" s="256"/>
      <c r="K194" s="252"/>
    </row>
    <row r="195" spans="2:11" ht="18.75" customHeight="1">
      <c r="B195" s="262"/>
      <c r="C195" s="262"/>
      <c r="D195" s="262"/>
      <c r="E195" s="262"/>
      <c r="F195" s="262"/>
      <c r="G195" s="262"/>
      <c r="H195" s="262"/>
      <c r="I195" s="262"/>
      <c r="J195" s="262"/>
      <c r="K195" s="262"/>
    </row>
    <row r="196" spans="2:11" ht="13.5">
      <c r="B196" s="244"/>
      <c r="C196" s="245"/>
      <c r="D196" s="245"/>
      <c r="E196" s="245"/>
      <c r="F196" s="245"/>
      <c r="G196" s="245"/>
      <c r="H196" s="245"/>
      <c r="I196" s="245"/>
      <c r="J196" s="245"/>
      <c r="K196" s="246"/>
    </row>
    <row r="197" spans="2:11" ht="21">
      <c r="B197" s="247"/>
      <c r="C197" s="724" t="s">
        <v>2618</v>
      </c>
      <c r="D197" s="724"/>
      <c r="E197" s="724"/>
      <c r="F197" s="724"/>
      <c r="G197" s="724"/>
      <c r="H197" s="724"/>
      <c r="I197" s="724"/>
      <c r="J197" s="724"/>
      <c r="K197" s="248"/>
    </row>
    <row r="198" spans="2:11" ht="25.5" customHeight="1">
      <c r="B198" s="247"/>
      <c r="C198" s="312" t="s">
        <v>2619</v>
      </c>
      <c r="D198" s="312"/>
      <c r="E198" s="312"/>
      <c r="F198" s="312" t="s">
        <v>2620</v>
      </c>
      <c r="G198" s="313"/>
      <c r="H198" s="730" t="s">
        <v>2621</v>
      </c>
      <c r="I198" s="730"/>
      <c r="J198" s="730"/>
      <c r="K198" s="248"/>
    </row>
    <row r="199" spans="2:11" ht="5.25" customHeight="1">
      <c r="B199" s="276"/>
      <c r="C199" s="273"/>
      <c r="D199" s="273"/>
      <c r="E199" s="273"/>
      <c r="F199" s="273"/>
      <c r="G199" s="256"/>
      <c r="H199" s="273"/>
      <c r="I199" s="273"/>
      <c r="J199" s="273"/>
      <c r="K199" s="297"/>
    </row>
    <row r="200" spans="2:11" ht="15" customHeight="1">
      <c r="B200" s="276"/>
      <c r="C200" s="256" t="s">
        <v>2611</v>
      </c>
      <c r="D200" s="256"/>
      <c r="E200" s="256"/>
      <c r="F200" s="275" t="s">
        <v>42</v>
      </c>
      <c r="G200" s="256"/>
      <c r="H200" s="726" t="s">
        <v>2622</v>
      </c>
      <c r="I200" s="726"/>
      <c r="J200" s="726"/>
      <c r="K200" s="297"/>
    </row>
    <row r="201" spans="2:11" ht="15" customHeight="1">
      <c r="B201" s="276"/>
      <c r="C201" s="282"/>
      <c r="D201" s="256"/>
      <c r="E201" s="256"/>
      <c r="F201" s="275" t="s">
        <v>43</v>
      </c>
      <c r="G201" s="256"/>
      <c r="H201" s="726" t="s">
        <v>2623</v>
      </c>
      <c r="I201" s="726"/>
      <c r="J201" s="726"/>
      <c r="K201" s="297"/>
    </row>
    <row r="202" spans="2:11" ht="15" customHeight="1">
      <c r="B202" s="276"/>
      <c r="C202" s="282"/>
      <c r="D202" s="256"/>
      <c r="E202" s="256"/>
      <c r="F202" s="275" t="s">
        <v>46</v>
      </c>
      <c r="G202" s="256"/>
      <c r="H202" s="726" t="s">
        <v>2624</v>
      </c>
      <c r="I202" s="726"/>
      <c r="J202" s="726"/>
      <c r="K202" s="297"/>
    </row>
    <row r="203" spans="2:11" ht="15" customHeight="1">
      <c r="B203" s="276"/>
      <c r="C203" s="256"/>
      <c r="D203" s="256"/>
      <c r="E203" s="256"/>
      <c r="F203" s="275" t="s">
        <v>44</v>
      </c>
      <c r="G203" s="256"/>
      <c r="H203" s="726" t="s">
        <v>2625</v>
      </c>
      <c r="I203" s="726"/>
      <c r="J203" s="726"/>
      <c r="K203" s="297"/>
    </row>
    <row r="204" spans="2:11" ht="15" customHeight="1">
      <c r="B204" s="276"/>
      <c r="C204" s="256"/>
      <c r="D204" s="256"/>
      <c r="E204" s="256"/>
      <c r="F204" s="275" t="s">
        <v>45</v>
      </c>
      <c r="G204" s="256"/>
      <c r="H204" s="726" t="s">
        <v>2626</v>
      </c>
      <c r="I204" s="726"/>
      <c r="J204" s="726"/>
      <c r="K204" s="297"/>
    </row>
    <row r="205" spans="2:11" ht="15" customHeight="1">
      <c r="B205" s="276"/>
      <c r="C205" s="256"/>
      <c r="D205" s="256"/>
      <c r="E205" s="256"/>
      <c r="F205" s="275"/>
      <c r="G205" s="256"/>
      <c r="H205" s="256"/>
      <c r="I205" s="256"/>
      <c r="J205" s="256"/>
      <c r="K205" s="297"/>
    </row>
    <row r="206" spans="2:11" ht="15" customHeight="1">
      <c r="B206" s="276"/>
      <c r="C206" s="256" t="s">
        <v>2567</v>
      </c>
      <c r="D206" s="256"/>
      <c r="E206" s="256"/>
      <c r="F206" s="275" t="s">
        <v>77</v>
      </c>
      <c r="G206" s="256"/>
      <c r="H206" s="726" t="s">
        <v>2627</v>
      </c>
      <c r="I206" s="726"/>
      <c r="J206" s="726"/>
      <c r="K206" s="297"/>
    </row>
    <row r="207" spans="2:11" ht="15" customHeight="1">
      <c r="B207" s="276"/>
      <c r="C207" s="282"/>
      <c r="D207" s="256"/>
      <c r="E207" s="256"/>
      <c r="F207" s="275" t="s">
        <v>2467</v>
      </c>
      <c r="G207" s="256"/>
      <c r="H207" s="726" t="s">
        <v>2468</v>
      </c>
      <c r="I207" s="726"/>
      <c r="J207" s="726"/>
      <c r="K207" s="297"/>
    </row>
    <row r="208" spans="2:11" ht="15" customHeight="1">
      <c r="B208" s="276"/>
      <c r="C208" s="256"/>
      <c r="D208" s="256"/>
      <c r="E208" s="256"/>
      <c r="F208" s="275" t="s">
        <v>2465</v>
      </c>
      <c r="G208" s="256"/>
      <c r="H208" s="726" t="s">
        <v>2628</v>
      </c>
      <c r="I208" s="726"/>
      <c r="J208" s="726"/>
      <c r="K208" s="297"/>
    </row>
    <row r="209" spans="2:11" ht="15" customHeight="1">
      <c r="B209" s="314"/>
      <c r="C209" s="282"/>
      <c r="D209" s="282"/>
      <c r="E209" s="282"/>
      <c r="F209" s="275" t="s">
        <v>2469</v>
      </c>
      <c r="G209" s="261"/>
      <c r="H209" s="725" t="s">
        <v>2470</v>
      </c>
      <c r="I209" s="725"/>
      <c r="J209" s="725"/>
      <c r="K209" s="315"/>
    </row>
    <row r="210" spans="2:11" ht="15" customHeight="1">
      <c r="B210" s="314"/>
      <c r="C210" s="282"/>
      <c r="D210" s="282"/>
      <c r="E210" s="282"/>
      <c r="F210" s="275" t="s">
        <v>2378</v>
      </c>
      <c r="G210" s="261"/>
      <c r="H210" s="725" t="s">
        <v>2629</v>
      </c>
      <c r="I210" s="725"/>
      <c r="J210" s="725"/>
      <c r="K210" s="315"/>
    </row>
    <row r="211" spans="2:11" ht="15" customHeight="1">
      <c r="B211" s="314"/>
      <c r="C211" s="282"/>
      <c r="D211" s="282"/>
      <c r="E211" s="282"/>
      <c r="F211" s="316"/>
      <c r="G211" s="261"/>
      <c r="H211" s="317"/>
      <c r="I211" s="317"/>
      <c r="J211" s="317"/>
      <c r="K211" s="315"/>
    </row>
    <row r="212" spans="2:11" ht="15" customHeight="1">
      <c r="B212" s="314"/>
      <c r="C212" s="256" t="s">
        <v>2591</v>
      </c>
      <c r="D212" s="282"/>
      <c r="E212" s="282"/>
      <c r="F212" s="275">
        <v>1</v>
      </c>
      <c r="G212" s="261"/>
      <c r="H212" s="725" t="s">
        <v>2630</v>
      </c>
      <c r="I212" s="725"/>
      <c r="J212" s="725"/>
      <c r="K212" s="315"/>
    </row>
    <row r="213" spans="2:11" ht="15" customHeight="1">
      <c r="B213" s="314"/>
      <c r="C213" s="282"/>
      <c r="D213" s="282"/>
      <c r="E213" s="282"/>
      <c r="F213" s="275">
        <v>2</v>
      </c>
      <c r="G213" s="261"/>
      <c r="H213" s="725" t="s">
        <v>2631</v>
      </c>
      <c r="I213" s="725"/>
      <c r="J213" s="725"/>
      <c r="K213" s="315"/>
    </row>
    <row r="214" spans="2:11" ht="15" customHeight="1">
      <c r="B214" s="314"/>
      <c r="C214" s="282"/>
      <c r="D214" s="282"/>
      <c r="E214" s="282"/>
      <c r="F214" s="275">
        <v>3</v>
      </c>
      <c r="G214" s="261"/>
      <c r="H214" s="725" t="s">
        <v>2632</v>
      </c>
      <c r="I214" s="725"/>
      <c r="J214" s="725"/>
      <c r="K214" s="315"/>
    </row>
    <row r="215" spans="2:11" ht="15" customHeight="1">
      <c r="B215" s="314"/>
      <c r="C215" s="282"/>
      <c r="D215" s="282"/>
      <c r="E215" s="282"/>
      <c r="F215" s="275">
        <v>4</v>
      </c>
      <c r="G215" s="261"/>
      <c r="H215" s="725" t="s">
        <v>2633</v>
      </c>
      <c r="I215" s="725"/>
      <c r="J215" s="725"/>
      <c r="K215" s="315"/>
    </row>
    <row r="216" spans="2:11" ht="12.75" customHeight="1">
      <c r="B216" s="318"/>
      <c r="C216" s="319"/>
      <c r="D216" s="319"/>
      <c r="E216" s="319"/>
      <c r="F216" s="319"/>
      <c r="G216" s="319"/>
      <c r="H216" s="319"/>
      <c r="I216" s="319"/>
      <c r="J216" s="319"/>
      <c r="K216" s="320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34"/>
  <sheetViews>
    <sheetView showGridLines="0" workbookViewId="0" topLeftCell="A1">
      <pane ySplit="1" topLeftCell="A66" activePane="bottomLeft" state="frozen"/>
      <selection pane="bottomLeft" activeCell="G107" sqref="G10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137</v>
      </c>
      <c r="G1" s="712" t="s">
        <v>138</v>
      </c>
      <c r="H1" s="712"/>
      <c r="I1" s="111"/>
      <c r="J1" s="110" t="s">
        <v>139</v>
      </c>
      <c r="K1" s="109" t="s">
        <v>140</v>
      </c>
      <c r="L1" s="110" t="s">
        <v>141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710" t="s">
        <v>8</v>
      </c>
      <c r="M2" s="711"/>
      <c r="N2" s="711"/>
      <c r="O2" s="711"/>
      <c r="P2" s="711"/>
      <c r="Q2" s="711"/>
      <c r="R2" s="711"/>
      <c r="S2" s="711"/>
      <c r="T2" s="711"/>
      <c r="U2" s="711"/>
      <c r="V2" s="711"/>
      <c r="AT2" s="25" t="s">
        <v>89</v>
      </c>
    </row>
    <row r="3" spans="2:46" ht="6.95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80</v>
      </c>
    </row>
    <row r="4" spans="2:46" ht="36.95" customHeight="1">
      <c r="B4" s="29"/>
      <c r="C4" s="30"/>
      <c r="D4" s="31" t="s">
        <v>142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2:11" ht="16.5" customHeight="1">
      <c r="B7" s="29"/>
      <c r="C7" s="30"/>
      <c r="D7" s="30"/>
      <c r="E7" s="713" t="str">
        <f>'Rekapitulace stavby'!K6</f>
        <v>Odkanalizování oblasti povodí Olešná, kanalizace Chlebovice Frýdek - Místek</v>
      </c>
      <c r="F7" s="714"/>
      <c r="G7" s="714"/>
      <c r="H7" s="714"/>
      <c r="I7" s="113"/>
      <c r="J7" s="30"/>
      <c r="K7" s="32"/>
    </row>
    <row r="8" spans="2:11" ht="15">
      <c r="B8" s="29"/>
      <c r="C8" s="30"/>
      <c r="D8" s="38" t="s">
        <v>143</v>
      </c>
      <c r="E8" s="30"/>
      <c r="F8" s="30"/>
      <c r="G8" s="30"/>
      <c r="H8" s="30"/>
      <c r="I8" s="113"/>
      <c r="J8" s="30"/>
      <c r="K8" s="32"/>
    </row>
    <row r="9" spans="2:11" ht="16.5" customHeight="1">
      <c r="B9" s="29"/>
      <c r="C9" s="30"/>
      <c r="D9" s="30"/>
      <c r="E9" s="713" t="s">
        <v>144</v>
      </c>
      <c r="F9" s="673"/>
      <c r="G9" s="673"/>
      <c r="H9" s="673"/>
      <c r="I9" s="113"/>
      <c r="J9" s="30"/>
      <c r="K9" s="32"/>
    </row>
    <row r="10" spans="2:11" ht="15">
      <c r="B10" s="29"/>
      <c r="C10" s="30"/>
      <c r="D10" s="38" t="s">
        <v>145</v>
      </c>
      <c r="E10" s="30"/>
      <c r="F10" s="30"/>
      <c r="G10" s="30"/>
      <c r="H10" s="30"/>
      <c r="I10" s="113"/>
      <c r="J10" s="30"/>
      <c r="K10" s="32"/>
    </row>
    <row r="11" spans="2:11" s="1" customFormat="1" ht="16.5" customHeight="1">
      <c r="B11" s="42"/>
      <c r="C11" s="43"/>
      <c r="D11" s="43"/>
      <c r="E11" s="695" t="s">
        <v>146</v>
      </c>
      <c r="F11" s="715"/>
      <c r="G11" s="715"/>
      <c r="H11" s="715"/>
      <c r="I11" s="114"/>
      <c r="J11" s="43"/>
      <c r="K11" s="46"/>
    </row>
    <row r="12" spans="2:11" s="1" customFormat="1" ht="15">
      <c r="B12" s="42"/>
      <c r="C12" s="43"/>
      <c r="D12" s="38" t="s">
        <v>147</v>
      </c>
      <c r="E12" s="43"/>
      <c r="F12" s="43"/>
      <c r="G12" s="43"/>
      <c r="H12" s="43"/>
      <c r="I12" s="114"/>
      <c r="J12" s="43"/>
      <c r="K12" s="46"/>
    </row>
    <row r="13" spans="2:11" s="1" customFormat="1" ht="36.95" customHeight="1">
      <c r="B13" s="42"/>
      <c r="C13" s="43"/>
      <c r="D13" s="43"/>
      <c r="E13" s="716" t="s">
        <v>148</v>
      </c>
      <c r="F13" s="715"/>
      <c r="G13" s="715"/>
      <c r="H13" s="715"/>
      <c r="I13" s="114"/>
      <c r="J13" s="43"/>
      <c r="K13" s="46"/>
    </row>
    <row r="14" spans="2:11" s="1" customFormat="1" ht="13.5">
      <c r="B14" s="42"/>
      <c r="C14" s="43"/>
      <c r="D14" s="43"/>
      <c r="E14" s="43"/>
      <c r="F14" s="43"/>
      <c r="G14" s="43"/>
      <c r="H14" s="43"/>
      <c r="I14" s="114"/>
      <c r="J14" s="43"/>
      <c r="K14" s="46"/>
    </row>
    <row r="15" spans="2:11" s="1" customFormat="1" ht="14.45" customHeight="1">
      <c r="B15" s="42"/>
      <c r="C15" s="43"/>
      <c r="D15" s="38" t="s">
        <v>21</v>
      </c>
      <c r="E15" s="43"/>
      <c r="F15" s="36" t="s">
        <v>5</v>
      </c>
      <c r="G15" s="43"/>
      <c r="H15" s="43"/>
      <c r="I15" s="115" t="s">
        <v>22</v>
      </c>
      <c r="J15" s="36" t="s">
        <v>5</v>
      </c>
      <c r="K15" s="46"/>
    </row>
    <row r="16" spans="2:11" s="1" customFormat="1" ht="14.45" customHeight="1">
      <c r="B16" s="42"/>
      <c r="C16" s="43"/>
      <c r="D16" s="38" t="s">
        <v>23</v>
      </c>
      <c r="E16" s="43"/>
      <c r="F16" s="36" t="s">
        <v>24</v>
      </c>
      <c r="G16" s="43"/>
      <c r="H16" s="43"/>
      <c r="I16" s="115" t="s">
        <v>25</v>
      </c>
      <c r="J16" s="116" t="str">
        <f>'Rekapitulace stavby'!AN8</f>
        <v>16. 11. 2017</v>
      </c>
      <c r="K16" s="46"/>
    </row>
    <row r="17" spans="2:11" s="1" customFormat="1" ht="10.9" customHeight="1">
      <c r="B17" s="42"/>
      <c r="C17" s="43"/>
      <c r="D17" s="43"/>
      <c r="E17" s="43"/>
      <c r="F17" s="43"/>
      <c r="G17" s="43"/>
      <c r="H17" s="43"/>
      <c r="I17" s="114"/>
      <c r="J17" s="43"/>
      <c r="K17" s="46"/>
    </row>
    <row r="18" spans="2:11" s="1" customFormat="1" ht="14.45" customHeight="1">
      <c r="B18" s="42"/>
      <c r="C18" s="43"/>
      <c r="D18" s="38" t="s">
        <v>27</v>
      </c>
      <c r="E18" s="43"/>
      <c r="F18" s="43"/>
      <c r="G18" s="43"/>
      <c r="H18" s="43"/>
      <c r="I18" s="115" t="s">
        <v>28</v>
      </c>
      <c r="J18" s="36" t="s">
        <v>5</v>
      </c>
      <c r="K18" s="46"/>
    </row>
    <row r="19" spans="2:11" s="1" customFormat="1" ht="18" customHeight="1">
      <c r="B19" s="42"/>
      <c r="C19" s="43"/>
      <c r="D19" s="43"/>
      <c r="E19" s="36" t="s">
        <v>29</v>
      </c>
      <c r="F19" s="43"/>
      <c r="G19" s="43"/>
      <c r="H19" s="43"/>
      <c r="I19" s="115" t="s">
        <v>30</v>
      </c>
      <c r="J19" s="36" t="s">
        <v>5</v>
      </c>
      <c r="K19" s="46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14"/>
      <c r="J20" s="43"/>
      <c r="K20" s="46"/>
    </row>
    <row r="21" spans="2:11" s="1" customFormat="1" ht="14.45" customHeight="1">
      <c r="B21" s="42"/>
      <c r="C21" s="43"/>
      <c r="D21" s="38" t="s">
        <v>31</v>
      </c>
      <c r="E21" s="43"/>
      <c r="F21" s="43"/>
      <c r="G21" s="43"/>
      <c r="H21" s="43"/>
      <c r="I21" s="115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15" t="s">
        <v>30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14"/>
      <c r="J23" s="43"/>
      <c r="K23" s="46"/>
    </row>
    <row r="24" spans="2:11" s="1" customFormat="1" ht="14.45" customHeight="1">
      <c r="B24" s="42"/>
      <c r="C24" s="43"/>
      <c r="D24" s="38" t="s">
        <v>33</v>
      </c>
      <c r="E24" s="43"/>
      <c r="F24" s="43"/>
      <c r="G24" s="43"/>
      <c r="H24" s="43"/>
      <c r="I24" s="115" t="s">
        <v>28</v>
      </c>
      <c r="J24" s="36" t="s">
        <v>5</v>
      </c>
      <c r="K24" s="46"/>
    </row>
    <row r="25" spans="2:11" s="1" customFormat="1" ht="18" customHeight="1">
      <c r="B25" s="42"/>
      <c r="C25" s="43"/>
      <c r="D25" s="43"/>
      <c r="E25" s="36" t="s">
        <v>34</v>
      </c>
      <c r="F25" s="43"/>
      <c r="G25" s="43"/>
      <c r="H25" s="43"/>
      <c r="I25" s="115" t="s">
        <v>30</v>
      </c>
      <c r="J25" s="36" t="s">
        <v>5</v>
      </c>
      <c r="K25" s="46"/>
    </row>
    <row r="26" spans="2:11" s="1" customFormat="1" ht="6.95" customHeight="1">
      <c r="B26" s="42"/>
      <c r="C26" s="43"/>
      <c r="D26" s="43"/>
      <c r="E26" s="43"/>
      <c r="F26" s="43"/>
      <c r="G26" s="43"/>
      <c r="H26" s="43"/>
      <c r="I26" s="114"/>
      <c r="J26" s="43"/>
      <c r="K26" s="46"/>
    </row>
    <row r="27" spans="2:11" s="1" customFormat="1" ht="14.45" customHeight="1">
      <c r="B27" s="42"/>
      <c r="C27" s="43"/>
      <c r="D27" s="38" t="s">
        <v>36</v>
      </c>
      <c r="E27" s="43"/>
      <c r="F27" s="43"/>
      <c r="G27" s="43"/>
      <c r="H27" s="43"/>
      <c r="I27" s="114"/>
      <c r="J27" s="43"/>
      <c r="K27" s="46"/>
    </row>
    <row r="28" spans="2:11" s="7" customFormat="1" ht="16.5" customHeight="1">
      <c r="B28" s="117"/>
      <c r="C28" s="118"/>
      <c r="D28" s="118"/>
      <c r="E28" s="677" t="s">
        <v>5</v>
      </c>
      <c r="F28" s="677"/>
      <c r="G28" s="677"/>
      <c r="H28" s="677"/>
      <c r="I28" s="119"/>
      <c r="J28" s="118"/>
      <c r="K28" s="120"/>
    </row>
    <row r="29" spans="2:11" s="1" customFormat="1" ht="6.95" customHeight="1">
      <c r="B29" s="42"/>
      <c r="C29" s="43"/>
      <c r="D29" s="43"/>
      <c r="E29" s="43"/>
      <c r="F29" s="43"/>
      <c r="G29" s="43"/>
      <c r="H29" s="43"/>
      <c r="I29" s="114"/>
      <c r="J29" s="43"/>
      <c r="K29" s="46"/>
    </row>
    <row r="30" spans="2:11" s="1" customFormat="1" ht="6.95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25.35" customHeight="1">
      <c r="B31" s="42"/>
      <c r="C31" s="43"/>
      <c r="D31" s="123" t="s">
        <v>37</v>
      </c>
      <c r="E31" s="43"/>
      <c r="F31" s="43"/>
      <c r="G31" s="43"/>
      <c r="H31" s="43"/>
      <c r="I31" s="114"/>
      <c r="J31" s="124">
        <f>ROUND(J97,2)</f>
        <v>0</v>
      </c>
      <c r="K31" s="46"/>
    </row>
    <row r="32" spans="2:11" s="1" customFormat="1" ht="6.95" customHeight="1">
      <c r="B32" s="42"/>
      <c r="C32" s="43"/>
      <c r="D32" s="69"/>
      <c r="E32" s="69"/>
      <c r="F32" s="69"/>
      <c r="G32" s="69"/>
      <c r="H32" s="69"/>
      <c r="I32" s="121"/>
      <c r="J32" s="69"/>
      <c r="K32" s="122"/>
    </row>
    <row r="33" spans="2:11" s="1" customFormat="1" ht="14.45" customHeight="1">
      <c r="B33" s="42"/>
      <c r="C33" s="43"/>
      <c r="D33" s="43"/>
      <c r="E33" s="43"/>
      <c r="F33" s="47" t="s">
        <v>39</v>
      </c>
      <c r="G33" s="43"/>
      <c r="H33" s="43"/>
      <c r="I33" s="125" t="s">
        <v>38</v>
      </c>
      <c r="J33" s="47" t="s">
        <v>40</v>
      </c>
      <c r="K33" s="46"/>
    </row>
    <row r="34" spans="2:11" s="1" customFormat="1" ht="14.45" customHeight="1">
      <c r="B34" s="42"/>
      <c r="C34" s="43"/>
      <c r="D34" s="50" t="s">
        <v>41</v>
      </c>
      <c r="E34" s="50" t="s">
        <v>42</v>
      </c>
      <c r="F34" s="126">
        <f>ROUND(SUM(BE97:BE1133),2)</f>
        <v>0</v>
      </c>
      <c r="G34" s="43"/>
      <c r="H34" s="43"/>
      <c r="I34" s="127">
        <v>0.21</v>
      </c>
      <c r="J34" s="126">
        <f>ROUND(ROUND((SUM(BE97:BE1133)),2)*I34,2)</f>
        <v>0</v>
      </c>
      <c r="K34" s="46"/>
    </row>
    <row r="35" spans="2:11" s="1" customFormat="1" ht="14.45" customHeight="1">
      <c r="B35" s="42"/>
      <c r="C35" s="43"/>
      <c r="D35" s="43"/>
      <c r="E35" s="50" t="s">
        <v>43</v>
      </c>
      <c r="F35" s="126">
        <f>ROUND(SUM(BF97:BF1133),2)</f>
        <v>0</v>
      </c>
      <c r="G35" s="43"/>
      <c r="H35" s="43"/>
      <c r="I35" s="127">
        <v>0.15</v>
      </c>
      <c r="J35" s="126">
        <f>ROUND(ROUND((SUM(BF97:BF1133)),2)*I35,2)</f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44</v>
      </c>
      <c r="F36" s="126">
        <f>ROUND(SUM(BG97:BG1133),2)</f>
        <v>0</v>
      </c>
      <c r="G36" s="43"/>
      <c r="H36" s="43"/>
      <c r="I36" s="127">
        <v>0.21</v>
      </c>
      <c r="J36" s="126">
        <v>0</v>
      </c>
      <c r="K36" s="46"/>
    </row>
    <row r="37" spans="2:11" s="1" customFormat="1" ht="14.45" customHeight="1" hidden="1">
      <c r="B37" s="42"/>
      <c r="C37" s="43"/>
      <c r="D37" s="43"/>
      <c r="E37" s="50" t="s">
        <v>45</v>
      </c>
      <c r="F37" s="126">
        <f>ROUND(SUM(BH97:BH1133),2)</f>
        <v>0</v>
      </c>
      <c r="G37" s="43"/>
      <c r="H37" s="43"/>
      <c r="I37" s="127">
        <v>0.15</v>
      </c>
      <c r="J37" s="126">
        <v>0</v>
      </c>
      <c r="K37" s="46"/>
    </row>
    <row r="38" spans="2:11" s="1" customFormat="1" ht="14.45" customHeight="1" hidden="1">
      <c r="B38" s="42"/>
      <c r="C38" s="43"/>
      <c r="D38" s="43"/>
      <c r="E38" s="50" t="s">
        <v>46</v>
      </c>
      <c r="F38" s="126">
        <f>ROUND(SUM(BI97:BI1133),2)</f>
        <v>0</v>
      </c>
      <c r="G38" s="43"/>
      <c r="H38" s="43"/>
      <c r="I38" s="127">
        <v>0</v>
      </c>
      <c r="J38" s="126">
        <v>0</v>
      </c>
      <c r="K38" s="46"/>
    </row>
    <row r="39" spans="2:11" s="1" customFormat="1" ht="6.95" customHeight="1">
      <c r="B39" s="42"/>
      <c r="C39" s="43"/>
      <c r="D39" s="43"/>
      <c r="E39" s="43"/>
      <c r="F39" s="43"/>
      <c r="G39" s="43"/>
      <c r="H39" s="43"/>
      <c r="I39" s="114"/>
      <c r="J39" s="43"/>
      <c r="K39" s="46"/>
    </row>
    <row r="40" spans="2:11" s="1" customFormat="1" ht="25.35" customHeight="1">
      <c r="B40" s="42"/>
      <c r="C40" s="128"/>
      <c r="D40" s="129" t="s">
        <v>47</v>
      </c>
      <c r="E40" s="72"/>
      <c r="F40" s="72"/>
      <c r="G40" s="130" t="s">
        <v>48</v>
      </c>
      <c r="H40" s="131" t="s">
        <v>49</v>
      </c>
      <c r="I40" s="132"/>
      <c r="J40" s="133">
        <f>SUM(J31:J38)</f>
        <v>0</v>
      </c>
      <c r="K40" s="134"/>
    </row>
    <row r="41" spans="2:11" s="1" customFormat="1" ht="14.45" customHeight="1">
      <c r="B41" s="57"/>
      <c r="C41" s="58"/>
      <c r="D41" s="58"/>
      <c r="E41" s="58"/>
      <c r="F41" s="58"/>
      <c r="G41" s="58"/>
      <c r="H41" s="58"/>
      <c r="I41" s="135"/>
      <c r="J41" s="58"/>
      <c r="K41" s="59"/>
    </row>
    <row r="45" spans="2:11" s="1" customFormat="1" ht="6.95" customHeight="1">
      <c r="B45" s="60"/>
      <c r="C45" s="61"/>
      <c r="D45" s="61"/>
      <c r="E45" s="61"/>
      <c r="F45" s="61"/>
      <c r="G45" s="61"/>
      <c r="H45" s="61"/>
      <c r="I45" s="136"/>
      <c r="J45" s="61"/>
      <c r="K45" s="137"/>
    </row>
    <row r="46" spans="2:11" s="1" customFormat="1" ht="36.95" customHeight="1">
      <c r="B46" s="42"/>
      <c r="C46" s="31" t="s">
        <v>149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6.95" customHeight="1">
      <c r="B47" s="42"/>
      <c r="C47" s="43"/>
      <c r="D47" s="43"/>
      <c r="E47" s="43"/>
      <c r="F47" s="43"/>
      <c r="G47" s="43"/>
      <c r="H47" s="43"/>
      <c r="I47" s="114"/>
      <c r="J47" s="43"/>
      <c r="K47" s="46"/>
    </row>
    <row r="48" spans="2:11" s="1" customFormat="1" ht="14.45" customHeight="1">
      <c r="B48" s="42"/>
      <c r="C48" s="38" t="s">
        <v>19</v>
      </c>
      <c r="D48" s="43"/>
      <c r="E48" s="43"/>
      <c r="F48" s="43"/>
      <c r="G48" s="43"/>
      <c r="H48" s="43"/>
      <c r="I48" s="114"/>
      <c r="J48" s="43"/>
      <c r="K48" s="46"/>
    </row>
    <row r="49" spans="2:11" s="1" customFormat="1" ht="16.5" customHeight="1">
      <c r="B49" s="42"/>
      <c r="C49" s="43"/>
      <c r="D49" s="43"/>
      <c r="E49" s="713" t="str">
        <f>E7</f>
        <v>Odkanalizování oblasti povodí Olešná, kanalizace Chlebovice Frýdek - Místek</v>
      </c>
      <c r="F49" s="714"/>
      <c r="G49" s="714"/>
      <c r="H49" s="714"/>
      <c r="I49" s="114"/>
      <c r="J49" s="43"/>
      <c r="K49" s="46"/>
    </row>
    <row r="50" spans="2:11" ht="15">
      <c r="B50" s="29"/>
      <c r="C50" s="38" t="s">
        <v>143</v>
      </c>
      <c r="D50" s="30"/>
      <c r="E50" s="30"/>
      <c r="F50" s="30"/>
      <c r="G50" s="30"/>
      <c r="H50" s="30"/>
      <c r="I50" s="113"/>
      <c r="J50" s="30"/>
      <c r="K50" s="32"/>
    </row>
    <row r="51" spans="2:11" ht="16.5" customHeight="1">
      <c r="B51" s="29"/>
      <c r="C51" s="30"/>
      <c r="D51" s="30"/>
      <c r="E51" s="713" t="s">
        <v>144</v>
      </c>
      <c r="F51" s="673"/>
      <c r="G51" s="673"/>
      <c r="H51" s="673"/>
      <c r="I51" s="113"/>
      <c r="J51" s="30"/>
      <c r="K51" s="32"/>
    </row>
    <row r="52" spans="2:11" ht="15">
      <c r="B52" s="29"/>
      <c r="C52" s="38" t="s">
        <v>145</v>
      </c>
      <c r="D52" s="30"/>
      <c r="E52" s="30"/>
      <c r="F52" s="30"/>
      <c r="G52" s="30"/>
      <c r="H52" s="30"/>
      <c r="I52" s="113"/>
      <c r="J52" s="30"/>
      <c r="K52" s="32"/>
    </row>
    <row r="53" spans="2:11" s="1" customFormat="1" ht="16.5" customHeight="1">
      <c r="B53" s="42"/>
      <c r="C53" s="43"/>
      <c r="D53" s="43"/>
      <c r="E53" s="695" t="s">
        <v>146</v>
      </c>
      <c r="F53" s="715"/>
      <c r="G53" s="715"/>
      <c r="H53" s="715"/>
      <c r="I53" s="114"/>
      <c r="J53" s="43"/>
      <c r="K53" s="46"/>
    </row>
    <row r="54" spans="2:11" s="1" customFormat="1" ht="14.45" customHeight="1">
      <c r="B54" s="42"/>
      <c r="C54" s="38" t="s">
        <v>147</v>
      </c>
      <c r="D54" s="43"/>
      <c r="E54" s="43"/>
      <c r="F54" s="43"/>
      <c r="G54" s="43"/>
      <c r="H54" s="43"/>
      <c r="I54" s="114"/>
      <c r="J54" s="43"/>
      <c r="K54" s="46"/>
    </row>
    <row r="55" spans="2:11" s="1" customFormat="1" ht="17.25" customHeight="1">
      <c r="B55" s="42"/>
      <c r="C55" s="43"/>
      <c r="D55" s="43"/>
      <c r="E55" s="716" t="str">
        <f>E13</f>
        <v>0001 - SO 01 Gravitační splašková kanalizace - stavební část</v>
      </c>
      <c r="F55" s="715"/>
      <c r="G55" s="715"/>
      <c r="H55" s="715"/>
      <c r="I55" s="114"/>
      <c r="J55" s="43"/>
      <c r="K55" s="46"/>
    </row>
    <row r="56" spans="2:11" s="1" customFormat="1" ht="6.95" customHeight="1">
      <c r="B56" s="42"/>
      <c r="C56" s="43"/>
      <c r="D56" s="43"/>
      <c r="E56" s="43"/>
      <c r="F56" s="43"/>
      <c r="G56" s="43"/>
      <c r="H56" s="43"/>
      <c r="I56" s="114"/>
      <c r="J56" s="43"/>
      <c r="K56" s="46"/>
    </row>
    <row r="57" spans="2:11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15" t="s">
        <v>25</v>
      </c>
      <c r="J57" s="116" t="str">
        <f>IF(J16="","",J16)</f>
        <v>16. 11. 2017</v>
      </c>
      <c r="K57" s="46"/>
    </row>
    <row r="58" spans="2:11" s="1" customFormat="1" ht="6.95" customHeight="1">
      <c r="B58" s="42"/>
      <c r="C58" s="43"/>
      <c r="D58" s="43"/>
      <c r="E58" s="43"/>
      <c r="F58" s="43"/>
      <c r="G58" s="43"/>
      <c r="H58" s="43"/>
      <c r="I58" s="114"/>
      <c r="J58" s="43"/>
      <c r="K58" s="46"/>
    </row>
    <row r="59" spans="2:11" s="1" customFormat="1" ht="15">
      <c r="B59" s="42"/>
      <c r="C59" s="38" t="s">
        <v>27</v>
      </c>
      <c r="D59" s="43"/>
      <c r="E59" s="43"/>
      <c r="F59" s="36" t="str">
        <f>E19</f>
        <v>Město Frýdek-Místek</v>
      </c>
      <c r="G59" s="43"/>
      <c r="H59" s="43"/>
      <c r="I59" s="115" t="s">
        <v>33</v>
      </c>
      <c r="J59" s="677" t="str">
        <f>E25</f>
        <v>Sweco Hydroprojekt a.s., divize Morava</v>
      </c>
      <c r="K59" s="46"/>
    </row>
    <row r="60" spans="2:11" s="1" customFormat="1" ht="14.45" customHeight="1">
      <c r="B60" s="42"/>
      <c r="C60" s="38" t="s">
        <v>31</v>
      </c>
      <c r="D60" s="43"/>
      <c r="E60" s="43"/>
      <c r="F60" s="36" t="str">
        <f>IF(E22="","",E22)</f>
        <v/>
      </c>
      <c r="G60" s="43"/>
      <c r="H60" s="43"/>
      <c r="I60" s="114"/>
      <c r="J60" s="721"/>
      <c r="K60" s="46"/>
    </row>
    <row r="61" spans="2:11" s="1" customFormat="1" ht="10.35" customHeight="1">
      <c r="B61" s="42"/>
      <c r="C61" s="43"/>
      <c r="D61" s="43"/>
      <c r="E61" s="43"/>
      <c r="F61" s="43"/>
      <c r="G61" s="43"/>
      <c r="H61" s="43"/>
      <c r="I61" s="114"/>
      <c r="J61" s="43"/>
      <c r="K61" s="46"/>
    </row>
    <row r="62" spans="2:11" s="1" customFormat="1" ht="29.25" customHeight="1">
      <c r="B62" s="42"/>
      <c r="C62" s="138" t="s">
        <v>150</v>
      </c>
      <c r="D62" s="128"/>
      <c r="E62" s="128"/>
      <c r="F62" s="128"/>
      <c r="G62" s="128"/>
      <c r="H62" s="128"/>
      <c r="I62" s="139"/>
      <c r="J62" s="140" t="s">
        <v>151</v>
      </c>
      <c r="K62" s="141"/>
    </row>
    <row r="63" spans="2:11" s="1" customFormat="1" ht="10.35" customHeight="1">
      <c r="B63" s="42"/>
      <c r="C63" s="43"/>
      <c r="D63" s="43"/>
      <c r="E63" s="43"/>
      <c r="F63" s="43"/>
      <c r="G63" s="43"/>
      <c r="H63" s="43"/>
      <c r="I63" s="114"/>
      <c r="J63" s="43"/>
      <c r="K63" s="46"/>
    </row>
    <row r="64" spans="2:47" s="1" customFormat="1" ht="29.25" customHeight="1">
      <c r="B64" s="42"/>
      <c r="C64" s="142" t="s">
        <v>152</v>
      </c>
      <c r="D64" s="43"/>
      <c r="E64" s="43"/>
      <c r="F64" s="43"/>
      <c r="G64" s="43"/>
      <c r="H64" s="43"/>
      <c r="I64" s="114"/>
      <c r="J64" s="124">
        <f>J97</f>
        <v>0</v>
      </c>
      <c r="K64" s="46"/>
      <c r="AU64" s="25" t="s">
        <v>153</v>
      </c>
    </row>
    <row r="65" spans="2:11" s="8" customFormat="1" ht="24.95" customHeight="1">
      <c r="B65" s="143"/>
      <c r="C65" s="144"/>
      <c r="D65" s="145" t="s">
        <v>154</v>
      </c>
      <c r="E65" s="146"/>
      <c r="F65" s="146"/>
      <c r="G65" s="146"/>
      <c r="H65" s="146"/>
      <c r="I65" s="147"/>
      <c r="J65" s="148">
        <f>J98</f>
        <v>0</v>
      </c>
      <c r="K65" s="149"/>
    </row>
    <row r="66" spans="2:11" s="9" customFormat="1" ht="19.9" customHeight="1">
      <c r="B66" s="150"/>
      <c r="C66" s="151"/>
      <c r="D66" s="152" t="s">
        <v>155</v>
      </c>
      <c r="E66" s="153"/>
      <c r="F66" s="153"/>
      <c r="G66" s="153"/>
      <c r="H66" s="153"/>
      <c r="I66" s="154"/>
      <c r="J66" s="155">
        <f>J99</f>
        <v>0</v>
      </c>
      <c r="K66" s="156"/>
    </row>
    <row r="67" spans="2:11" s="9" customFormat="1" ht="19.9" customHeight="1">
      <c r="B67" s="150"/>
      <c r="C67" s="151"/>
      <c r="D67" s="152" t="s">
        <v>156</v>
      </c>
      <c r="E67" s="153"/>
      <c r="F67" s="153"/>
      <c r="G67" s="153"/>
      <c r="H67" s="153"/>
      <c r="I67" s="154"/>
      <c r="J67" s="155">
        <f>J614</f>
        <v>0</v>
      </c>
      <c r="K67" s="156"/>
    </row>
    <row r="68" spans="2:11" s="9" customFormat="1" ht="19.9" customHeight="1">
      <c r="B68" s="150"/>
      <c r="C68" s="151"/>
      <c r="D68" s="152" t="s">
        <v>157</v>
      </c>
      <c r="E68" s="153"/>
      <c r="F68" s="153"/>
      <c r="G68" s="153"/>
      <c r="H68" s="153"/>
      <c r="I68" s="154"/>
      <c r="J68" s="155">
        <f>J640</f>
        <v>0</v>
      </c>
      <c r="K68" s="156"/>
    </row>
    <row r="69" spans="2:11" s="9" customFormat="1" ht="19.9" customHeight="1">
      <c r="B69" s="150"/>
      <c r="C69" s="151"/>
      <c r="D69" s="152" t="s">
        <v>158</v>
      </c>
      <c r="E69" s="153"/>
      <c r="F69" s="153"/>
      <c r="G69" s="153"/>
      <c r="H69" s="153"/>
      <c r="I69" s="154"/>
      <c r="J69" s="155">
        <f>J763</f>
        <v>0</v>
      </c>
      <c r="K69" s="156"/>
    </row>
    <row r="70" spans="2:11" s="9" customFormat="1" ht="19.9" customHeight="1">
      <c r="B70" s="150"/>
      <c r="C70" s="151"/>
      <c r="D70" s="152" t="s">
        <v>159</v>
      </c>
      <c r="E70" s="153"/>
      <c r="F70" s="153"/>
      <c r="G70" s="153"/>
      <c r="H70" s="153"/>
      <c r="I70" s="154"/>
      <c r="J70" s="155">
        <f>J871</f>
        <v>0</v>
      </c>
      <c r="K70" s="156"/>
    </row>
    <row r="71" spans="2:11" s="9" customFormat="1" ht="19.9" customHeight="1">
      <c r="B71" s="150"/>
      <c r="C71" s="151"/>
      <c r="D71" s="152" t="s">
        <v>160</v>
      </c>
      <c r="E71" s="153"/>
      <c r="F71" s="153"/>
      <c r="G71" s="153"/>
      <c r="H71" s="153"/>
      <c r="I71" s="154"/>
      <c r="J71" s="155">
        <f>J1026</f>
        <v>0</v>
      </c>
      <c r="K71" s="156"/>
    </row>
    <row r="72" spans="2:11" s="9" customFormat="1" ht="19.9" customHeight="1">
      <c r="B72" s="150"/>
      <c r="C72" s="151"/>
      <c r="D72" s="152" t="s">
        <v>161</v>
      </c>
      <c r="E72" s="153"/>
      <c r="F72" s="153"/>
      <c r="G72" s="153"/>
      <c r="H72" s="153"/>
      <c r="I72" s="154"/>
      <c r="J72" s="155">
        <f>J1100</f>
        <v>0</v>
      </c>
      <c r="K72" s="156"/>
    </row>
    <row r="73" spans="2:11" s="9" customFormat="1" ht="19.9" customHeight="1">
      <c r="B73" s="150"/>
      <c r="C73" s="151"/>
      <c r="D73" s="152" t="s">
        <v>162</v>
      </c>
      <c r="E73" s="153"/>
      <c r="F73" s="153"/>
      <c r="G73" s="153"/>
      <c r="H73" s="153"/>
      <c r="I73" s="154"/>
      <c r="J73" s="155">
        <f>J1131</f>
        <v>0</v>
      </c>
      <c r="K73" s="156"/>
    </row>
    <row r="74" spans="2:11" s="1" customFormat="1" ht="21.75" customHeight="1">
      <c r="B74" s="42"/>
      <c r="C74" s="43"/>
      <c r="D74" s="43"/>
      <c r="E74" s="43"/>
      <c r="F74" s="43"/>
      <c r="G74" s="43"/>
      <c r="H74" s="43"/>
      <c r="I74" s="114"/>
      <c r="J74" s="43"/>
      <c r="K74" s="46"/>
    </row>
    <row r="75" spans="2:11" s="1" customFormat="1" ht="6.95" customHeight="1">
      <c r="B75" s="57"/>
      <c r="C75" s="58"/>
      <c r="D75" s="58"/>
      <c r="E75" s="58"/>
      <c r="F75" s="58"/>
      <c r="G75" s="58"/>
      <c r="H75" s="58"/>
      <c r="I75" s="135"/>
      <c r="J75" s="58"/>
      <c r="K75" s="59"/>
    </row>
    <row r="79" spans="2:12" s="1" customFormat="1" ht="6.95" customHeight="1">
      <c r="B79" s="60"/>
      <c r="C79" s="61"/>
      <c r="D79" s="61"/>
      <c r="E79" s="61"/>
      <c r="F79" s="61"/>
      <c r="G79" s="61"/>
      <c r="H79" s="61"/>
      <c r="I79" s="136"/>
      <c r="J79" s="61"/>
      <c r="K79" s="61"/>
      <c r="L79" s="42"/>
    </row>
    <row r="80" spans="2:12" s="1" customFormat="1" ht="36.95" customHeight="1">
      <c r="B80" s="42"/>
      <c r="C80" s="62" t="s">
        <v>163</v>
      </c>
      <c r="L80" s="42"/>
    </row>
    <row r="81" spans="2:12" s="1" customFormat="1" ht="6.95" customHeight="1">
      <c r="B81" s="42"/>
      <c r="L81" s="42"/>
    </row>
    <row r="82" spans="2:12" s="1" customFormat="1" ht="14.45" customHeight="1">
      <c r="B82" s="42"/>
      <c r="C82" s="64" t="s">
        <v>19</v>
      </c>
      <c r="L82" s="42"/>
    </row>
    <row r="83" spans="2:12" s="1" customFormat="1" ht="16.5" customHeight="1">
      <c r="B83" s="42"/>
      <c r="E83" s="717" t="str">
        <f>E7</f>
        <v>Odkanalizování oblasti povodí Olešná, kanalizace Chlebovice Frýdek - Místek</v>
      </c>
      <c r="F83" s="718"/>
      <c r="G83" s="718"/>
      <c r="H83" s="718"/>
      <c r="L83" s="42"/>
    </row>
    <row r="84" spans="2:12" ht="15">
      <c r="B84" s="29"/>
      <c r="C84" s="64" t="s">
        <v>143</v>
      </c>
      <c r="L84" s="29"/>
    </row>
    <row r="85" spans="2:12" ht="16.5" customHeight="1">
      <c r="B85" s="29"/>
      <c r="E85" s="717" t="s">
        <v>144</v>
      </c>
      <c r="F85" s="711"/>
      <c r="G85" s="711"/>
      <c r="H85" s="711"/>
      <c r="L85" s="29"/>
    </row>
    <row r="86" spans="2:12" ht="15">
      <c r="B86" s="29"/>
      <c r="C86" s="64" t="s">
        <v>145</v>
      </c>
      <c r="L86" s="29"/>
    </row>
    <row r="87" spans="2:12" s="1" customFormat="1" ht="16.5" customHeight="1">
      <c r="B87" s="42"/>
      <c r="E87" s="719" t="s">
        <v>146</v>
      </c>
      <c r="F87" s="720"/>
      <c r="G87" s="720"/>
      <c r="H87" s="720"/>
      <c r="L87" s="42"/>
    </row>
    <row r="88" spans="2:12" s="1" customFormat="1" ht="14.45" customHeight="1">
      <c r="B88" s="42"/>
      <c r="C88" s="64" t="s">
        <v>147</v>
      </c>
      <c r="L88" s="42"/>
    </row>
    <row r="89" spans="2:12" s="1" customFormat="1" ht="17.25" customHeight="1">
      <c r="B89" s="42"/>
      <c r="E89" s="688" t="str">
        <f>E13</f>
        <v>0001 - SO 01 Gravitační splašková kanalizace - stavební část</v>
      </c>
      <c r="F89" s="720"/>
      <c r="G89" s="720"/>
      <c r="H89" s="720"/>
      <c r="L89" s="42"/>
    </row>
    <row r="90" spans="2:12" s="1" customFormat="1" ht="6.95" customHeight="1">
      <c r="B90" s="42"/>
      <c r="L90" s="42"/>
    </row>
    <row r="91" spans="2:12" s="1" customFormat="1" ht="18" customHeight="1">
      <c r="B91" s="42"/>
      <c r="C91" s="64" t="s">
        <v>23</v>
      </c>
      <c r="F91" s="157" t="str">
        <f>F16</f>
        <v xml:space="preserve"> </v>
      </c>
      <c r="I91" s="158" t="s">
        <v>25</v>
      </c>
      <c r="J91" s="68" t="str">
        <f>IF(J16="","",J16)</f>
        <v>16. 11. 2017</v>
      </c>
      <c r="L91" s="42"/>
    </row>
    <row r="92" spans="2:12" s="1" customFormat="1" ht="6.95" customHeight="1">
      <c r="B92" s="42"/>
      <c r="L92" s="42"/>
    </row>
    <row r="93" spans="2:12" s="1" customFormat="1" ht="15">
      <c r="B93" s="42"/>
      <c r="C93" s="64" t="s">
        <v>27</v>
      </c>
      <c r="F93" s="157" t="str">
        <f>E19</f>
        <v>Město Frýdek-Místek</v>
      </c>
      <c r="I93" s="158" t="s">
        <v>33</v>
      </c>
      <c r="J93" s="157" t="str">
        <f>E25</f>
        <v>Sweco Hydroprojekt a.s., divize Morava</v>
      </c>
      <c r="L93" s="42"/>
    </row>
    <row r="94" spans="2:12" s="1" customFormat="1" ht="14.45" customHeight="1">
      <c r="B94" s="42"/>
      <c r="C94" s="64" t="s">
        <v>31</v>
      </c>
      <c r="F94" s="157" t="str">
        <f>IF(E22="","",E22)</f>
        <v/>
      </c>
      <c r="L94" s="42"/>
    </row>
    <row r="95" spans="2:12" s="1" customFormat="1" ht="10.35" customHeight="1">
      <c r="B95" s="42"/>
      <c r="L95" s="42"/>
    </row>
    <row r="96" spans="2:20" s="10" customFormat="1" ht="29.25" customHeight="1">
      <c r="B96" s="159"/>
      <c r="C96" s="160" t="s">
        <v>164</v>
      </c>
      <c r="D96" s="161" t="s">
        <v>56</v>
      </c>
      <c r="E96" s="161" t="s">
        <v>52</v>
      </c>
      <c r="F96" s="161" t="s">
        <v>165</v>
      </c>
      <c r="G96" s="161" t="s">
        <v>166</v>
      </c>
      <c r="H96" s="161" t="s">
        <v>167</v>
      </c>
      <c r="I96" s="162" t="s">
        <v>168</v>
      </c>
      <c r="J96" s="161" t="s">
        <v>151</v>
      </c>
      <c r="K96" s="163" t="s">
        <v>169</v>
      </c>
      <c r="L96" s="159"/>
      <c r="M96" s="74" t="s">
        <v>170</v>
      </c>
      <c r="N96" s="75" t="s">
        <v>41</v>
      </c>
      <c r="O96" s="75" t="s">
        <v>171</v>
      </c>
      <c r="P96" s="75" t="s">
        <v>172</v>
      </c>
      <c r="Q96" s="75" t="s">
        <v>173</v>
      </c>
      <c r="R96" s="75" t="s">
        <v>174</v>
      </c>
      <c r="S96" s="75" t="s">
        <v>175</v>
      </c>
      <c r="T96" s="76" t="s">
        <v>176</v>
      </c>
    </row>
    <row r="97" spans="2:63" s="1" customFormat="1" ht="29.25" customHeight="1">
      <c r="B97" s="42"/>
      <c r="C97" s="78" t="s">
        <v>152</v>
      </c>
      <c r="J97" s="164">
        <f>BK97</f>
        <v>0</v>
      </c>
      <c r="L97" s="42"/>
      <c r="M97" s="77"/>
      <c r="N97" s="69"/>
      <c r="O97" s="69"/>
      <c r="P97" s="165">
        <f>P98</f>
        <v>0</v>
      </c>
      <c r="Q97" s="69"/>
      <c r="R97" s="165">
        <f>R98</f>
        <v>5735.647672180001</v>
      </c>
      <c r="S97" s="69"/>
      <c r="T97" s="166">
        <f>T98</f>
        <v>7265.945060000001</v>
      </c>
      <c r="AT97" s="25" t="s">
        <v>70</v>
      </c>
      <c r="AU97" s="25" t="s">
        <v>153</v>
      </c>
      <c r="BK97" s="167">
        <f>BK98</f>
        <v>0</v>
      </c>
    </row>
    <row r="98" spans="2:63" s="11" customFormat="1" ht="37.35" customHeight="1">
      <c r="B98" s="168"/>
      <c r="D98" s="169" t="s">
        <v>70</v>
      </c>
      <c r="E98" s="170" t="s">
        <v>177</v>
      </c>
      <c r="F98" s="170" t="s">
        <v>178</v>
      </c>
      <c r="I98" s="171"/>
      <c r="J98" s="172">
        <f>BK98</f>
        <v>0</v>
      </c>
      <c r="L98" s="168"/>
      <c r="M98" s="173"/>
      <c r="N98" s="174"/>
      <c r="O98" s="174"/>
      <c r="P98" s="175">
        <f>P99+P614+P640+P763+P871+P1026+P1100+P1131</f>
        <v>0</v>
      </c>
      <c r="Q98" s="174"/>
      <c r="R98" s="175">
        <f>R99+R614+R640+R763+R871+R1026+R1100+R1131</f>
        <v>5735.647672180001</v>
      </c>
      <c r="S98" s="174"/>
      <c r="T98" s="176">
        <f>T99+T614+T640+T763+T871+T1026+T1100+T1131</f>
        <v>7265.945060000001</v>
      </c>
      <c r="AR98" s="169" t="s">
        <v>78</v>
      </c>
      <c r="AT98" s="177" t="s">
        <v>70</v>
      </c>
      <c r="AU98" s="177" t="s">
        <v>71</v>
      </c>
      <c r="AY98" s="169" t="s">
        <v>179</v>
      </c>
      <c r="BK98" s="178">
        <f>BK99+BK614+BK640+BK763+BK871+BK1026+BK1100+BK1131</f>
        <v>0</v>
      </c>
    </row>
    <row r="99" spans="2:63" s="11" customFormat="1" ht="19.9" customHeight="1">
      <c r="B99" s="168"/>
      <c r="D99" s="169" t="s">
        <v>70</v>
      </c>
      <c r="E99" s="179" t="s">
        <v>78</v>
      </c>
      <c r="F99" s="179" t="s">
        <v>180</v>
      </c>
      <c r="I99" s="171"/>
      <c r="J99" s="180">
        <f>BK99</f>
        <v>0</v>
      </c>
      <c r="L99" s="168"/>
      <c r="M99" s="173"/>
      <c r="N99" s="174"/>
      <c r="O99" s="174"/>
      <c r="P99" s="175">
        <f>SUM(P100:P613)</f>
        <v>0</v>
      </c>
      <c r="Q99" s="174"/>
      <c r="R99" s="175">
        <f>SUM(R100:R613)</f>
        <v>3008.5233670000002</v>
      </c>
      <c r="S99" s="174"/>
      <c r="T99" s="176">
        <f>SUM(T100:T613)</f>
        <v>7256.645060000001</v>
      </c>
      <c r="AR99" s="169" t="s">
        <v>78</v>
      </c>
      <c r="AT99" s="177" t="s">
        <v>70</v>
      </c>
      <c r="AU99" s="177" t="s">
        <v>78</v>
      </c>
      <c r="AY99" s="169" t="s">
        <v>179</v>
      </c>
      <c r="BK99" s="178">
        <f>SUM(BK100:BK613)</f>
        <v>0</v>
      </c>
    </row>
    <row r="100" spans="2:65" s="1" customFormat="1" ht="16.5" customHeight="1">
      <c r="B100" s="181"/>
      <c r="C100" s="182" t="s">
        <v>78</v>
      </c>
      <c r="D100" s="182" t="s">
        <v>181</v>
      </c>
      <c r="E100" s="183" t="s">
        <v>182</v>
      </c>
      <c r="F100" s="184" t="s">
        <v>183</v>
      </c>
      <c r="G100" s="185" t="s">
        <v>184</v>
      </c>
      <c r="H100" s="186">
        <v>200</v>
      </c>
      <c r="I100" s="187"/>
      <c r="J100" s="188">
        <f>ROUND(I100*H100,2)</f>
        <v>0</v>
      </c>
      <c r="K100" s="184" t="s">
        <v>185</v>
      </c>
      <c r="L100" s="42"/>
      <c r="M100" s="189" t="s">
        <v>5</v>
      </c>
      <c r="N100" s="190" t="s">
        <v>42</v>
      </c>
      <c r="O100" s="43"/>
      <c r="P100" s="191">
        <f>O100*H100</f>
        <v>0</v>
      </c>
      <c r="Q100" s="191">
        <v>0</v>
      </c>
      <c r="R100" s="191">
        <f>Q100*H100</f>
        <v>0</v>
      </c>
      <c r="S100" s="191">
        <v>0.26</v>
      </c>
      <c r="T100" s="192">
        <f>S100*H100</f>
        <v>52</v>
      </c>
      <c r="AR100" s="25" t="s">
        <v>186</v>
      </c>
      <c r="AT100" s="25" t="s">
        <v>181</v>
      </c>
      <c r="AU100" s="25" t="s">
        <v>80</v>
      </c>
      <c r="AY100" s="25" t="s">
        <v>179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25" t="s">
        <v>78</v>
      </c>
      <c r="BK100" s="193">
        <f>ROUND(I100*H100,2)</f>
        <v>0</v>
      </c>
      <c r="BL100" s="25" t="s">
        <v>186</v>
      </c>
      <c r="BM100" s="25" t="s">
        <v>187</v>
      </c>
    </row>
    <row r="101" spans="2:47" s="1" customFormat="1" ht="40.5">
      <c r="B101" s="42"/>
      <c r="D101" s="194" t="s">
        <v>188</v>
      </c>
      <c r="F101" s="195" t="s">
        <v>189</v>
      </c>
      <c r="I101" s="196"/>
      <c r="L101" s="42"/>
      <c r="M101" s="197"/>
      <c r="N101" s="43"/>
      <c r="O101" s="43"/>
      <c r="P101" s="43"/>
      <c r="Q101" s="43"/>
      <c r="R101" s="43"/>
      <c r="S101" s="43"/>
      <c r="T101" s="71"/>
      <c r="AT101" s="25" t="s">
        <v>188</v>
      </c>
      <c r="AU101" s="25" t="s">
        <v>80</v>
      </c>
    </row>
    <row r="102" spans="2:47" s="1" customFormat="1" ht="27">
      <c r="B102" s="42"/>
      <c r="D102" s="194" t="s">
        <v>190</v>
      </c>
      <c r="F102" s="198" t="s">
        <v>191</v>
      </c>
      <c r="I102" s="196"/>
      <c r="L102" s="42"/>
      <c r="M102" s="197"/>
      <c r="N102" s="43"/>
      <c r="O102" s="43"/>
      <c r="P102" s="43"/>
      <c r="Q102" s="43"/>
      <c r="R102" s="43"/>
      <c r="S102" s="43"/>
      <c r="T102" s="71"/>
      <c r="AT102" s="25" t="s">
        <v>190</v>
      </c>
      <c r="AU102" s="25" t="s">
        <v>80</v>
      </c>
    </row>
    <row r="103" spans="2:51" s="12" customFormat="1" ht="13.5">
      <c r="B103" s="199"/>
      <c r="D103" s="194" t="s">
        <v>192</v>
      </c>
      <c r="E103" s="200" t="s">
        <v>5</v>
      </c>
      <c r="F103" s="201" t="s">
        <v>193</v>
      </c>
      <c r="H103" s="202">
        <v>200</v>
      </c>
      <c r="I103" s="203"/>
      <c r="L103" s="199"/>
      <c r="M103" s="204"/>
      <c r="N103" s="205"/>
      <c r="O103" s="205"/>
      <c r="P103" s="205"/>
      <c r="Q103" s="205"/>
      <c r="R103" s="205"/>
      <c r="S103" s="205"/>
      <c r="T103" s="206"/>
      <c r="AT103" s="200" t="s">
        <v>192</v>
      </c>
      <c r="AU103" s="200" t="s">
        <v>80</v>
      </c>
      <c r="AV103" s="12" t="s">
        <v>80</v>
      </c>
      <c r="AW103" s="12" t="s">
        <v>35</v>
      </c>
      <c r="AX103" s="12" t="s">
        <v>78</v>
      </c>
      <c r="AY103" s="200" t="s">
        <v>179</v>
      </c>
    </row>
    <row r="104" spans="2:65" s="1" customFormat="1" ht="16.5" customHeight="1">
      <c r="B104" s="181"/>
      <c r="C104" s="182" t="s">
        <v>80</v>
      </c>
      <c r="D104" s="182" t="s">
        <v>181</v>
      </c>
      <c r="E104" s="183" t="s">
        <v>194</v>
      </c>
      <c r="F104" s="184" t="s">
        <v>195</v>
      </c>
      <c r="G104" s="185" t="s">
        <v>184</v>
      </c>
      <c r="H104" s="186">
        <v>200</v>
      </c>
      <c r="I104" s="187"/>
      <c r="J104" s="188">
        <f>ROUND(I104*H104,2)</f>
        <v>0</v>
      </c>
      <c r="K104" s="184" t="s">
        <v>185</v>
      </c>
      <c r="L104" s="42"/>
      <c r="M104" s="189" t="s">
        <v>5</v>
      </c>
      <c r="N104" s="190" t="s">
        <v>42</v>
      </c>
      <c r="O104" s="43"/>
      <c r="P104" s="191">
        <f>O104*H104</f>
        <v>0</v>
      </c>
      <c r="Q104" s="191">
        <v>0</v>
      </c>
      <c r="R104" s="191">
        <f>Q104*H104</f>
        <v>0</v>
      </c>
      <c r="S104" s="191">
        <v>0.29</v>
      </c>
      <c r="T104" s="192">
        <f>S104*H104</f>
        <v>57.99999999999999</v>
      </c>
      <c r="AR104" s="25" t="s">
        <v>186</v>
      </c>
      <c r="AT104" s="25" t="s">
        <v>181</v>
      </c>
      <c r="AU104" s="25" t="s">
        <v>80</v>
      </c>
      <c r="AY104" s="25" t="s">
        <v>179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25" t="s">
        <v>78</v>
      </c>
      <c r="BK104" s="193">
        <f>ROUND(I104*H104,2)</f>
        <v>0</v>
      </c>
      <c r="BL104" s="25" t="s">
        <v>186</v>
      </c>
      <c r="BM104" s="25" t="s">
        <v>196</v>
      </c>
    </row>
    <row r="105" spans="2:47" s="1" customFormat="1" ht="40.5">
      <c r="B105" s="42"/>
      <c r="D105" s="194" t="s">
        <v>188</v>
      </c>
      <c r="F105" s="195" t="s">
        <v>197</v>
      </c>
      <c r="I105" s="196"/>
      <c r="L105" s="42"/>
      <c r="M105" s="197"/>
      <c r="N105" s="43"/>
      <c r="O105" s="43"/>
      <c r="P105" s="43"/>
      <c r="Q105" s="43"/>
      <c r="R105" s="43"/>
      <c r="S105" s="43"/>
      <c r="T105" s="71"/>
      <c r="AT105" s="25" t="s">
        <v>188</v>
      </c>
      <c r="AU105" s="25" t="s">
        <v>80</v>
      </c>
    </row>
    <row r="106" spans="2:65" s="1" customFormat="1" ht="25.5" customHeight="1">
      <c r="B106" s="181"/>
      <c r="C106" s="182" t="s">
        <v>88</v>
      </c>
      <c r="D106" s="182" t="s">
        <v>181</v>
      </c>
      <c r="E106" s="183" t="s">
        <v>198</v>
      </c>
      <c r="F106" s="184" t="s">
        <v>199</v>
      </c>
      <c r="G106" s="185" t="s">
        <v>184</v>
      </c>
      <c r="H106" s="186">
        <v>5754.14</v>
      </c>
      <c r="I106" s="187"/>
      <c r="J106" s="188">
        <f>ROUND(I106*H106,2)</f>
        <v>0</v>
      </c>
      <c r="K106" s="184" t="s">
        <v>185</v>
      </c>
      <c r="L106" s="42"/>
      <c r="M106" s="189" t="s">
        <v>5</v>
      </c>
      <c r="N106" s="190" t="s">
        <v>42</v>
      </c>
      <c r="O106" s="43"/>
      <c r="P106" s="191">
        <f>O106*H106</f>
        <v>0</v>
      </c>
      <c r="Q106" s="191">
        <v>0</v>
      </c>
      <c r="R106" s="191">
        <f>Q106*H106</f>
        <v>0</v>
      </c>
      <c r="S106" s="191">
        <v>0.44</v>
      </c>
      <c r="T106" s="192">
        <f>S106*H106</f>
        <v>2531.8216</v>
      </c>
      <c r="AR106" s="25" t="s">
        <v>186</v>
      </c>
      <c r="AT106" s="25" t="s">
        <v>181</v>
      </c>
      <c r="AU106" s="25" t="s">
        <v>80</v>
      </c>
      <c r="AY106" s="25" t="s">
        <v>179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25" t="s">
        <v>78</v>
      </c>
      <c r="BK106" s="193">
        <f>ROUND(I106*H106,2)</f>
        <v>0</v>
      </c>
      <c r="BL106" s="25" t="s">
        <v>186</v>
      </c>
      <c r="BM106" s="25" t="s">
        <v>200</v>
      </c>
    </row>
    <row r="107" spans="2:47" s="1" customFormat="1" ht="40.5">
      <c r="B107" s="42"/>
      <c r="D107" s="194" t="s">
        <v>188</v>
      </c>
      <c r="F107" s="195" t="s">
        <v>201</v>
      </c>
      <c r="I107" s="196"/>
      <c r="L107" s="42"/>
      <c r="M107" s="197"/>
      <c r="N107" s="43"/>
      <c r="O107" s="43"/>
      <c r="P107" s="43"/>
      <c r="Q107" s="43"/>
      <c r="R107" s="43"/>
      <c r="S107" s="43"/>
      <c r="T107" s="71"/>
      <c r="AT107" s="25" t="s">
        <v>188</v>
      </c>
      <c r="AU107" s="25" t="s">
        <v>80</v>
      </c>
    </row>
    <row r="108" spans="2:47" s="1" customFormat="1" ht="27">
      <c r="B108" s="42"/>
      <c r="D108" s="194" t="s">
        <v>190</v>
      </c>
      <c r="F108" s="198" t="s">
        <v>191</v>
      </c>
      <c r="I108" s="196"/>
      <c r="L108" s="42"/>
      <c r="M108" s="197"/>
      <c r="N108" s="43"/>
      <c r="O108" s="43"/>
      <c r="P108" s="43"/>
      <c r="Q108" s="43"/>
      <c r="R108" s="43"/>
      <c r="S108" s="43"/>
      <c r="T108" s="71"/>
      <c r="AT108" s="25" t="s">
        <v>190</v>
      </c>
      <c r="AU108" s="25" t="s">
        <v>80</v>
      </c>
    </row>
    <row r="109" spans="2:51" s="13" customFormat="1" ht="13.5">
      <c r="B109" s="207"/>
      <c r="D109" s="194" t="s">
        <v>192</v>
      </c>
      <c r="E109" s="208" t="s">
        <v>5</v>
      </c>
      <c r="F109" s="209" t="s">
        <v>202</v>
      </c>
      <c r="H109" s="208" t="s">
        <v>5</v>
      </c>
      <c r="I109" s="210"/>
      <c r="L109" s="207"/>
      <c r="M109" s="211"/>
      <c r="N109" s="212"/>
      <c r="O109" s="212"/>
      <c r="P109" s="212"/>
      <c r="Q109" s="212"/>
      <c r="R109" s="212"/>
      <c r="S109" s="212"/>
      <c r="T109" s="213"/>
      <c r="AT109" s="208" t="s">
        <v>192</v>
      </c>
      <c r="AU109" s="208" t="s">
        <v>80</v>
      </c>
      <c r="AV109" s="13" t="s">
        <v>78</v>
      </c>
      <c r="AW109" s="13" t="s">
        <v>35</v>
      </c>
      <c r="AX109" s="13" t="s">
        <v>71</v>
      </c>
      <c r="AY109" s="208" t="s">
        <v>179</v>
      </c>
    </row>
    <row r="110" spans="2:51" s="13" customFormat="1" ht="13.5">
      <c r="B110" s="207"/>
      <c r="D110" s="194" t="s">
        <v>192</v>
      </c>
      <c r="E110" s="208" t="s">
        <v>5</v>
      </c>
      <c r="F110" s="209" t="s">
        <v>203</v>
      </c>
      <c r="H110" s="208" t="s">
        <v>5</v>
      </c>
      <c r="I110" s="210"/>
      <c r="L110" s="207"/>
      <c r="M110" s="211"/>
      <c r="N110" s="212"/>
      <c r="O110" s="212"/>
      <c r="P110" s="212"/>
      <c r="Q110" s="212"/>
      <c r="R110" s="212"/>
      <c r="S110" s="212"/>
      <c r="T110" s="213"/>
      <c r="AT110" s="208" t="s">
        <v>192</v>
      </c>
      <c r="AU110" s="208" t="s">
        <v>80</v>
      </c>
      <c r="AV110" s="13" t="s">
        <v>78</v>
      </c>
      <c r="AW110" s="13" t="s">
        <v>35</v>
      </c>
      <c r="AX110" s="13" t="s">
        <v>71</v>
      </c>
      <c r="AY110" s="208" t="s">
        <v>179</v>
      </c>
    </row>
    <row r="111" spans="2:51" s="12" customFormat="1" ht="13.5">
      <c r="B111" s="199"/>
      <c r="D111" s="194" t="s">
        <v>192</v>
      </c>
      <c r="E111" s="200" t="s">
        <v>5</v>
      </c>
      <c r="F111" s="201" t="s">
        <v>204</v>
      </c>
      <c r="H111" s="202">
        <v>320.54</v>
      </c>
      <c r="I111" s="203"/>
      <c r="L111" s="199"/>
      <c r="M111" s="204"/>
      <c r="N111" s="205"/>
      <c r="O111" s="205"/>
      <c r="P111" s="205"/>
      <c r="Q111" s="205"/>
      <c r="R111" s="205"/>
      <c r="S111" s="205"/>
      <c r="T111" s="206"/>
      <c r="AT111" s="200" t="s">
        <v>192</v>
      </c>
      <c r="AU111" s="200" t="s">
        <v>80</v>
      </c>
      <c r="AV111" s="12" t="s">
        <v>80</v>
      </c>
      <c r="AW111" s="12" t="s">
        <v>35</v>
      </c>
      <c r="AX111" s="12" t="s">
        <v>71</v>
      </c>
      <c r="AY111" s="200" t="s">
        <v>179</v>
      </c>
    </row>
    <row r="112" spans="2:51" s="12" customFormat="1" ht="13.5">
      <c r="B112" s="199"/>
      <c r="D112" s="194" t="s">
        <v>192</v>
      </c>
      <c r="E112" s="200" t="s">
        <v>5</v>
      </c>
      <c r="F112" s="201" t="s">
        <v>205</v>
      </c>
      <c r="H112" s="202">
        <v>245.41</v>
      </c>
      <c r="I112" s="203"/>
      <c r="L112" s="199"/>
      <c r="M112" s="204"/>
      <c r="N112" s="205"/>
      <c r="O112" s="205"/>
      <c r="P112" s="205"/>
      <c r="Q112" s="205"/>
      <c r="R112" s="205"/>
      <c r="S112" s="205"/>
      <c r="T112" s="206"/>
      <c r="AT112" s="200" t="s">
        <v>192</v>
      </c>
      <c r="AU112" s="200" t="s">
        <v>80</v>
      </c>
      <c r="AV112" s="12" t="s">
        <v>80</v>
      </c>
      <c r="AW112" s="12" t="s">
        <v>35</v>
      </c>
      <c r="AX112" s="12" t="s">
        <v>71</v>
      </c>
      <c r="AY112" s="200" t="s">
        <v>179</v>
      </c>
    </row>
    <row r="113" spans="2:51" s="12" customFormat="1" ht="13.5">
      <c r="B113" s="199"/>
      <c r="D113" s="194" t="s">
        <v>192</v>
      </c>
      <c r="E113" s="200" t="s">
        <v>5</v>
      </c>
      <c r="F113" s="201" t="s">
        <v>206</v>
      </c>
      <c r="H113" s="202">
        <v>30.58</v>
      </c>
      <c r="I113" s="203"/>
      <c r="L113" s="199"/>
      <c r="M113" s="204"/>
      <c r="N113" s="205"/>
      <c r="O113" s="205"/>
      <c r="P113" s="205"/>
      <c r="Q113" s="205"/>
      <c r="R113" s="205"/>
      <c r="S113" s="205"/>
      <c r="T113" s="206"/>
      <c r="AT113" s="200" t="s">
        <v>192</v>
      </c>
      <c r="AU113" s="200" t="s">
        <v>80</v>
      </c>
      <c r="AV113" s="12" t="s">
        <v>80</v>
      </c>
      <c r="AW113" s="12" t="s">
        <v>35</v>
      </c>
      <c r="AX113" s="12" t="s">
        <v>71</v>
      </c>
      <c r="AY113" s="200" t="s">
        <v>179</v>
      </c>
    </row>
    <row r="114" spans="2:51" s="12" customFormat="1" ht="13.5">
      <c r="B114" s="199"/>
      <c r="D114" s="194" t="s">
        <v>192</v>
      </c>
      <c r="E114" s="200" t="s">
        <v>5</v>
      </c>
      <c r="F114" s="201" t="s">
        <v>207</v>
      </c>
      <c r="H114" s="202">
        <v>1226.83</v>
      </c>
      <c r="I114" s="203"/>
      <c r="L114" s="199"/>
      <c r="M114" s="204"/>
      <c r="N114" s="205"/>
      <c r="O114" s="205"/>
      <c r="P114" s="205"/>
      <c r="Q114" s="205"/>
      <c r="R114" s="205"/>
      <c r="S114" s="205"/>
      <c r="T114" s="206"/>
      <c r="AT114" s="200" t="s">
        <v>192</v>
      </c>
      <c r="AU114" s="200" t="s">
        <v>80</v>
      </c>
      <c r="AV114" s="12" t="s">
        <v>80</v>
      </c>
      <c r="AW114" s="12" t="s">
        <v>35</v>
      </c>
      <c r="AX114" s="12" t="s">
        <v>71</v>
      </c>
      <c r="AY114" s="200" t="s">
        <v>179</v>
      </c>
    </row>
    <row r="115" spans="2:51" s="12" customFormat="1" ht="13.5">
      <c r="B115" s="199"/>
      <c r="D115" s="194" t="s">
        <v>192</v>
      </c>
      <c r="E115" s="200" t="s">
        <v>5</v>
      </c>
      <c r="F115" s="201" t="s">
        <v>208</v>
      </c>
      <c r="H115" s="202">
        <v>190.63</v>
      </c>
      <c r="I115" s="203"/>
      <c r="L115" s="199"/>
      <c r="M115" s="204"/>
      <c r="N115" s="205"/>
      <c r="O115" s="205"/>
      <c r="P115" s="205"/>
      <c r="Q115" s="205"/>
      <c r="R115" s="205"/>
      <c r="S115" s="205"/>
      <c r="T115" s="206"/>
      <c r="AT115" s="200" t="s">
        <v>192</v>
      </c>
      <c r="AU115" s="200" t="s">
        <v>80</v>
      </c>
      <c r="AV115" s="12" t="s">
        <v>80</v>
      </c>
      <c r="AW115" s="12" t="s">
        <v>35</v>
      </c>
      <c r="AX115" s="12" t="s">
        <v>71</v>
      </c>
      <c r="AY115" s="200" t="s">
        <v>179</v>
      </c>
    </row>
    <row r="116" spans="2:51" s="12" customFormat="1" ht="13.5">
      <c r="B116" s="199"/>
      <c r="D116" s="194" t="s">
        <v>192</v>
      </c>
      <c r="E116" s="200" t="s">
        <v>5</v>
      </c>
      <c r="F116" s="201" t="s">
        <v>209</v>
      </c>
      <c r="H116" s="202">
        <v>37.95</v>
      </c>
      <c r="I116" s="203"/>
      <c r="L116" s="199"/>
      <c r="M116" s="204"/>
      <c r="N116" s="205"/>
      <c r="O116" s="205"/>
      <c r="P116" s="205"/>
      <c r="Q116" s="205"/>
      <c r="R116" s="205"/>
      <c r="S116" s="205"/>
      <c r="T116" s="206"/>
      <c r="AT116" s="200" t="s">
        <v>192</v>
      </c>
      <c r="AU116" s="200" t="s">
        <v>80</v>
      </c>
      <c r="AV116" s="12" t="s">
        <v>80</v>
      </c>
      <c r="AW116" s="12" t="s">
        <v>35</v>
      </c>
      <c r="AX116" s="12" t="s">
        <v>71</v>
      </c>
      <c r="AY116" s="200" t="s">
        <v>179</v>
      </c>
    </row>
    <row r="117" spans="2:51" s="12" customFormat="1" ht="13.5">
      <c r="B117" s="199"/>
      <c r="D117" s="194" t="s">
        <v>192</v>
      </c>
      <c r="E117" s="200" t="s">
        <v>5</v>
      </c>
      <c r="F117" s="201" t="s">
        <v>210</v>
      </c>
      <c r="H117" s="202">
        <v>179.3</v>
      </c>
      <c r="I117" s="203"/>
      <c r="L117" s="199"/>
      <c r="M117" s="204"/>
      <c r="N117" s="205"/>
      <c r="O117" s="205"/>
      <c r="P117" s="205"/>
      <c r="Q117" s="205"/>
      <c r="R117" s="205"/>
      <c r="S117" s="205"/>
      <c r="T117" s="206"/>
      <c r="AT117" s="200" t="s">
        <v>192</v>
      </c>
      <c r="AU117" s="200" t="s">
        <v>80</v>
      </c>
      <c r="AV117" s="12" t="s">
        <v>80</v>
      </c>
      <c r="AW117" s="12" t="s">
        <v>35</v>
      </c>
      <c r="AX117" s="12" t="s">
        <v>71</v>
      </c>
      <c r="AY117" s="200" t="s">
        <v>179</v>
      </c>
    </row>
    <row r="118" spans="2:51" s="12" customFormat="1" ht="13.5">
      <c r="B118" s="199"/>
      <c r="D118" s="194" t="s">
        <v>192</v>
      </c>
      <c r="E118" s="200" t="s">
        <v>5</v>
      </c>
      <c r="F118" s="201" t="s">
        <v>211</v>
      </c>
      <c r="H118" s="202">
        <v>69.3</v>
      </c>
      <c r="I118" s="203"/>
      <c r="L118" s="199"/>
      <c r="M118" s="204"/>
      <c r="N118" s="205"/>
      <c r="O118" s="205"/>
      <c r="P118" s="205"/>
      <c r="Q118" s="205"/>
      <c r="R118" s="205"/>
      <c r="S118" s="205"/>
      <c r="T118" s="206"/>
      <c r="AT118" s="200" t="s">
        <v>192</v>
      </c>
      <c r="AU118" s="200" t="s">
        <v>80</v>
      </c>
      <c r="AV118" s="12" t="s">
        <v>80</v>
      </c>
      <c r="AW118" s="12" t="s">
        <v>35</v>
      </c>
      <c r="AX118" s="12" t="s">
        <v>71</v>
      </c>
      <c r="AY118" s="200" t="s">
        <v>179</v>
      </c>
    </row>
    <row r="119" spans="2:51" s="12" customFormat="1" ht="13.5">
      <c r="B119" s="199"/>
      <c r="D119" s="194" t="s">
        <v>192</v>
      </c>
      <c r="E119" s="200" t="s">
        <v>5</v>
      </c>
      <c r="F119" s="201" t="s">
        <v>212</v>
      </c>
      <c r="H119" s="202">
        <v>2.2</v>
      </c>
      <c r="I119" s="203"/>
      <c r="L119" s="199"/>
      <c r="M119" s="204"/>
      <c r="N119" s="205"/>
      <c r="O119" s="205"/>
      <c r="P119" s="205"/>
      <c r="Q119" s="205"/>
      <c r="R119" s="205"/>
      <c r="S119" s="205"/>
      <c r="T119" s="206"/>
      <c r="AT119" s="200" t="s">
        <v>192</v>
      </c>
      <c r="AU119" s="200" t="s">
        <v>80</v>
      </c>
      <c r="AV119" s="12" t="s">
        <v>80</v>
      </c>
      <c r="AW119" s="12" t="s">
        <v>35</v>
      </c>
      <c r="AX119" s="12" t="s">
        <v>71</v>
      </c>
      <c r="AY119" s="200" t="s">
        <v>179</v>
      </c>
    </row>
    <row r="120" spans="2:51" s="12" customFormat="1" ht="13.5">
      <c r="B120" s="199"/>
      <c r="D120" s="194" t="s">
        <v>192</v>
      </c>
      <c r="E120" s="200" t="s">
        <v>5</v>
      </c>
      <c r="F120" s="201" t="s">
        <v>213</v>
      </c>
      <c r="H120" s="202">
        <v>40.15</v>
      </c>
      <c r="I120" s="203"/>
      <c r="L120" s="199"/>
      <c r="M120" s="204"/>
      <c r="N120" s="205"/>
      <c r="O120" s="205"/>
      <c r="P120" s="205"/>
      <c r="Q120" s="205"/>
      <c r="R120" s="205"/>
      <c r="S120" s="205"/>
      <c r="T120" s="206"/>
      <c r="AT120" s="200" t="s">
        <v>192</v>
      </c>
      <c r="AU120" s="200" t="s">
        <v>80</v>
      </c>
      <c r="AV120" s="12" t="s">
        <v>80</v>
      </c>
      <c r="AW120" s="12" t="s">
        <v>35</v>
      </c>
      <c r="AX120" s="12" t="s">
        <v>71</v>
      </c>
      <c r="AY120" s="200" t="s">
        <v>179</v>
      </c>
    </row>
    <row r="121" spans="2:51" s="12" customFormat="1" ht="13.5">
      <c r="B121" s="199"/>
      <c r="D121" s="194" t="s">
        <v>192</v>
      </c>
      <c r="E121" s="200" t="s">
        <v>5</v>
      </c>
      <c r="F121" s="201" t="s">
        <v>214</v>
      </c>
      <c r="H121" s="202">
        <v>451.22</v>
      </c>
      <c r="I121" s="203"/>
      <c r="L121" s="199"/>
      <c r="M121" s="204"/>
      <c r="N121" s="205"/>
      <c r="O121" s="205"/>
      <c r="P121" s="205"/>
      <c r="Q121" s="205"/>
      <c r="R121" s="205"/>
      <c r="S121" s="205"/>
      <c r="T121" s="206"/>
      <c r="AT121" s="200" t="s">
        <v>192</v>
      </c>
      <c r="AU121" s="200" t="s">
        <v>80</v>
      </c>
      <c r="AV121" s="12" t="s">
        <v>80</v>
      </c>
      <c r="AW121" s="12" t="s">
        <v>35</v>
      </c>
      <c r="AX121" s="12" t="s">
        <v>71</v>
      </c>
      <c r="AY121" s="200" t="s">
        <v>179</v>
      </c>
    </row>
    <row r="122" spans="2:51" s="12" customFormat="1" ht="13.5">
      <c r="B122" s="199"/>
      <c r="D122" s="194" t="s">
        <v>192</v>
      </c>
      <c r="E122" s="200" t="s">
        <v>5</v>
      </c>
      <c r="F122" s="201" t="s">
        <v>215</v>
      </c>
      <c r="H122" s="202">
        <v>156.2</v>
      </c>
      <c r="I122" s="203"/>
      <c r="L122" s="199"/>
      <c r="M122" s="204"/>
      <c r="N122" s="205"/>
      <c r="O122" s="205"/>
      <c r="P122" s="205"/>
      <c r="Q122" s="205"/>
      <c r="R122" s="205"/>
      <c r="S122" s="205"/>
      <c r="T122" s="206"/>
      <c r="AT122" s="200" t="s">
        <v>192</v>
      </c>
      <c r="AU122" s="200" t="s">
        <v>80</v>
      </c>
      <c r="AV122" s="12" t="s">
        <v>80</v>
      </c>
      <c r="AW122" s="12" t="s">
        <v>35</v>
      </c>
      <c r="AX122" s="12" t="s">
        <v>71</v>
      </c>
      <c r="AY122" s="200" t="s">
        <v>179</v>
      </c>
    </row>
    <row r="123" spans="2:51" s="12" customFormat="1" ht="13.5">
      <c r="B123" s="199"/>
      <c r="D123" s="194" t="s">
        <v>192</v>
      </c>
      <c r="E123" s="200" t="s">
        <v>5</v>
      </c>
      <c r="F123" s="201" t="s">
        <v>216</v>
      </c>
      <c r="H123" s="202">
        <v>289.85</v>
      </c>
      <c r="I123" s="203"/>
      <c r="L123" s="199"/>
      <c r="M123" s="204"/>
      <c r="N123" s="205"/>
      <c r="O123" s="205"/>
      <c r="P123" s="205"/>
      <c r="Q123" s="205"/>
      <c r="R123" s="205"/>
      <c r="S123" s="205"/>
      <c r="T123" s="206"/>
      <c r="AT123" s="200" t="s">
        <v>192</v>
      </c>
      <c r="AU123" s="200" t="s">
        <v>80</v>
      </c>
      <c r="AV123" s="12" t="s">
        <v>80</v>
      </c>
      <c r="AW123" s="12" t="s">
        <v>35</v>
      </c>
      <c r="AX123" s="12" t="s">
        <v>71</v>
      </c>
      <c r="AY123" s="200" t="s">
        <v>179</v>
      </c>
    </row>
    <row r="124" spans="2:51" s="12" customFormat="1" ht="13.5">
      <c r="B124" s="199"/>
      <c r="D124" s="194" t="s">
        <v>192</v>
      </c>
      <c r="E124" s="200" t="s">
        <v>5</v>
      </c>
      <c r="F124" s="201" t="s">
        <v>217</v>
      </c>
      <c r="H124" s="202">
        <v>1020.03</v>
      </c>
      <c r="I124" s="203"/>
      <c r="L124" s="199"/>
      <c r="M124" s="204"/>
      <c r="N124" s="205"/>
      <c r="O124" s="205"/>
      <c r="P124" s="205"/>
      <c r="Q124" s="205"/>
      <c r="R124" s="205"/>
      <c r="S124" s="205"/>
      <c r="T124" s="206"/>
      <c r="AT124" s="200" t="s">
        <v>192</v>
      </c>
      <c r="AU124" s="200" t="s">
        <v>80</v>
      </c>
      <c r="AV124" s="12" t="s">
        <v>80</v>
      </c>
      <c r="AW124" s="12" t="s">
        <v>35</v>
      </c>
      <c r="AX124" s="12" t="s">
        <v>71</v>
      </c>
      <c r="AY124" s="200" t="s">
        <v>179</v>
      </c>
    </row>
    <row r="125" spans="2:51" s="12" customFormat="1" ht="13.5">
      <c r="B125" s="199"/>
      <c r="D125" s="194" t="s">
        <v>192</v>
      </c>
      <c r="E125" s="200" t="s">
        <v>5</v>
      </c>
      <c r="F125" s="201" t="s">
        <v>218</v>
      </c>
      <c r="H125" s="202">
        <v>144.65</v>
      </c>
      <c r="I125" s="203"/>
      <c r="L125" s="199"/>
      <c r="M125" s="204"/>
      <c r="N125" s="205"/>
      <c r="O125" s="205"/>
      <c r="P125" s="205"/>
      <c r="Q125" s="205"/>
      <c r="R125" s="205"/>
      <c r="S125" s="205"/>
      <c r="T125" s="206"/>
      <c r="AT125" s="200" t="s">
        <v>192</v>
      </c>
      <c r="AU125" s="200" t="s">
        <v>80</v>
      </c>
      <c r="AV125" s="12" t="s">
        <v>80</v>
      </c>
      <c r="AW125" s="12" t="s">
        <v>35</v>
      </c>
      <c r="AX125" s="12" t="s">
        <v>71</v>
      </c>
      <c r="AY125" s="200" t="s">
        <v>179</v>
      </c>
    </row>
    <row r="126" spans="2:51" s="12" customFormat="1" ht="13.5">
      <c r="B126" s="199"/>
      <c r="D126" s="194" t="s">
        <v>192</v>
      </c>
      <c r="E126" s="200" t="s">
        <v>5</v>
      </c>
      <c r="F126" s="201" t="s">
        <v>219</v>
      </c>
      <c r="H126" s="202">
        <v>11</v>
      </c>
      <c r="I126" s="203"/>
      <c r="L126" s="199"/>
      <c r="M126" s="204"/>
      <c r="N126" s="205"/>
      <c r="O126" s="205"/>
      <c r="P126" s="205"/>
      <c r="Q126" s="205"/>
      <c r="R126" s="205"/>
      <c r="S126" s="205"/>
      <c r="T126" s="206"/>
      <c r="AT126" s="200" t="s">
        <v>192</v>
      </c>
      <c r="AU126" s="200" t="s">
        <v>80</v>
      </c>
      <c r="AV126" s="12" t="s">
        <v>80</v>
      </c>
      <c r="AW126" s="12" t="s">
        <v>35</v>
      </c>
      <c r="AX126" s="12" t="s">
        <v>71</v>
      </c>
      <c r="AY126" s="200" t="s">
        <v>179</v>
      </c>
    </row>
    <row r="127" spans="2:51" s="12" customFormat="1" ht="13.5">
      <c r="B127" s="199"/>
      <c r="D127" s="194" t="s">
        <v>192</v>
      </c>
      <c r="E127" s="200" t="s">
        <v>5</v>
      </c>
      <c r="F127" s="201" t="s">
        <v>220</v>
      </c>
      <c r="H127" s="202">
        <v>386.21</v>
      </c>
      <c r="I127" s="203"/>
      <c r="L127" s="199"/>
      <c r="M127" s="204"/>
      <c r="N127" s="205"/>
      <c r="O127" s="205"/>
      <c r="P127" s="205"/>
      <c r="Q127" s="205"/>
      <c r="R127" s="205"/>
      <c r="S127" s="205"/>
      <c r="T127" s="206"/>
      <c r="AT127" s="200" t="s">
        <v>192</v>
      </c>
      <c r="AU127" s="200" t="s">
        <v>80</v>
      </c>
      <c r="AV127" s="12" t="s">
        <v>80</v>
      </c>
      <c r="AW127" s="12" t="s">
        <v>35</v>
      </c>
      <c r="AX127" s="12" t="s">
        <v>71</v>
      </c>
      <c r="AY127" s="200" t="s">
        <v>179</v>
      </c>
    </row>
    <row r="128" spans="2:51" s="12" customFormat="1" ht="13.5">
      <c r="B128" s="199"/>
      <c r="D128" s="194" t="s">
        <v>192</v>
      </c>
      <c r="E128" s="200" t="s">
        <v>5</v>
      </c>
      <c r="F128" s="201" t="s">
        <v>221</v>
      </c>
      <c r="H128" s="202">
        <v>96.8</v>
      </c>
      <c r="I128" s="203"/>
      <c r="L128" s="199"/>
      <c r="M128" s="204"/>
      <c r="N128" s="205"/>
      <c r="O128" s="205"/>
      <c r="P128" s="205"/>
      <c r="Q128" s="205"/>
      <c r="R128" s="205"/>
      <c r="S128" s="205"/>
      <c r="T128" s="206"/>
      <c r="AT128" s="200" t="s">
        <v>192</v>
      </c>
      <c r="AU128" s="200" t="s">
        <v>80</v>
      </c>
      <c r="AV128" s="12" t="s">
        <v>80</v>
      </c>
      <c r="AW128" s="12" t="s">
        <v>35</v>
      </c>
      <c r="AX128" s="12" t="s">
        <v>71</v>
      </c>
      <c r="AY128" s="200" t="s">
        <v>179</v>
      </c>
    </row>
    <row r="129" spans="2:51" s="12" customFormat="1" ht="13.5">
      <c r="B129" s="199"/>
      <c r="D129" s="194" t="s">
        <v>192</v>
      </c>
      <c r="E129" s="200" t="s">
        <v>5</v>
      </c>
      <c r="F129" s="201" t="s">
        <v>222</v>
      </c>
      <c r="H129" s="202">
        <v>299.75</v>
      </c>
      <c r="I129" s="203"/>
      <c r="L129" s="199"/>
      <c r="M129" s="204"/>
      <c r="N129" s="205"/>
      <c r="O129" s="205"/>
      <c r="P129" s="205"/>
      <c r="Q129" s="205"/>
      <c r="R129" s="205"/>
      <c r="S129" s="205"/>
      <c r="T129" s="206"/>
      <c r="AT129" s="200" t="s">
        <v>192</v>
      </c>
      <c r="AU129" s="200" t="s">
        <v>80</v>
      </c>
      <c r="AV129" s="12" t="s">
        <v>80</v>
      </c>
      <c r="AW129" s="12" t="s">
        <v>35</v>
      </c>
      <c r="AX129" s="12" t="s">
        <v>71</v>
      </c>
      <c r="AY129" s="200" t="s">
        <v>179</v>
      </c>
    </row>
    <row r="130" spans="2:51" s="12" customFormat="1" ht="13.5">
      <c r="B130" s="199"/>
      <c r="D130" s="194" t="s">
        <v>192</v>
      </c>
      <c r="E130" s="200" t="s">
        <v>5</v>
      </c>
      <c r="F130" s="201" t="s">
        <v>223</v>
      </c>
      <c r="H130" s="202">
        <v>244.64</v>
      </c>
      <c r="I130" s="203"/>
      <c r="L130" s="199"/>
      <c r="M130" s="204"/>
      <c r="N130" s="205"/>
      <c r="O130" s="205"/>
      <c r="P130" s="205"/>
      <c r="Q130" s="205"/>
      <c r="R130" s="205"/>
      <c r="S130" s="205"/>
      <c r="T130" s="206"/>
      <c r="AT130" s="200" t="s">
        <v>192</v>
      </c>
      <c r="AU130" s="200" t="s">
        <v>80</v>
      </c>
      <c r="AV130" s="12" t="s">
        <v>80</v>
      </c>
      <c r="AW130" s="12" t="s">
        <v>35</v>
      </c>
      <c r="AX130" s="12" t="s">
        <v>71</v>
      </c>
      <c r="AY130" s="200" t="s">
        <v>179</v>
      </c>
    </row>
    <row r="131" spans="2:51" s="13" customFormat="1" ht="13.5">
      <c r="B131" s="207"/>
      <c r="D131" s="194" t="s">
        <v>192</v>
      </c>
      <c r="E131" s="208" t="s">
        <v>5</v>
      </c>
      <c r="F131" s="209" t="s">
        <v>224</v>
      </c>
      <c r="H131" s="208" t="s">
        <v>5</v>
      </c>
      <c r="I131" s="210"/>
      <c r="L131" s="207"/>
      <c r="M131" s="211"/>
      <c r="N131" s="212"/>
      <c r="O131" s="212"/>
      <c r="P131" s="212"/>
      <c r="Q131" s="212"/>
      <c r="R131" s="212"/>
      <c r="S131" s="212"/>
      <c r="T131" s="213"/>
      <c r="AT131" s="208" t="s">
        <v>192</v>
      </c>
      <c r="AU131" s="208" t="s">
        <v>80</v>
      </c>
      <c r="AV131" s="13" t="s">
        <v>78</v>
      </c>
      <c r="AW131" s="13" t="s">
        <v>35</v>
      </c>
      <c r="AX131" s="13" t="s">
        <v>71</v>
      </c>
      <c r="AY131" s="208" t="s">
        <v>179</v>
      </c>
    </row>
    <row r="132" spans="2:51" s="12" customFormat="1" ht="13.5">
      <c r="B132" s="199"/>
      <c r="D132" s="194" t="s">
        <v>192</v>
      </c>
      <c r="E132" s="200" t="s">
        <v>5</v>
      </c>
      <c r="F132" s="201" t="s">
        <v>225</v>
      </c>
      <c r="H132" s="202">
        <v>306</v>
      </c>
      <c r="I132" s="203"/>
      <c r="L132" s="199"/>
      <c r="M132" s="204"/>
      <c r="N132" s="205"/>
      <c r="O132" s="205"/>
      <c r="P132" s="205"/>
      <c r="Q132" s="205"/>
      <c r="R132" s="205"/>
      <c r="S132" s="205"/>
      <c r="T132" s="206"/>
      <c r="AT132" s="200" t="s">
        <v>192</v>
      </c>
      <c r="AU132" s="200" t="s">
        <v>80</v>
      </c>
      <c r="AV132" s="12" t="s">
        <v>80</v>
      </c>
      <c r="AW132" s="12" t="s">
        <v>35</v>
      </c>
      <c r="AX132" s="12" t="s">
        <v>71</v>
      </c>
      <c r="AY132" s="200" t="s">
        <v>179</v>
      </c>
    </row>
    <row r="133" spans="2:51" s="13" customFormat="1" ht="13.5">
      <c r="B133" s="207"/>
      <c r="D133" s="194" t="s">
        <v>192</v>
      </c>
      <c r="E133" s="208" t="s">
        <v>5</v>
      </c>
      <c r="F133" s="209" t="s">
        <v>226</v>
      </c>
      <c r="H133" s="208" t="s">
        <v>5</v>
      </c>
      <c r="I133" s="210"/>
      <c r="L133" s="207"/>
      <c r="M133" s="211"/>
      <c r="N133" s="212"/>
      <c r="O133" s="212"/>
      <c r="P133" s="212"/>
      <c r="Q133" s="212"/>
      <c r="R133" s="212"/>
      <c r="S133" s="212"/>
      <c r="T133" s="213"/>
      <c r="AT133" s="208" t="s">
        <v>192</v>
      </c>
      <c r="AU133" s="208" t="s">
        <v>80</v>
      </c>
      <c r="AV133" s="13" t="s">
        <v>78</v>
      </c>
      <c r="AW133" s="13" t="s">
        <v>35</v>
      </c>
      <c r="AX133" s="13" t="s">
        <v>71</v>
      </c>
      <c r="AY133" s="208" t="s">
        <v>179</v>
      </c>
    </row>
    <row r="134" spans="2:51" s="12" customFormat="1" ht="13.5">
      <c r="B134" s="199"/>
      <c r="D134" s="194" t="s">
        <v>192</v>
      </c>
      <c r="E134" s="200" t="s">
        <v>5</v>
      </c>
      <c r="F134" s="201" t="s">
        <v>227</v>
      </c>
      <c r="H134" s="202">
        <v>4.9</v>
      </c>
      <c r="I134" s="203"/>
      <c r="L134" s="199"/>
      <c r="M134" s="204"/>
      <c r="N134" s="205"/>
      <c r="O134" s="205"/>
      <c r="P134" s="205"/>
      <c r="Q134" s="205"/>
      <c r="R134" s="205"/>
      <c r="S134" s="205"/>
      <c r="T134" s="206"/>
      <c r="AT134" s="200" t="s">
        <v>192</v>
      </c>
      <c r="AU134" s="200" t="s">
        <v>80</v>
      </c>
      <c r="AV134" s="12" t="s">
        <v>80</v>
      </c>
      <c r="AW134" s="12" t="s">
        <v>35</v>
      </c>
      <c r="AX134" s="12" t="s">
        <v>71</v>
      </c>
      <c r="AY134" s="200" t="s">
        <v>179</v>
      </c>
    </row>
    <row r="135" spans="2:51" s="14" customFormat="1" ht="13.5">
      <c r="B135" s="214"/>
      <c r="D135" s="194" t="s">
        <v>192</v>
      </c>
      <c r="E135" s="215" t="s">
        <v>5</v>
      </c>
      <c r="F135" s="216" t="s">
        <v>228</v>
      </c>
      <c r="H135" s="217">
        <v>5754.14</v>
      </c>
      <c r="I135" s="218"/>
      <c r="L135" s="214"/>
      <c r="M135" s="219"/>
      <c r="N135" s="220"/>
      <c r="O135" s="220"/>
      <c r="P135" s="220"/>
      <c r="Q135" s="220"/>
      <c r="R135" s="220"/>
      <c r="S135" s="220"/>
      <c r="T135" s="221"/>
      <c r="AT135" s="215" t="s">
        <v>192</v>
      </c>
      <c r="AU135" s="215" t="s">
        <v>80</v>
      </c>
      <c r="AV135" s="14" t="s">
        <v>186</v>
      </c>
      <c r="AW135" s="14" t="s">
        <v>35</v>
      </c>
      <c r="AX135" s="14" t="s">
        <v>78</v>
      </c>
      <c r="AY135" s="215" t="s">
        <v>179</v>
      </c>
    </row>
    <row r="136" spans="2:65" s="1" customFormat="1" ht="25.5" customHeight="1">
      <c r="B136" s="181"/>
      <c r="C136" s="182" t="s">
        <v>186</v>
      </c>
      <c r="D136" s="182" t="s">
        <v>181</v>
      </c>
      <c r="E136" s="183" t="s">
        <v>229</v>
      </c>
      <c r="F136" s="184" t="s">
        <v>230</v>
      </c>
      <c r="G136" s="185" t="s">
        <v>184</v>
      </c>
      <c r="H136" s="186">
        <v>166.85</v>
      </c>
      <c r="I136" s="187"/>
      <c r="J136" s="188">
        <f>ROUND(I136*H136,2)</f>
        <v>0</v>
      </c>
      <c r="K136" s="184" t="s">
        <v>5</v>
      </c>
      <c r="L136" s="42"/>
      <c r="M136" s="189" t="s">
        <v>5</v>
      </c>
      <c r="N136" s="190" t="s">
        <v>42</v>
      </c>
      <c r="O136" s="43"/>
      <c r="P136" s="191">
        <f>O136*H136</f>
        <v>0</v>
      </c>
      <c r="Q136" s="191">
        <v>0</v>
      </c>
      <c r="R136" s="191">
        <f>Q136*H136</f>
        <v>0</v>
      </c>
      <c r="S136" s="191">
        <v>0.44</v>
      </c>
      <c r="T136" s="192">
        <f>S136*H136</f>
        <v>73.414</v>
      </c>
      <c r="AR136" s="25" t="s">
        <v>186</v>
      </c>
      <c r="AT136" s="25" t="s">
        <v>181</v>
      </c>
      <c r="AU136" s="25" t="s">
        <v>80</v>
      </c>
      <c r="AY136" s="25" t="s">
        <v>179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25" t="s">
        <v>78</v>
      </c>
      <c r="BK136" s="193">
        <f>ROUND(I136*H136,2)</f>
        <v>0</v>
      </c>
      <c r="BL136" s="25" t="s">
        <v>186</v>
      </c>
      <c r="BM136" s="25" t="s">
        <v>231</v>
      </c>
    </row>
    <row r="137" spans="2:47" s="1" customFormat="1" ht="40.5">
      <c r="B137" s="42"/>
      <c r="D137" s="194" t="s">
        <v>188</v>
      </c>
      <c r="F137" s="195" t="s">
        <v>201</v>
      </c>
      <c r="I137" s="196"/>
      <c r="L137" s="42"/>
      <c r="M137" s="197"/>
      <c r="N137" s="43"/>
      <c r="O137" s="43"/>
      <c r="P137" s="43"/>
      <c r="Q137" s="43"/>
      <c r="R137" s="43"/>
      <c r="S137" s="43"/>
      <c r="T137" s="71"/>
      <c r="AT137" s="25" t="s">
        <v>188</v>
      </c>
      <c r="AU137" s="25" t="s">
        <v>80</v>
      </c>
    </row>
    <row r="138" spans="2:47" s="1" customFormat="1" ht="27">
      <c r="B138" s="42"/>
      <c r="D138" s="194" t="s">
        <v>190</v>
      </c>
      <c r="F138" s="198" t="s">
        <v>191</v>
      </c>
      <c r="I138" s="196"/>
      <c r="L138" s="42"/>
      <c r="M138" s="197"/>
      <c r="N138" s="43"/>
      <c r="O138" s="43"/>
      <c r="P138" s="43"/>
      <c r="Q138" s="43"/>
      <c r="R138" s="43"/>
      <c r="S138" s="43"/>
      <c r="T138" s="71"/>
      <c r="AT138" s="25" t="s">
        <v>190</v>
      </c>
      <c r="AU138" s="25" t="s">
        <v>80</v>
      </c>
    </row>
    <row r="139" spans="2:51" s="13" customFormat="1" ht="13.5">
      <c r="B139" s="207"/>
      <c r="D139" s="194" t="s">
        <v>192</v>
      </c>
      <c r="E139" s="208" t="s">
        <v>5</v>
      </c>
      <c r="F139" s="209" t="s">
        <v>232</v>
      </c>
      <c r="H139" s="208" t="s">
        <v>5</v>
      </c>
      <c r="I139" s="210"/>
      <c r="L139" s="207"/>
      <c r="M139" s="211"/>
      <c r="N139" s="212"/>
      <c r="O139" s="212"/>
      <c r="P139" s="212"/>
      <c r="Q139" s="212"/>
      <c r="R139" s="212"/>
      <c r="S139" s="212"/>
      <c r="T139" s="213"/>
      <c r="AT139" s="208" t="s">
        <v>192</v>
      </c>
      <c r="AU139" s="208" t="s">
        <v>80</v>
      </c>
      <c r="AV139" s="13" t="s">
        <v>78</v>
      </c>
      <c r="AW139" s="13" t="s">
        <v>35</v>
      </c>
      <c r="AX139" s="13" t="s">
        <v>71</v>
      </c>
      <c r="AY139" s="208" t="s">
        <v>179</v>
      </c>
    </row>
    <row r="140" spans="2:51" s="13" customFormat="1" ht="13.5">
      <c r="B140" s="207"/>
      <c r="D140" s="194" t="s">
        <v>192</v>
      </c>
      <c r="E140" s="208" t="s">
        <v>5</v>
      </c>
      <c r="F140" s="209" t="s">
        <v>203</v>
      </c>
      <c r="H140" s="208" t="s">
        <v>5</v>
      </c>
      <c r="I140" s="210"/>
      <c r="L140" s="207"/>
      <c r="M140" s="211"/>
      <c r="N140" s="212"/>
      <c r="O140" s="212"/>
      <c r="P140" s="212"/>
      <c r="Q140" s="212"/>
      <c r="R140" s="212"/>
      <c r="S140" s="212"/>
      <c r="T140" s="213"/>
      <c r="AT140" s="208" t="s">
        <v>192</v>
      </c>
      <c r="AU140" s="208" t="s">
        <v>80</v>
      </c>
      <c r="AV140" s="13" t="s">
        <v>78</v>
      </c>
      <c r="AW140" s="13" t="s">
        <v>35</v>
      </c>
      <c r="AX140" s="13" t="s">
        <v>71</v>
      </c>
      <c r="AY140" s="208" t="s">
        <v>179</v>
      </c>
    </row>
    <row r="141" spans="2:51" s="12" customFormat="1" ht="13.5">
      <c r="B141" s="199"/>
      <c r="D141" s="194" t="s">
        <v>192</v>
      </c>
      <c r="E141" s="200" t="s">
        <v>5</v>
      </c>
      <c r="F141" s="201" t="s">
        <v>233</v>
      </c>
      <c r="H141" s="202">
        <v>157.85</v>
      </c>
      <c r="I141" s="203"/>
      <c r="L141" s="199"/>
      <c r="M141" s="204"/>
      <c r="N141" s="205"/>
      <c r="O141" s="205"/>
      <c r="P141" s="205"/>
      <c r="Q141" s="205"/>
      <c r="R141" s="205"/>
      <c r="S141" s="205"/>
      <c r="T141" s="206"/>
      <c r="AT141" s="200" t="s">
        <v>192</v>
      </c>
      <c r="AU141" s="200" t="s">
        <v>80</v>
      </c>
      <c r="AV141" s="12" t="s">
        <v>80</v>
      </c>
      <c r="AW141" s="12" t="s">
        <v>35</v>
      </c>
      <c r="AX141" s="12" t="s">
        <v>71</v>
      </c>
      <c r="AY141" s="200" t="s">
        <v>179</v>
      </c>
    </row>
    <row r="142" spans="2:51" s="13" customFormat="1" ht="13.5">
      <c r="B142" s="207"/>
      <c r="D142" s="194" t="s">
        <v>192</v>
      </c>
      <c r="E142" s="208" t="s">
        <v>5</v>
      </c>
      <c r="F142" s="209" t="s">
        <v>234</v>
      </c>
      <c r="H142" s="208" t="s">
        <v>5</v>
      </c>
      <c r="I142" s="210"/>
      <c r="L142" s="207"/>
      <c r="M142" s="211"/>
      <c r="N142" s="212"/>
      <c r="O142" s="212"/>
      <c r="P142" s="212"/>
      <c r="Q142" s="212"/>
      <c r="R142" s="212"/>
      <c r="S142" s="212"/>
      <c r="T142" s="213"/>
      <c r="AT142" s="208" t="s">
        <v>192</v>
      </c>
      <c r="AU142" s="208" t="s">
        <v>80</v>
      </c>
      <c r="AV142" s="13" t="s">
        <v>78</v>
      </c>
      <c r="AW142" s="13" t="s">
        <v>35</v>
      </c>
      <c r="AX142" s="13" t="s">
        <v>71</v>
      </c>
      <c r="AY142" s="208" t="s">
        <v>179</v>
      </c>
    </row>
    <row r="143" spans="2:51" s="12" customFormat="1" ht="13.5">
      <c r="B143" s="199"/>
      <c r="D143" s="194" t="s">
        <v>192</v>
      </c>
      <c r="E143" s="200" t="s">
        <v>5</v>
      </c>
      <c r="F143" s="201" t="s">
        <v>235</v>
      </c>
      <c r="H143" s="202">
        <v>9</v>
      </c>
      <c r="I143" s="203"/>
      <c r="L143" s="199"/>
      <c r="M143" s="204"/>
      <c r="N143" s="205"/>
      <c r="O143" s="205"/>
      <c r="P143" s="205"/>
      <c r="Q143" s="205"/>
      <c r="R143" s="205"/>
      <c r="S143" s="205"/>
      <c r="T143" s="206"/>
      <c r="AT143" s="200" t="s">
        <v>192</v>
      </c>
      <c r="AU143" s="200" t="s">
        <v>80</v>
      </c>
      <c r="AV143" s="12" t="s">
        <v>80</v>
      </c>
      <c r="AW143" s="12" t="s">
        <v>35</v>
      </c>
      <c r="AX143" s="12" t="s">
        <v>71</v>
      </c>
      <c r="AY143" s="200" t="s">
        <v>179</v>
      </c>
    </row>
    <row r="144" spans="2:51" s="14" customFormat="1" ht="13.5">
      <c r="B144" s="214"/>
      <c r="D144" s="194" t="s">
        <v>192</v>
      </c>
      <c r="E144" s="215" t="s">
        <v>5</v>
      </c>
      <c r="F144" s="216" t="s">
        <v>228</v>
      </c>
      <c r="H144" s="217">
        <v>166.85</v>
      </c>
      <c r="I144" s="218"/>
      <c r="L144" s="214"/>
      <c r="M144" s="219"/>
      <c r="N144" s="220"/>
      <c r="O144" s="220"/>
      <c r="P144" s="220"/>
      <c r="Q144" s="220"/>
      <c r="R144" s="220"/>
      <c r="S144" s="220"/>
      <c r="T144" s="221"/>
      <c r="AT144" s="215" t="s">
        <v>192</v>
      </c>
      <c r="AU144" s="215" t="s">
        <v>80</v>
      </c>
      <c r="AV144" s="14" t="s">
        <v>186</v>
      </c>
      <c r="AW144" s="14" t="s">
        <v>35</v>
      </c>
      <c r="AX144" s="14" t="s">
        <v>78</v>
      </c>
      <c r="AY144" s="215" t="s">
        <v>179</v>
      </c>
    </row>
    <row r="145" spans="2:65" s="1" customFormat="1" ht="25.5" customHeight="1">
      <c r="B145" s="181"/>
      <c r="C145" s="182" t="s">
        <v>236</v>
      </c>
      <c r="D145" s="182" t="s">
        <v>181</v>
      </c>
      <c r="E145" s="183" t="s">
        <v>237</v>
      </c>
      <c r="F145" s="184" t="s">
        <v>238</v>
      </c>
      <c r="G145" s="185" t="s">
        <v>184</v>
      </c>
      <c r="H145" s="186">
        <v>1232.74</v>
      </c>
      <c r="I145" s="187"/>
      <c r="J145" s="188">
        <f>ROUND(I145*H145,2)</f>
        <v>0</v>
      </c>
      <c r="K145" s="184" t="s">
        <v>185</v>
      </c>
      <c r="L145" s="42"/>
      <c r="M145" s="189" t="s">
        <v>5</v>
      </c>
      <c r="N145" s="190" t="s">
        <v>42</v>
      </c>
      <c r="O145" s="43"/>
      <c r="P145" s="191">
        <f>O145*H145</f>
        <v>0</v>
      </c>
      <c r="Q145" s="191">
        <v>0</v>
      </c>
      <c r="R145" s="191">
        <f>Q145*H145</f>
        <v>0</v>
      </c>
      <c r="S145" s="191">
        <v>0.58</v>
      </c>
      <c r="T145" s="192">
        <f>S145*H145</f>
        <v>714.9892</v>
      </c>
      <c r="AR145" s="25" t="s">
        <v>186</v>
      </c>
      <c r="AT145" s="25" t="s">
        <v>181</v>
      </c>
      <c r="AU145" s="25" t="s">
        <v>80</v>
      </c>
      <c r="AY145" s="25" t="s">
        <v>179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25" t="s">
        <v>78</v>
      </c>
      <c r="BK145" s="193">
        <f>ROUND(I145*H145,2)</f>
        <v>0</v>
      </c>
      <c r="BL145" s="25" t="s">
        <v>186</v>
      </c>
      <c r="BM145" s="25" t="s">
        <v>239</v>
      </c>
    </row>
    <row r="146" spans="2:47" s="1" customFormat="1" ht="40.5">
      <c r="B146" s="42"/>
      <c r="D146" s="194" t="s">
        <v>188</v>
      </c>
      <c r="F146" s="195" t="s">
        <v>240</v>
      </c>
      <c r="I146" s="196"/>
      <c r="L146" s="42"/>
      <c r="M146" s="197"/>
      <c r="N146" s="43"/>
      <c r="O146" s="43"/>
      <c r="P146" s="43"/>
      <c r="Q146" s="43"/>
      <c r="R146" s="43"/>
      <c r="S146" s="43"/>
      <c r="T146" s="71"/>
      <c r="AT146" s="25" t="s">
        <v>188</v>
      </c>
      <c r="AU146" s="25" t="s">
        <v>80</v>
      </c>
    </row>
    <row r="147" spans="2:51" s="13" customFormat="1" ht="13.5">
      <c r="B147" s="207"/>
      <c r="D147" s="194" t="s">
        <v>192</v>
      </c>
      <c r="E147" s="208" t="s">
        <v>5</v>
      </c>
      <c r="F147" s="209" t="s">
        <v>241</v>
      </c>
      <c r="H147" s="208" t="s">
        <v>5</v>
      </c>
      <c r="I147" s="210"/>
      <c r="L147" s="207"/>
      <c r="M147" s="211"/>
      <c r="N147" s="212"/>
      <c r="O147" s="212"/>
      <c r="P147" s="212"/>
      <c r="Q147" s="212"/>
      <c r="R147" s="212"/>
      <c r="S147" s="212"/>
      <c r="T147" s="213"/>
      <c r="AT147" s="208" t="s">
        <v>192</v>
      </c>
      <c r="AU147" s="208" t="s">
        <v>80</v>
      </c>
      <c r="AV147" s="13" t="s">
        <v>78</v>
      </c>
      <c r="AW147" s="13" t="s">
        <v>35</v>
      </c>
      <c r="AX147" s="13" t="s">
        <v>71</v>
      </c>
      <c r="AY147" s="208" t="s">
        <v>179</v>
      </c>
    </row>
    <row r="148" spans="2:51" s="12" customFormat="1" ht="13.5">
      <c r="B148" s="199"/>
      <c r="D148" s="194" t="s">
        <v>192</v>
      </c>
      <c r="E148" s="200" t="s">
        <v>5</v>
      </c>
      <c r="F148" s="201" t="s">
        <v>242</v>
      </c>
      <c r="H148" s="202">
        <v>370.7</v>
      </c>
      <c r="I148" s="203"/>
      <c r="L148" s="199"/>
      <c r="M148" s="204"/>
      <c r="N148" s="205"/>
      <c r="O148" s="205"/>
      <c r="P148" s="205"/>
      <c r="Q148" s="205"/>
      <c r="R148" s="205"/>
      <c r="S148" s="205"/>
      <c r="T148" s="206"/>
      <c r="AT148" s="200" t="s">
        <v>192</v>
      </c>
      <c r="AU148" s="200" t="s">
        <v>80</v>
      </c>
      <c r="AV148" s="12" t="s">
        <v>80</v>
      </c>
      <c r="AW148" s="12" t="s">
        <v>35</v>
      </c>
      <c r="AX148" s="12" t="s">
        <v>71</v>
      </c>
      <c r="AY148" s="200" t="s">
        <v>179</v>
      </c>
    </row>
    <row r="149" spans="2:51" s="12" customFormat="1" ht="13.5">
      <c r="B149" s="199"/>
      <c r="D149" s="194" t="s">
        <v>192</v>
      </c>
      <c r="E149" s="200" t="s">
        <v>5</v>
      </c>
      <c r="F149" s="201" t="s">
        <v>243</v>
      </c>
      <c r="H149" s="202">
        <v>38.5</v>
      </c>
      <c r="I149" s="203"/>
      <c r="L149" s="199"/>
      <c r="M149" s="204"/>
      <c r="N149" s="205"/>
      <c r="O149" s="205"/>
      <c r="P149" s="205"/>
      <c r="Q149" s="205"/>
      <c r="R149" s="205"/>
      <c r="S149" s="205"/>
      <c r="T149" s="206"/>
      <c r="AT149" s="200" t="s">
        <v>192</v>
      </c>
      <c r="AU149" s="200" t="s">
        <v>80</v>
      </c>
      <c r="AV149" s="12" t="s">
        <v>80</v>
      </c>
      <c r="AW149" s="12" t="s">
        <v>35</v>
      </c>
      <c r="AX149" s="12" t="s">
        <v>71</v>
      </c>
      <c r="AY149" s="200" t="s">
        <v>179</v>
      </c>
    </row>
    <row r="150" spans="2:51" s="12" customFormat="1" ht="13.5">
      <c r="B150" s="199"/>
      <c r="D150" s="194" t="s">
        <v>192</v>
      </c>
      <c r="E150" s="200" t="s">
        <v>5</v>
      </c>
      <c r="F150" s="201" t="s">
        <v>244</v>
      </c>
      <c r="H150" s="202">
        <v>6.6</v>
      </c>
      <c r="I150" s="203"/>
      <c r="L150" s="199"/>
      <c r="M150" s="204"/>
      <c r="N150" s="205"/>
      <c r="O150" s="205"/>
      <c r="P150" s="205"/>
      <c r="Q150" s="205"/>
      <c r="R150" s="205"/>
      <c r="S150" s="205"/>
      <c r="T150" s="206"/>
      <c r="AT150" s="200" t="s">
        <v>192</v>
      </c>
      <c r="AU150" s="200" t="s">
        <v>80</v>
      </c>
      <c r="AV150" s="12" t="s">
        <v>80</v>
      </c>
      <c r="AW150" s="12" t="s">
        <v>35</v>
      </c>
      <c r="AX150" s="12" t="s">
        <v>71</v>
      </c>
      <c r="AY150" s="200" t="s">
        <v>179</v>
      </c>
    </row>
    <row r="151" spans="2:51" s="12" customFormat="1" ht="13.5">
      <c r="B151" s="199"/>
      <c r="D151" s="194" t="s">
        <v>192</v>
      </c>
      <c r="E151" s="200" t="s">
        <v>5</v>
      </c>
      <c r="F151" s="201" t="s">
        <v>245</v>
      </c>
      <c r="H151" s="202">
        <v>735.24</v>
      </c>
      <c r="I151" s="203"/>
      <c r="L151" s="199"/>
      <c r="M151" s="204"/>
      <c r="N151" s="205"/>
      <c r="O151" s="205"/>
      <c r="P151" s="205"/>
      <c r="Q151" s="205"/>
      <c r="R151" s="205"/>
      <c r="S151" s="205"/>
      <c r="T151" s="206"/>
      <c r="AT151" s="200" t="s">
        <v>192</v>
      </c>
      <c r="AU151" s="200" t="s">
        <v>80</v>
      </c>
      <c r="AV151" s="12" t="s">
        <v>80</v>
      </c>
      <c r="AW151" s="12" t="s">
        <v>35</v>
      </c>
      <c r="AX151" s="12" t="s">
        <v>71</v>
      </c>
      <c r="AY151" s="200" t="s">
        <v>179</v>
      </c>
    </row>
    <row r="152" spans="2:51" s="12" customFormat="1" ht="13.5">
      <c r="B152" s="199"/>
      <c r="D152" s="194" t="s">
        <v>192</v>
      </c>
      <c r="E152" s="200" t="s">
        <v>5</v>
      </c>
      <c r="F152" s="201" t="s">
        <v>246</v>
      </c>
      <c r="H152" s="202">
        <v>18.7</v>
      </c>
      <c r="I152" s="203"/>
      <c r="L152" s="199"/>
      <c r="M152" s="204"/>
      <c r="N152" s="205"/>
      <c r="O152" s="205"/>
      <c r="P152" s="205"/>
      <c r="Q152" s="205"/>
      <c r="R152" s="205"/>
      <c r="S152" s="205"/>
      <c r="T152" s="206"/>
      <c r="AT152" s="200" t="s">
        <v>192</v>
      </c>
      <c r="AU152" s="200" t="s">
        <v>80</v>
      </c>
      <c r="AV152" s="12" t="s">
        <v>80</v>
      </c>
      <c r="AW152" s="12" t="s">
        <v>35</v>
      </c>
      <c r="AX152" s="12" t="s">
        <v>71</v>
      </c>
      <c r="AY152" s="200" t="s">
        <v>179</v>
      </c>
    </row>
    <row r="153" spans="2:51" s="13" customFormat="1" ht="13.5">
      <c r="B153" s="207"/>
      <c r="D153" s="194" t="s">
        <v>192</v>
      </c>
      <c r="E153" s="208" t="s">
        <v>5</v>
      </c>
      <c r="F153" s="209" t="s">
        <v>224</v>
      </c>
      <c r="H153" s="208" t="s">
        <v>5</v>
      </c>
      <c r="I153" s="210"/>
      <c r="L153" s="207"/>
      <c r="M153" s="211"/>
      <c r="N153" s="212"/>
      <c r="O153" s="212"/>
      <c r="P153" s="212"/>
      <c r="Q153" s="212"/>
      <c r="R153" s="212"/>
      <c r="S153" s="212"/>
      <c r="T153" s="213"/>
      <c r="AT153" s="208" t="s">
        <v>192</v>
      </c>
      <c r="AU153" s="208" t="s">
        <v>80</v>
      </c>
      <c r="AV153" s="13" t="s">
        <v>78</v>
      </c>
      <c r="AW153" s="13" t="s">
        <v>35</v>
      </c>
      <c r="AX153" s="13" t="s">
        <v>71</v>
      </c>
      <c r="AY153" s="208" t="s">
        <v>179</v>
      </c>
    </row>
    <row r="154" spans="2:51" s="12" customFormat="1" ht="13.5">
      <c r="B154" s="199"/>
      <c r="D154" s="194" t="s">
        <v>192</v>
      </c>
      <c r="E154" s="200" t="s">
        <v>5</v>
      </c>
      <c r="F154" s="201" t="s">
        <v>247</v>
      </c>
      <c r="H154" s="202">
        <v>63</v>
      </c>
      <c r="I154" s="203"/>
      <c r="L154" s="199"/>
      <c r="M154" s="204"/>
      <c r="N154" s="205"/>
      <c r="O154" s="205"/>
      <c r="P154" s="205"/>
      <c r="Q154" s="205"/>
      <c r="R154" s="205"/>
      <c r="S154" s="205"/>
      <c r="T154" s="206"/>
      <c r="AT154" s="200" t="s">
        <v>192</v>
      </c>
      <c r="AU154" s="200" t="s">
        <v>80</v>
      </c>
      <c r="AV154" s="12" t="s">
        <v>80</v>
      </c>
      <c r="AW154" s="12" t="s">
        <v>35</v>
      </c>
      <c r="AX154" s="12" t="s">
        <v>71</v>
      </c>
      <c r="AY154" s="200" t="s">
        <v>179</v>
      </c>
    </row>
    <row r="155" spans="2:51" s="14" customFormat="1" ht="13.5">
      <c r="B155" s="214"/>
      <c r="D155" s="194" t="s">
        <v>192</v>
      </c>
      <c r="E155" s="215" t="s">
        <v>5</v>
      </c>
      <c r="F155" s="216" t="s">
        <v>228</v>
      </c>
      <c r="H155" s="217">
        <v>1232.74</v>
      </c>
      <c r="I155" s="218"/>
      <c r="L155" s="214"/>
      <c r="M155" s="219"/>
      <c r="N155" s="220"/>
      <c r="O155" s="220"/>
      <c r="P155" s="220"/>
      <c r="Q155" s="220"/>
      <c r="R155" s="220"/>
      <c r="S155" s="220"/>
      <c r="T155" s="221"/>
      <c r="AT155" s="215" t="s">
        <v>192</v>
      </c>
      <c r="AU155" s="215" t="s">
        <v>80</v>
      </c>
      <c r="AV155" s="14" t="s">
        <v>186</v>
      </c>
      <c r="AW155" s="14" t="s">
        <v>35</v>
      </c>
      <c r="AX155" s="14" t="s">
        <v>78</v>
      </c>
      <c r="AY155" s="215" t="s">
        <v>179</v>
      </c>
    </row>
    <row r="156" spans="2:65" s="1" customFormat="1" ht="25.5" customHeight="1">
      <c r="B156" s="181"/>
      <c r="C156" s="182" t="s">
        <v>248</v>
      </c>
      <c r="D156" s="182" t="s">
        <v>181</v>
      </c>
      <c r="E156" s="183" t="s">
        <v>249</v>
      </c>
      <c r="F156" s="184" t="s">
        <v>250</v>
      </c>
      <c r="G156" s="185" t="s">
        <v>184</v>
      </c>
      <c r="H156" s="186">
        <v>6986.88</v>
      </c>
      <c r="I156" s="187"/>
      <c r="J156" s="188">
        <f>ROUND(I156*H156,2)</f>
        <v>0</v>
      </c>
      <c r="K156" s="184" t="s">
        <v>185</v>
      </c>
      <c r="L156" s="42"/>
      <c r="M156" s="189" t="s">
        <v>5</v>
      </c>
      <c r="N156" s="190" t="s">
        <v>42</v>
      </c>
      <c r="O156" s="43"/>
      <c r="P156" s="191">
        <f>O156*H156</f>
        <v>0</v>
      </c>
      <c r="Q156" s="191">
        <v>0</v>
      </c>
      <c r="R156" s="191">
        <f>Q156*H156</f>
        <v>0</v>
      </c>
      <c r="S156" s="191">
        <v>0.22</v>
      </c>
      <c r="T156" s="192">
        <f>S156*H156</f>
        <v>1537.1136000000001</v>
      </c>
      <c r="AR156" s="25" t="s">
        <v>186</v>
      </c>
      <c r="AT156" s="25" t="s">
        <v>181</v>
      </c>
      <c r="AU156" s="25" t="s">
        <v>80</v>
      </c>
      <c r="AY156" s="25" t="s">
        <v>179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25" t="s">
        <v>78</v>
      </c>
      <c r="BK156" s="193">
        <f>ROUND(I156*H156,2)</f>
        <v>0</v>
      </c>
      <c r="BL156" s="25" t="s">
        <v>186</v>
      </c>
      <c r="BM156" s="25" t="s">
        <v>251</v>
      </c>
    </row>
    <row r="157" spans="2:47" s="1" customFormat="1" ht="40.5">
      <c r="B157" s="42"/>
      <c r="D157" s="194" t="s">
        <v>188</v>
      </c>
      <c r="F157" s="195" t="s">
        <v>252</v>
      </c>
      <c r="I157" s="196"/>
      <c r="L157" s="42"/>
      <c r="M157" s="197"/>
      <c r="N157" s="43"/>
      <c r="O157" s="43"/>
      <c r="P157" s="43"/>
      <c r="Q157" s="43"/>
      <c r="R157" s="43"/>
      <c r="S157" s="43"/>
      <c r="T157" s="71"/>
      <c r="AT157" s="25" t="s">
        <v>188</v>
      </c>
      <c r="AU157" s="25" t="s">
        <v>80</v>
      </c>
    </row>
    <row r="158" spans="2:51" s="13" customFormat="1" ht="13.5">
      <c r="B158" s="207"/>
      <c r="D158" s="194" t="s">
        <v>192</v>
      </c>
      <c r="E158" s="208" t="s">
        <v>5</v>
      </c>
      <c r="F158" s="209" t="s">
        <v>253</v>
      </c>
      <c r="H158" s="208" t="s">
        <v>5</v>
      </c>
      <c r="I158" s="210"/>
      <c r="L158" s="207"/>
      <c r="M158" s="211"/>
      <c r="N158" s="212"/>
      <c r="O158" s="212"/>
      <c r="P158" s="212"/>
      <c r="Q158" s="212"/>
      <c r="R158" s="212"/>
      <c r="S158" s="212"/>
      <c r="T158" s="213"/>
      <c r="AT158" s="208" t="s">
        <v>192</v>
      </c>
      <c r="AU158" s="208" t="s">
        <v>80</v>
      </c>
      <c r="AV158" s="13" t="s">
        <v>78</v>
      </c>
      <c r="AW158" s="13" t="s">
        <v>35</v>
      </c>
      <c r="AX158" s="13" t="s">
        <v>71</v>
      </c>
      <c r="AY158" s="208" t="s">
        <v>179</v>
      </c>
    </row>
    <row r="159" spans="2:51" s="12" customFormat="1" ht="13.5">
      <c r="B159" s="199"/>
      <c r="D159" s="194" t="s">
        <v>192</v>
      </c>
      <c r="E159" s="200" t="s">
        <v>5</v>
      </c>
      <c r="F159" s="201" t="s">
        <v>254</v>
      </c>
      <c r="H159" s="202">
        <v>5754.14</v>
      </c>
      <c r="I159" s="203"/>
      <c r="L159" s="199"/>
      <c r="M159" s="204"/>
      <c r="N159" s="205"/>
      <c r="O159" s="205"/>
      <c r="P159" s="205"/>
      <c r="Q159" s="205"/>
      <c r="R159" s="205"/>
      <c r="S159" s="205"/>
      <c r="T159" s="206"/>
      <c r="AT159" s="200" t="s">
        <v>192</v>
      </c>
      <c r="AU159" s="200" t="s">
        <v>80</v>
      </c>
      <c r="AV159" s="12" t="s">
        <v>80</v>
      </c>
      <c r="AW159" s="12" t="s">
        <v>35</v>
      </c>
      <c r="AX159" s="12" t="s">
        <v>71</v>
      </c>
      <c r="AY159" s="200" t="s">
        <v>179</v>
      </c>
    </row>
    <row r="160" spans="2:51" s="13" customFormat="1" ht="13.5">
      <c r="B160" s="207"/>
      <c r="D160" s="194" t="s">
        <v>192</v>
      </c>
      <c r="E160" s="208" t="s">
        <v>5</v>
      </c>
      <c r="F160" s="209" t="s">
        <v>255</v>
      </c>
      <c r="H160" s="208" t="s">
        <v>5</v>
      </c>
      <c r="I160" s="210"/>
      <c r="L160" s="207"/>
      <c r="M160" s="211"/>
      <c r="N160" s="212"/>
      <c r="O160" s="212"/>
      <c r="P160" s="212"/>
      <c r="Q160" s="212"/>
      <c r="R160" s="212"/>
      <c r="S160" s="212"/>
      <c r="T160" s="213"/>
      <c r="AT160" s="208" t="s">
        <v>192</v>
      </c>
      <c r="AU160" s="208" t="s">
        <v>80</v>
      </c>
      <c r="AV160" s="13" t="s">
        <v>78</v>
      </c>
      <c r="AW160" s="13" t="s">
        <v>35</v>
      </c>
      <c r="AX160" s="13" t="s">
        <v>71</v>
      </c>
      <c r="AY160" s="208" t="s">
        <v>179</v>
      </c>
    </row>
    <row r="161" spans="2:51" s="12" customFormat="1" ht="13.5">
      <c r="B161" s="199"/>
      <c r="D161" s="194" t="s">
        <v>192</v>
      </c>
      <c r="E161" s="200" t="s">
        <v>5</v>
      </c>
      <c r="F161" s="201" t="s">
        <v>256</v>
      </c>
      <c r="H161" s="202">
        <v>1232.74</v>
      </c>
      <c r="I161" s="203"/>
      <c r="L161" s="199"/>
      <c r="M161" s="204"/>
      <c r="N161" s="205"/>
      <c r="O161" s="205"/>
      <c r="P161" s="205"/>
      <c r="Q161" s="205"/>
      <c r="R161" s="205"/>
      <c r="S161" s="205"/>
      <c r="T161" s="206"/>
      <c r="AT161" s="200" t="s">
        <v>192</v>
      </c>
      <c r="AU161" s="200" t="s">
        <v>80</v>
      </c>
      <c r="AV161" s="12" t="s">
        <v>80</v>
      </c>
      <c r="AW161" s="12" t="s">
        <v>35</v>
      </c>
      <c r="AX161" s="12" t="s">
        <v>71</v>
      </c>
      <c r="AY161" s="200" t="s">
        <v>179</v>
      </c>
    </row>
    <row r="162" spans="2:51" s="14" customFormat="1" ht="13.5">
      <c r="B162" s="214"/>
      <c r="D162" s="194" t="s">
        <v>192</v>
      </c>
      <c r="E162" s="215" t="s">
        <v>5</v>
      </c>
      <c r="F162" s="216" t="s">
        <v>228</v>
      </c>
      <c r="H162" s="217">
        <v>6986.88</v>
      </c>
      <c r="I162" s="218"/>
      <c r="L162" s="214"/>
      <c r="M162" s="219"/>
      <c r="N162" s="220"/>
      <c r="O162" s="220"/>
      <c r="P162" s="220"/>
      <c r="Q162" s="220"/>
      <c r="R162" s="220"/>
      <c r="S162" s="220"/>
      <c r="T162" s="221"/>
      <c r="AT162" s="215" t="s">
        <v>192</v>
      </c>
      <c r="AU162" s="215" t="s">
        <v>80</v>
      </c>
      <c r="AV162" s="14" t="s">
        <v>186</v>
      </c>
      <c r="AW162" s="14" t="s">
        <v>35</v>
      </c>
      <c r="AX162" s="14" t="s">
        <v>78</v>
      </c>
      <c r="AY162" s="215" t="s">
        <v>179</v>
      </c>
    </row>
    <row r="163" spans="2:65" s="1" customFormat="1" ht="25.5" customHeight="1">
      <c r="B163" s="181"/>
      <c r="C163" s="182" t="s">
        <v>257</v>
      </c>
      <c r="D163" s="182" t="s">
        <v>181</v>
      </c>
      <c r="E163" s="183" t="s">
        <v>258</v>
      </c>
      <c r="F163" s="184" t="s">
        <v>259</v>
      </c>
      <c r="G163" s="185" t="s">
        <v>184</v>
      </c>
      <c r="H163" s="186">
        <v>10393.04</v>
      </c>
      <c r="I163" s="187"/>
      <c r="J163" s="188">
        <f>ROUND(I163*H163,2)</f>
        <v>0</v>
      </c>
      <c r="K163" s="184" t="s">
        <v>185</v>
      </c>
      <c r="L163" s="42"/>
      <c r="M163" s="189" t="s">
        <v>5</v>
      </c>
      <c r="N163" s="190" t="s">
        <v>42</v>
      </c>
      <c r="O163" s="43"/>
      <c r="P163" s="191">
        <f>O163*H163</f>
        <v>0</v>
      </c>
      <c r="Q163" s="191">
        <v>7E-05</v>
      </c>
      <c r="R163" s="191">
        <f>Q163*H163</f>
        <v>0.7275128</v>
      </c>
      <c r="S163" s="191">
        <v>0.128</v>
      </c>
      <c r="T163" s="192">
        <f>S163*H163</f>
        <v>1330.3091200000001</v>
      </c>
      <c r="AR163" s="25" t="s">
        <v>186</v>
      </c>
      <c r="AT163" s="25" t="s">
        <v>181</v>
      </c>
      <c r="AU163" s="25" t="s">
        <v>80</v>
      </c>
      <c r="AY163" s="25" t="s">
        <v>179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25" t="s">
        <v>78</v>
      </c>
      <c r="BK163" s="193">
        <f>ROUND(I163*H163,2)</f>
        <v>0</v>
      </c>
      <c r="BL163" s="25" t="s">
        <v>186</v>
      </c>
      <c r="BM163" s="25" t="s">
        <v>260</v>
      </c>
    </row>
    <row r="164" spans="2:47" s="1" customFormat="1" ht="27">
      <c r="B164" s="42"/>
      <c r="D164" s="194" t="s">
        <v>188</v>
      </c>
      <c r="F164" s="195" t="s">
        <v>261</v>
      </c>
      <c r="I164" s="196"/>
      <c r="L164" s="42"/>
      <c r="M164" s="197"/>
      <c r="N164" s="43"/>
      <c r="O164" s="43"/>
      <c r="P164" s="43"/>
      <c r="Q164" s="43"/>
      <c r="R164" s="43"/>
      <c r="S164" s="43"/>
      <c r="T164" s="71"/>
      <c r="AT164" s="25" t="s">
        <v>188</v>
      </c>
      <c r="AU164" s="25" t="s">
        <v>80</v>
      </c>
    </row>
    <row r="165" spans="2:47" s="1" customFormat="1" ht="27">
      <c r="B165" s="42"/>
      <c r="D165" s="194" t="s">
        <v>190</v>
      </c>
      <c r="F165" s="198" t="s">
        <v>191</v>
      </c>
      <c r="I165" s="196"/>
      <c r="L165" s="42"/>
      <c r="M165" s="197"/>
      <c r="N165" s="43"/>
      <c r="O165" s="43"/>
      <c r="P165" s="43"/>
      <c r="Q165" s="43"/>
      <c r="R165" s="43"/>
      <c r="S165" s="43"/>
      <c r="T165" s="71"/>
      <c r="AT165" s="25" t="s">
        <v>190</v>
      </c>
      <c r="AU165" s="25" t="s">
        <v>80</v>
      </c>
    </row>
    <row r="166" spans="2:51" s="13" customFormat="1" ht="13.5">
      <c r="B166" s="207"/>
      <c r="D166" s="194" t="s">
        <v>192</v>
      </c>
      <c r="E166" s="208" t="s">
        <v>5</v>
      </c>
      <c r="F166" s="209" t="s">
        <v>262</v>
      </c>
      <c r="H166" s="208" t="s">
        <v>5</v>
      </c>
      <c r="I166" s="210"/>
      <c r="L166" s="207"/>
      <c r="M166" s="211"/>
      <c r="N166" s="212"/>
      <c r="O166" s="212"/>
      <c r="P166" s="212"/>
      <c r="Q166" s="212"/>
      <c r="R166" s="212"/>
      <c r="S166" s="212"/>
      <c r="T166" s="213"/>
      <c r="AT166" s="208" t="s">
        <v>192</v>
      </c>
      <c r="AU166" s="208" t="s">
        <v>80</v>
      </c>
      <c r="AV166" s="13" t="s">
        <v>78</v>
      </c>
      <c r="AW166" s="13" t="s">
        <v>35</v>
      </c>
      <c r="AX166" s="13" t="s">
        <v>71</v>
      </c>
      <c r="AY166" s="208" t="s">
        <v>179</v>
      </c>
    </row>
    <row r="167" spans="2:51" s="13" customFormat="1" ht="13.5">
      <c r="B167" s="207"/>
      <c r="D167" s="194" t="s">
        <v>192</v>
      </c>
      <c r="E167" s="208" t="s">
        <v>5</v>
      </c>
      <c r="F167" s="209" t="s">
        <v>202</v>
      </c>
      <c r="H167" s="208" t="s">
        <v>5</v>
      </c>
      <c r="I167" s="210"/>
      <c r="L167" s="207"/>
      <c r="M167" s="211"/>
      <c r="N167" s="212"/>
      <c r="O167" s="212"/>
      <c r="P167" s="212"/>
      <c r="Q167" s="212"/>
      <c r="R167" s="212"/>
      <c r="S167" s="212"/>
      <c r="T167" s="213"/>
      <c r="AT167" s="208" t="s">
        <v>192</v>
      </c>
      <c r="AU167" s="208" t="s">
        <v>80</v>
      </c>
      <c r="AV167" s="13" t="s">
        <v>78</v>
      </c>
      <c r="AW167" s="13" t="s">
        <v>35</v>
      </c>
      <c r="AX167" s="13" t="s">
        <v>71</v>
      </c>
      <c r="AY167" s="208" t="s">
        <v>179</v>
      </c>
    </row>
    <row r="168" spans="2:51" s="12" customFormat="1" ht="13.5">
      <c r="B168" s="199"/>
      <c r="D168" s="194" t="s">
        <v>192</v>
      </c>
      <c r="E168" s="200" t="s">
        <v>5</v>
      </c>
      <c r="F168" s="201" t="s">
        <v>263</v>
      </c>
      <c r="H168" s="202">
        <v>611.94</v>
      </c>
      <c r="I168" s="203"/>
      <c r="L168" s="199"/>
      <c r="M168" s="204"/>
      <c r="N168" s="205"/>
      <c r="O168" s="205"/>
      <c r="P168" s="205"/>
      <c r="Q168" s="205"/>
      <c r="R168" s="205"/>
      <c r="S168" s="205"/>
      <c r="T168" s="206"/>
      <c r="AT168" s="200" t="s">
        <v>192</v>
      </c>
      <c r="AU168" s="200" t="s">
        <v>80</v>
      </c>
      <c r="AV168" s="12" t="s">
        <v>80</v>
      </c>
      <c r="AW168" s="12" t="s">
        <v>35</v>
      </c>
      <c r="AX168" s="12" t="s">
        <v>71</v>
      </c>
      <c r="AY168" s="200" t="s">
        <v>179</v>
      </c>
    </row>
    <row r="169" spans="2:51" s="12" customFormat="1" ht="13.5">
      <c r="B169" s="199"/>
      <c r="D169" s="194" t="s">
        <v>192</v>
      </c>
      <c r="E169" s="200" t="s">
        <v>5</v>
      </c>
      <c r="F169" s="201" t="s">
        <v>264</v>
      </c>
      <c r="H169" s="202">
        <v>468.51</v>
      </c>
      <c r="I169" s="203"/>
      <c r="L169" s="199"/>
      <c r="M169" s="204"/>
      <c r="N169" s="205"/>
      <c r="O169" s="205"/>
      <c r="P169" s="205"/>
      <c r="Q169" s="205"/>
      <c r="R169" s="205"/>
      <c r="S169" s="205"/>
      <c r="T169" s="206"/>
      <c r="AT169" s="200" t="s">
        <v>192</v>
      </c>
      <c r="AU169" s="200" t="s">
        <v>80</v>
      </c>
      <c r="AV169" s="12" t="s">
        <v>80</v>
      </c>
      <c r="AW169" s="12" t="s">
        <v>35</v>
      </c>
      <c r="AX169" s="12" t="s">
        <v>71</v>
      </c>
      <c r="AY169" s="200" t="s">
        <v>179</v>
      </c>
    </row>
    <row r="170" spans="2:51" s="12" customFormat="1" ht="13.5">
      <c r="B170" s="199"/>
      <c r="D170" s="194" t="s">
        <v>192</v>
      </c>
      <c r="E170" s="200" t="s">
        <v>5</v>
      </c>
      <c r="F170" s="201" t="s">
        <v>265</v>
      </c>
      <c r="H170" s="202">
        <v>58.38</v>
      </c>
      <c r="I170" s="203"/>
      <c r="L170" s="199"/>
      <c r="M170" s="204"/>
      <c r="N170" s="205"/>
      <c r="O170" s="205"/>
      <c r="P170" s="205"/>
      <c r="Q170" s="205"/>
      <c r="R170" s="205"/>
      <c r="S170" s="205"/>
      <c r="T170" s="206"/>
      <c r="AT170" s="200" t="s">
        <v>192</v>
      </c>
      <c r="AU170" s="200" t="s">
        <v>80</v>
      </c>
      <c r="AV170" s="12" t="s">
        <v>80</v>
      </c>
      <c r="AW170" s="12" t="s">
        <v>35</v>
      </c>
      <c r="AX170" s="12" t="s">
        <v>71</v>
      </c>
      <c r="AY170" s="200" t="s">
        <v>179</v>
      </c>
    </row>
    <row r="171" spans="2:51" s="12" customFormat="1" ht="13.5">
      <c r="B171" s="199"/>
      <c r="D171" s="194" t="s">
        <v>192</v>
      </c>
      <c r="E171" s="200" t="s">
        <v>5</v>
      </c>
      <c r="F171" s="201" t="s">
        <v>266</v>
      </c>
      <c r="H171" s="202">
        <v>2342.13</v>
      </c>
      <c r="I171" s="203"/>
      <c r="L171" s="199"/>
      <c r="M171" s="204"/>
      <c r="N171" s="205"/>
      <c r="O171" s="205"/>
      <c r="P171" s="205"/>
      <c r="Q171" s="205"/>
      <c r="R171" s="205"/>
      <c r="S171" s="205"/>
      <c r="T171" s="206"/>
      <c r="AT171" s="200" t="s">
        <v>192</v>
      </c>
      <c r="AU171" s="200" t="s">
        <v>80</v>
      </c>
      <c r="AV171" s="12" t="s">
        <v>80</v>
      </c>
      <c r="AW171" s="12" t="s">
        <v>35</v>
      </c>
      <c r="AX171" s="12" t="s">
        <v>71</v>
      </c>
      <c r="AY171" s="200" t="s">
        <v>179</v>
      </c>
    </row>
    <row r="172" spans="2:51" s="12" customFormat="1" ht="13.5">
      <c r="B172" s="199"/>
      <c r="D172" s="194" t="s">
        <v>192</v>
      </c>
      <c r="E172" s="200" t="s">
        <v>5</v>
      </c>
      <c r="F172" s="201" t="s">
        <v>267</v>
      </c>
      <c r="H172" s="202">
        <v>363.93</v>
      </c>
      <c r="I172" s="203"/>
      <c r="L172" s="199"/>
      <c r="M172" s="204"/>
      <c r="N172" s="205"/>
      <c r="O172" s="205"/>
      <c r="P172" s="205"/>
      <c r="Q172" s="205"/>
      <c r="R172" s="205"/>
      <c r="S172" s="205"/>
      <c r="T172" s="206"/>
      <c r="AT172" s="200" t="s">
        <v>192</v>
      </c>
      <c r="AU172" s="200" t="s">
        <v>80</v>
      </c>
      <c r="AV172" s="12" t="s">
        <v>80</v>
      </c>
      <c r="AW172" s="12" t="s">
        <v>35</v>
      </c>
      <c r="AX172" s="12" t="s">
        <v>71</v>
      </c>
      <c r="AY172" s="200" t="s">
        <v>179</v>
      </c>
    </row>
    <row r="173" spans="2:51" s="12" customFormat="1" ht="13.5">
      <c r="B173" s="199"/>
      <c r="D173" s="194" t="s">
        <v>192</v>
      </c>
      <c r="E173" s="200" t="s">
        <v>5</v>
      </c>
      <c r="F173" s="201" t="s">
        <v>268</v>
      </c>
      <c r="H173" s="202">
        <v>72.45</v>
      </c>
      <c r="I173" s="203"/>
      <c r="L173" s="199"/>
      <c r="M173" s="204"/>
      <c r="N173" s="205"/>
      <c r="O173" s="205"/>
      <c r="P173" s="205"/>
      <c r="Q173" s="205"/>
      <c r="R173" s="205"/>
      <c r="S173" s="205"/>
      <c r="T173" s="206"/>
      <c r="AT173" s="200" t="s">
        <v>192</v>
      </c>
      <c r="AU173" s="200" t="s">
        <v>80</v>
      </c>
      <c r="AV173" s="12" t="s">
        <v>80</v>
      </c>
      <c r="AW173" s="12" t="s">
        <v>35</v>
      </c>
      <c r="AX173" s="12" t="s">
        <v>71</v>
      </c>
      <c r="AY173" s="200" t="s">
        <v>179</v>
      </c>
    </row>
    <row r="174" spans="2:51" s="12" customFormat="1" ht="13.5">
      <c r="B174" s="199"/>
      <c r="D174" s="194" t="s">
        <v>192</v>
      </c>
      <c r="E174" s="200" t="s">
        <v>5</v>
      </c>
      <c r="F174" s="201" t="s">
        <v>269</v>
      </c>
      <c r="H174" s="202">
        <v>342.3</v>
      </c>
      <c r="I174" s="203"/>
      <c r="L174" s="199"/>
      <c r="M174" s="204"/>
      <c r="N174" s="205"/>
      <c r="O174" s="205"/>
      <c r="P174" s="205"/>
      <c r="Q174" s="205"/>
      <c r="R174" s="205"/>
      <c r="S174" s="205"/>
      <c r="T174" s="206"/>
      <c r="AT174" s="200" t="s">
        <v>192</v>
      </c>
      <c r="AU174" s="200" t="s">
        <v>80</v>
      </c>
      <c r="AV174" s="12" t="s">
        <v>80</v>
      </c>
      <c r="AW174" s="12" t="s">
        <v>35</v>
      </c>
      <c r="AX174" s="12" t="s">
        <v>71</v>
      </c>
      <c r="AY174" s="200" t="s">
        <v>179</v>
      </c>
    </row>
    <row r="175" spans="2:51" s="12" customFormat="1" ht="13.5">
      <c r="B175" s="199"/>
      <c r="D175" s="194" t="s">
        <v>192</v>
      </c>
      <c r="E175" s="200" t="s">
        <v>5</v>
      </c>
      <c r="F175" s="201" t="s">
        <v>270</v>
      </c>
      <c r="H175" s="202">
        <v>132.3</v>
      </c>
      <c r="I175" s="203"/>
      <c r="L175" s="199"/>
      <c r="M175" s="204"/>
      <c r="N175" s="205"/>
      <c r="O175" s="205"/>
      <c r="P175" s="205"/>
      <c r="Q175" s="205"/>
      <c r="R175" s="205"/>
      <c r="S175" s="205"/>
      <c r="T175" s="206"/>
      <c r="AT175" s="200" t="s">
        <v>192</v>
      </c>
      <c r="AU175" s="200" t="s">
        <v>80</v>
      </c>
      <c r="AV175" s="12" t="s">
        <v>80</v>
      </c>
      <c r="AW175" s="12" t="s">
        <v>35</v>
      </c>
      <c r="AX175" s="12" t="s">
        <v>71</v>
      </c>
      <c r="AY175" s="200" t="s">
        <v>179</v>
      </c>
    </row>
    <row r="176" spans="2:51" s="12" customFormat="1" ht="13.5">
      <c r="B176" s="199"/>
      <c r="D176" s="194" t="s">
        <v>192</v>
      </c>
      <c r="E176" s="200" t="s">
        <v>5</v>
      </c>
      <c r="F176" s="201" t="s">
        <v>271</v>
      </c>
      <c r="H176" s="202">
        <v>4.2</v>
      </c>
      <c r="I176" s="203"/>
      <c r="L176" s="199"/>
      <c r="M176" s="204"/>
      <c r="N176" s="205"/>
      <c r="O176" s="205"/>
      <c r="P176" s="205"/>
      <c r="Q176" s="205"/>
      <c r="R176" s="205"/>
      <c r="S176" s="205"/>
      <c r="T176" s="206"/>
      <c r="AT176" s="200" t="s">
        <v>192</v>
      </c>
      <c r="AU176" s="200" t="s">
        <v>80</v>
      </c>
      <c r="AV176" s="12" t="s">
        <v>80</v>
      </c>
      <c r="AW176" s="12" t="s">
        <v>35</v>
      </c>
      <c r="AX176" s="12" t="s">
        <v>71</v>
      </c>
      <c r="AY176" s="200" t="s">
        <v>179</v>
      </c>
    </row>
    <row r="177" spans="2:51" s="12" customFormat="1" ht="13.5">
      <c r="B177" s="199"/>
      <c r="D177" s="194" t="s">
        <v>192</v>
      </c>
      <c r="E177" s="200" t="s">
        <v>5</v>
      </c>
      <c r="F177" s="201" t="s">
        <v>272</v>
      </c>
      <c r="H177" s="202">
        <v>76.65</v>
      </c>
      <c r="I177" s="203"/>
      <c r="L177" s="199"/>
      <c r="M177" s="204"/>
      <c r="N177" s="205"/>
      <c r="O177" s="205"/>
      <c r="P177" s="205"/>
      <c r="Q177" s="205"/>
      <c r="R177" s="205"/>
      <c r="S177" s="205"/>
      <c r="T177" s="206"/>
      <c r="AT177" s="200" t="s">
        <v>192</v>
      </c>
      <c r="AU177" s="200" t="s">
        <v>80</v>
      </c>
      <c r="AV177" s="12" t="s">
        <v>80</v>
      </c>
      <c r="AW177" s="12" t="s">
        <v>35</v>
      </c>
      <c r="AX177" s="12" t="s">
        <v>71</v>
      </c>
      <c r="AY177" s="200" t="s">
        <v>179</v>
      </c>
    </row>
    <row r="178" spans="2:51" s="12" customFormat="1" ht="13.5">
      <c r="B178" s="199"/>
      <c r="D178" s="194" t="s">
        <v>192</v>
      </c>
      <c r="E178" s="200" t="s">
        <v>5</v>
      </c>
      <c r="F178" s="201" t="s">
        <v>273</v>
      </c>
      <c r="H178" s="202">
        <v>861.42</v>
      </c>
      <c r="I178" s="203"/>
      <c r="L178" s="199"/>
      <c r="M178" s="204"/>
      <c r="N178" s="205"/>
      <c r="O178" s="205"/>
      <c r="P178" s="205"/>
      <c r="Q178" s="205"/>
      <c r="R178" s="205"/>
      <c r="S178" s="205"/>
      <c r="T178" s="206"/>
      <c r="AT178" s="200" t="s">
        <v>192</v>
      </c>
      <c r="AU178" s="200" t="s">
        <v>80</v>
      </c>
      <c r="AV178" s="12" t="s">
        <v>80</v>
      </c>
      <c r="AW178" s="12" t="s">
        <v>35</v>
      </c>
      <c r="AX178" s="12" t="s">
        <v>71</v>
      </c>
      <c r="AY178" s="200" t="s">
        <v>179</v>
      </c>
    </row>
    <row r="179" spans="2:51" s="12" customFormat="1" ht="13.5">
      <c r="B179" s="199"/>
      <c r="D179" s="194" t="s">
        <v>192</v>
      </c>
      <c r="E179" s="200" t="s">
        <v>5</v>
      </c>
      <c r="F179" s="201" t="s">
        <v>274</v>
      </c>
      <c r="H179" s="202">
        <v>298.2</v>
      </c>
      <c r="I179" s="203"/>
      <c r="L179" s="199"/>
      <c r="M179" s="204"/>
      <c r="N179" s="205"/>
      <c r="O179" s="205"/>
      <c r="P179" s="205"/>
      <c r="Q179" s="205"/>
      <c r="R179" s="205"/>
      <c r="S179" s="205"/>
      <c r="T179" s="206"/>
      <c r="AT179" s="200" t="s">
        <v>192</v>
      </c>
      <c r="AU179" s="200" t="s">
        <v>80</v>
      </c>
      <c r="AV179" s="12" t="s">
        <v>80</v>
      </c>
      <c r="AW179" s="12" t="s">
        <v>35</v>
      </c>
      <c r="AX179" s="12" t="s">
        <v>71</v>
      </c>
      <c r="AY179" s="200" t="s">
        <v>179</v>
      </c>
    </row>
    <row r="180" spans="2:51" s="12" customFormat="1" ht="13.5">
      <c r="B180" s="199"/>
      <c r="D180" s="194" t="s">
        <v>192</v>
      </c>
      <c r="E180" s="200" t="s">
        <v>5</v>
      </c>
      <c r="F180" s="201" t="s">
        <v>275</v>
      </c>
      <c r="H180" s="202">
        <v>553.35</v>
      </c>
      <c r="I180" s="203"/>
      <c r="L180" s="199"/>
      <c r="M180" s="204"/>
      <c r="N180" s="205"/>
      <c r="O180" s="205"/>
      <c r="P180" s="205"/>
      <c r="Q180" s="205"/>
      <c r="R180" s="205"/>
      <c r="S180" s="205"/>
      <c r="T180" s="206"/>
      <c r="AT180" s="200" t="s">
        <v>192</v>
      </c>
      <c r="AU180" s="200" t="s">
        <v>80</v>
      </c>
      <c r="AV180" s="12" t="s">
        <v>80</v>
      </c>
      <c r="AW180" s="12" t="s">
        <v>35</v>
      </c>
      <c r="AX180" s="12" t="s">
        <v>71</v>
      </c>
      <c r="AY180" s="200" t="s">
        <v>179</v>
      </c>
    </row>
    <row r="181" spans="2:51" s="12" customFormat="1" ht="13.5">
      <c r="B181" s="199"/>
      <c r="D181" s="194" t="s">
        <v>192</v>
      </c>
      <c r="E181" s="200" t="s">
        <v>5</v>
      </c>
      <c r="F181" s="201" t="s">
        <v>276</v>
      </c>
      <c r="H181" s="202">
        <v>1947.33</v>
      </c>
      <c r="I181" s="203"/>
      <c r="L181" s="199"/>
      <c r="M181" s="204"/>
      <c r="N181" s="205"/>
      <c r="O181" s="205"/>
      <c r="P181" s="205"/>
      <c r="Q181" s="205"/>
      <c r="R181" s="205"/>
      <c r="S181" s="205"/>
      <c r="T181" s="206"/>
      <c r="AT181" s="200" t="s">
        <v>192</v>
      </c>
      <c r="AU181" s="200" t="s">
        <v>80</v>
      </c>
      <c r="AV181" s="12" t="s">
        <v>80</v>
      </c>
      <c r="AW181" s="12" t="s">
        <v>35</v>
      </c>
      <c r="AX181" s="12" t="s">
        <v>71</v>
      </c>
      <c r="AY181" s="200" t="s">
        <v>179</v>
      </c>
    </row>
    <row r="182" spans="2:51" s="12" customFormat="1" ht="13.5">
      <c r="B182" s="199"/>
      <c r="D182" s="194" t="s">
        <v>192</v>
      </c>
      <c r="E182" s="200" t="s">
        <v>5</v>
      </c>
      <c r="F182" s="201" t="s">
        <v>277</v>
      </c>
      <c r="H182" s="202">
        <v>276.15</v>
      </c>
      <c r="I182" s="203"/>
      <c r="L182" s="199"/>
      <c r="M182" s="204"/>
      <c r="N182" s="205"/>
      <c r="O182" s="205"/>
      <c r="P182" s="205"/>
      <c r="Q182" s="205"/>
      <c r="R182" s="205"/>
      <c r="S182" s="205"/>
      <c r="T182" s="206"/>
      <c r="AT182" s="200" t="s">
        <v>192</v>
      </c>
      <c r="AU182" s="200" t="s">
        <v>80</v>
      </c>
      <c r="AV182" s="12" t="s">
        <v>80</v>
      </c>
      <c r="AW182" s="12" t="s">
        <v>35</v>
      </c>
      <c r="AX182" s="12" t="s">
        <v>71</v>
      </c>
      <c r="AY182" s="200" t="s">
        <v>179</v>
      </c>
    </row>
    <row r="183" spans="2:51" s="12" customFormat="1" ht="13.5">
      <c r="B183" s="199"/>
      <c r="D183" s="194" t="s">
        <v>192</v>
      </c>
      <c r="E183" s="200" t="s">
        <v>5</v>
      </c>
      <c r="F183" s="201" t="s">
        <v>278</v>
      </c>
      <c r="H183" s="202">
        <v>21</v>
      </c>
      <c r="I183" s="203"/>
      <c r="L183" s="199"/>
      <c r="M183" s="204"/>
      <c r="N183" s="205"/>
      <c r="O183" s="205"/>
      <c r="P183" s="205"/>
      <c r="Q183" s="205"/>
      <c r="R183" s="205"/>
      <c r="S183" s="205"/>
      <c r="T183" s="206"/>
      <c r="AT183" s="200" t="s">
        <v>192</v>
      </c>
      <c r="AU183" s="200" t="s">
        <v>80</v>
      </c>
      <c r="AV183" s="12" t="s">
        <v>80</v>
      </c>
      <c r="AW183" s="12" t="s">
        <v>35</v>
      </c>
      <c r="AX183" s="12" t="s">
        <v>71</v>
      </c>
      <c r="AY183" s="200" t="s">
        <v>179</v>
      </c>
    </row>
    <row r="184" spans="2:51" s="12" customFormat="1" ht="13.5">
      <c r="B184" s="199"/>
      <c r="D184" s="194" t="s">
        <v>192</v>
      </c>
      <c r="E184" s="200" t="s">
        <v>5</v>
      </c>
      <c r="F184" s="201" t="s">
        <v>279</v>
      </c>
      <c r="H184" s="202">
        <v>737.31</v>
      </c>
      <c r="I184" s="203"/>
      <c r="L184" s="199"/>
      <c r="M184" s="204"/>
      <c r="N184" s="205"/>
      <c r="O184" s="205"/>
      <c r="P184" s="205"/>
      <c r="Q184" s="205"/>
      <c r="R184" s="205"/>
      <c r="S184" s="205"/>
      <c r="T184" s="206"/>
      <c r="AT184" s="200" t="s">
        <v>192</v>
      </c>
      <c r="AU184" s="200" t="s">
        <v>80</v>
      </c>
      <c r="AV184" s="12" t="s">
        <v>80</v>
      </c>
      <c r="AW184" s="12" t="s">
        <v>35</v>
      </c>
      <c r="AX184" s="12" t="s">
        <v>71</v>
      </c>
      <c r="AY184" s="200" t="s">
        <v>179</v>
      </c>
    </row>
    <row r="185" spans="2:51" s="12" customFormat="1" ht="13.5">
      <c r="B185" s="199"/>
      <c r="D185" s="194" t="s">
        <v>192</v>
      </c>
      <c r="E185" s="200" t="s">
        <v>5</v>
      </c>
      <c r="F185" s="201" t="s">
        <v>280</v>
      </c>
      <c r="H185" s="202">
        <v>184.8</v>
      </c>
      <c r="I185" s="203"/>
      <c r="L185" s="199"/>
      <c r="M185" s="204"/>
      <c r="N185" s="205"/>
      <c r="O185" s="205"/>
      <c r="P185" s="205"/>
      <c r="Q185" s="205"/>
      <c r="R185" s="205"/>
      <c r="S185" s="205"/>
      <c r="T185" s="206"/>
      <c r="AT185" s="200" t="s">
        <v>192</v>
      </c>
      <c r="AU185" s="200" t="s">
        <v>80</v>
      </c>
      <c r="AV185" s="12" t="s">
        <v>80</v>
      </c>
      <c r="AW185" s="12" t="s">
        <v>35</v>
      </c>
      <c r="AX185" s="12" t="s">
        <v>71</v>
      </c>
      <c r="AY185" s="200" t="s">
        <v>179</v>
      </c>
    </row>
    <row r="186" spans="2:51" s="12" customFormat="1" ht="13.5">
      <c r="B186" s="199"/>
      <c r="D186" s="194" t="s">
        <v>192</v>
      </c>
      <c r="E186" s="200" t="s">
        <v>5</v>
      </c>
      <c r="F186" s="201" t="s">
        <v>281</v>
      </c>
      <c r="H186" s="202">
        <v>572.25</v>
      </c>
      <c r="I186" s="203"/>
      <c r="L186" s="199"/>
      <c r="M186" s="204"/>
      <c r="N186" s="205"/>
      <c r="O186" s="205"/>
      <c r="P186" s="205"/>
      <c r="Q186" s="205"/>
      <c r="R186" s="205"/>
      <c r="S186" s="205"/>
      <c r="T186" s="206"/>
      <c r="AT186" s="200" t="s">
        <v>192</v>
      </c>
      <c r="AU186" s="200" t="s">
        <v>80</v>
      </c>
      <c r="AV186" s="12" t="s">
        <v>80</v>
      </c>
      <c r="AW186" s="12" t="s">
        <v>35</v>
      </c>
      <c r="AX186" s="12" t="s">
        <v>71</v>
      </c>
      <c r="AY186" s="200" t="s">
        <v>179</v>
      </c>
    </row>
    <row r="187" spans="2:51" s="12" customFormat="1" ht="13.5">
      <c r="B187" s="199"/>
      <c r="D187" s="194" t="s">
        <v>192</v>
      </c>
      <c r="E187" s="200" t="s">
        <v>5</v>
      </c>
      <c r="F187" s="201" t="s">
        <v>282</v>
      </c>
      <c r="H187" s="202">
        <v>467.04</v>
      </c>
      <c r="I187" s="203"/>
      <c r="L187" s="199"/>
      <c r="M187" s="204"/>
      <c r="N187" s="205"/>
      <c r="O187" s="205"/>
      <c r="P187" s="205"/>
      <c r="Q187" s="205"/>
      <c r="R187" s="205"/>
      <c r="S187" s="205"/>
      <c r="T187" s="206"/>
      <c r="AT187" s="200" t="s">
        <v>192</v>
      </c>
      <c r="AU187" s="200" t="s">
        <v>80</v>
      </c>
      <c r="AV187" s="12" t="s">
        <v>80</v>
      </c>
      <c r="AW187" s="12" t="s">
        <v>35</v>
      </c>
      <c r="AX187" s="12" t="s">
        <v>71</v>
      </c>
      <c r="AY187" s="200" t="s">
        <v>179</v>
      </c>
    </row>
    <row r="188" spans="2:51" s="13" customFormat="1" ht="13.5">
      <c r="B188" s="207"/>
      <c r="D188" s="194" t="s">
        <v>192</v>
      </c>
      <c r="E188" s="208" t="s">
        <v>5</v>
      </c>
      <c r="F188" s="209" t="s">
        <v>226</v>
      </c>
      <c r="H188" s="208" t="s">
        <v>5</v>
      </c>
      <c r="I188" s="210"/>
      <c r="L188" s="207"/>
      <c r="M188" s="211"/>
      <c r="N188" s="212"/>
      <c r="O188" s="212"/>
      <c r="P188" s="212"/>
      <c r="Q188" s="212"/>
      <c r="R188" s="212"/>
      <c r="S188" s="212"/>
      <c r="T188" s="213"/>
      <c r="AT188" s="208" t="s">
        <v>192</v>
      </c>
      <c r="AU188" s="208" t="s">
        <v>80</v>
      </c>
      <c r="AV188" s="13" t="s">
        <v>78</v>
      </c>
      <c r="AW188" s="13" t="s">
        <v>35</v>
      </c>
      <c r="AX188" s="13" t="s">
        <v>71</v>
      </c>
      <c r="AY188" s="208" t="s">
        <v>179</v>
      </c>
    </row>
    <row r="189" spans="2:51" s="12" customFormat="1" ht="13.5">
      <c r="B189" s="199"/>
      <c r="D189" s="194" t="s">
        <v>192</v>
      </c>
      <c r="E189" s="200" t="s">
        <v>5</v>
      </c>
      <c r="F189" s="201" t="s">
        <v>283</v>
      </c>
      <c r="H189" s="202">
        <v>1.4</v>
      </c>
      <c r="I189" s="203"/>
      <c r="L189" s="199"/>
      <c r="M189" s="204"/>
      <c r="N189" s="205"/>
      <c r="O189" s="205"/>
      <c r="P189" s="205"/>
      <c r="Q189" s="205"/>
      <c r="R189" s="205"/>
      <c r="S189" s="205"/>
      <c r="T189" s="206"/>
      <c r="AT189" s="200" t="s">
        <v>192</v>
      </c>
      <c r="AU189" s="200" t="s">
        <v>80</v>
      </c>
      <c r="AV189" s="12" t="s">
        <v>80</v>
      </c>
      <c r="AW189" s="12" t="s">
        <v>35</v>
      </c>
      <c r="AX189" s="12" t="s">
        <v>71</v>
      </c>
      <c r="AY189" s="200" t="s">
        <v>179</v>
      </c>
    </row>
    <row r="190" spans="2:51" s="14" customFormat="1" ht="13.5">
      <c r="B190" s="214"/>
      <c r="D190" s="194" t="s">
        <v>192</v>
      </c>
      <c r="E190" s="215" t="s">
        <v>5</v>
      </c>
      <c r="F190" s="216" t="s">
        <v>228</v>
      </c>
      <c r="H190" s="217">
        <v>10393.04</v>
      </c>
      <c r="I190" s="218"/>
      <c r="L190" s="214"/>
      <c r="M190" s="219"/>
      <c r="N190" s="220"/>
      <c r="O190" s="220"/>
      <c r="P190" s="220"/>
      <c r="Q190" s="220"/>
      <c r="R190" s="220"/>
      <c r="S190" s="220"/>
      <c r="T190" s="221"/>
      <c r="AT190" s="215" t="s">
        <v>192</v>
      </c>
      <c r="AU190" s="215" t="s">
        <v>80</v>
      </c>
      <c r="AV190" s="14" t="s">
        <v>186</v>
      </c>
      <c r="AW190" s="14" t="s">
        <v>35</v>
      </c>
      <c r="AX190" s="14" t="s">
        <v>78</v>
      </c>
      <c r="AY190" s="215" t="s">
        <v>179</v>
      </c>
    </row>
    <row r="191" spans="2:65" s="1" customFormat="1" ht="25.5" customHeight="1">
      <c r="B191" s="181"/>
      <c r="C191" s="182" t="s">
        <v>284</v>
      </c>
      <c r="D191" s="182" t="s">
        <v>181</v>
      </c>
      <c r="E191" s="183" t="s">
        <v>285</v>
      </c>
      <c r="F191" s="184" t="s">
        <v>286</v>
      </c>
      <c r="G191" s="185" t="s">
        <v>184</v>
      </c>
      <c r="H191" s="186">
        <v>1232.74</v>
      </c>
      <c r="I191" s="187"/>
      <c r="J191" s="188">
        <f>ROUND(I191*H191,2)</f>
        <v>0</v>
      </c>
      <c r="K191" s="184" t="s">
        <v>185</v>
      </c>
      <c r="L191" s="42"/>
      <c r="M191" s="189" t="s">
        <v>5</v>
      </c>
      <c r="N191" s="190" t="s">
        <v>42</v>
      </c>
      <c r="O191" s="43"/>
      <c r="P191" s="191">
        <f>O191*H191</f>
        <v>0</v>
      </c>
      <c r="Q191" s="191">
        <v>0.00013</v>
      </c>
      <c r="R191" s="191">
        <f>Q191*H191</f>
        <v>0.1602562</v>
      </c>
      <c r="S191" s="191">
        <v>0.256</v>
      </c>
      <c r="T191" s="192">
        <f>S191*H191</f>
        <v>315.58144</v>
      </c>
      <c r="AR191" s="25" t="s">
        <v>186</v>
      </c>
      <c r="AT191" s="25" t="s">
        <v>181</v>
      </c>
      <c r="AU191" s="25" t="s">
        <v>80</v>
      </c>
      <c r="AY191" s="25" t="s">
        <v>179</v>
      </c>
      <c r="BE191" s="193">
        <f>IF(N191="základní",J191,0)</f>
        <v>0</v>
      </c>
      <c r="BF191" s="193">
        <f>IF(N191="snížená",J191,0)</f>
        <v>0</v>
      </c>
      <c r="BG191" s="193">
        <f>IF(N191="zákl. přenesená",J191,0)</f>
        <v>0</v>
      </c>
      <c r="BH191" s="193">
        <f>IF(N191="sníž. přenesená",J191,0)</f>
        <v>0</v>
      </c>
      <c r="BI191" s="193">
        <f>IF(N191="nulová",J191,0)</f>
        <v>0</v>
      </c>
      <c r="BJ191" s="25" t="s">
        <v>78</v>
      </c>
      <c r="BK191" s="193">
        <f>ROUND(I191*H191,2)</f>
        <v>0</v>
      </c>
      <c r="BL191" s="25" t="s">
        <v>186</v>
      </c>
      <c r="BM191" s="25" t="s">
        <v>287</v>
      </c>
    </row>
    <row r="192" spans="2:47" s="1" customFormat="1" ht="27">
      <c r="B192" s="42"/>
      <c r="D192" s="194" t="s">
        <v>188</v>
      </c>
      <c r="F192" s="195" t="s">
        <v>288</v>
      </c>
      <c r="I192" s="196"/>
      <c r="L192" s="42"/>
      <c r="M192" s="197"/>
      <c r="N192" s="43"/>
      <c r="O192" s="43"/>
      <c r="P192" s="43"/>
      <c r="Q192" s="43"/>
      <c r="R192" s="43"/>
      <c r="S192" s="43"/>
      <c r="T192" s="71"/>
      <c r="AT192" s="25" t="s">
        <v>188</v>
      </c>
      <c r="AU192" s="25" t="s">
        <v>80</v>
      </c>
    </row>
    <row r="193" spans="2:47" s="1" customFormat="1" ht="27">
      <c r="B193" s="42"/>
      <c r="D193" s="194" t="s">
        <v>190</v>
      </c>
      <c r="F193" s="198" t="s">
        <v>191</v>
      </c>
      <c r="I193" s="196"/>
      <c r="L193" s="42"/>
      <c r="M193" s="197"/>
      <c r="N193" s="43"/>
      <c r="O193" s="43"/>
      <c r="P193" s="43"/>
      <c r="Q193" s="43"/>
      <c r="R193" s="43"/>
      <c r="S193" s="43"/>
      <c r="T193" s="71"/>
      <c r="AT193" s="25" t="s">
        <v>190</v>
      </c>
      <c r="AU193" s="25" t="s">
        <v>80</v>
      </c>
    </row>
    <row r="194" spans="2:65" s="1" customFormat="1" ht="25.5" customHeight="1">
      <c r="B194" s="181"/>
      <c r="C194" s="182" t="s">
        <v>289</v>
      </c>
      <c r="D194" s="182" t="s">
        <v>181</v>
      </c>
      <c r="E194" s="183" t="s">
        <v>290</v>
      </c>
      <c r="F194" s="184" t="s">
        <v>291</v>
      </c>
      <c r="G194" s="185" t="s">
        <v>184</v>
      </c>
      <c r="H194" s="186">
        <v>5848.7</v>
      </c>
      <c r="I194" s="187"/>
      <c r="J194" s="188">
        <f>ROUND(I194*H194,2)</f>
        <v>0</v>
      </c>
      <c r="K194" s="184" t="s">
        <v>185</v>
      </c>
      <c r="L194" s="42"/>
      <c r="M194" s="189" t="s">
        <v>5</v>
      </c>
      <c r="N194" s="190" t="s">
        <v>42</v>
      </c>
      <c r="O194" s="43"/>
      <c r="P194" s="191">
        <f>O194*H194</f>
        <v>0</v>
      </c>
      <c r="Q194" s="191">
        <v>6E-05</v>
      </c>
      <c r="R194" s="191">
        <f>Q194*H194</f>
        <v>0.350922</v>
      </c>
      <c r="S194" s="191">
        <v>0.103</v>
      </c>
      <c r="T194" s="192">
        <f>S194*H194</f>
        <v>602.4160999999999</v>
      </c>
      <c r="AR194" s="25" t="s">
        <v>186</v>
      </c>
      <c r="AT194" s="25" t="s">
        <v>181</v>
      </c>
      <c r="AU194" s="25" t="s">
        <v>80</v>
      </c>
      <c r="AY194" s="25" t="s">
        <v>179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25" t="s">
        <v>78</v>
      </c>
      <c r="BK194" s="193">
        <f>ROUND(I194*H194,2)</f>
        <v>0</v>
      </c>
      <c r="BL194" s="25" t="s">
        <v>186</v>
      </c>
      <c r="BM194" s="25" t="s">
        <v>292</v>
      </c>
    </row>
    <row r="195" spans="2:47" s="1" customFormat="1" ht="27">
      <c r="B195" s="42"/>
      <c r="D195" s="194" t="s">
        <v>188</v>
      </c>
      <c r="F195" s="195" t="s">
        <v>293</v>
      </c>
      <c r="I195" s="196"/>
      <c r="L195" s="42"/>
      <c r="M195" s="197"/>
      <c r="N195" s="43"/>
      <c r="O195" s="43"/>
      <c r="P195" s="43"/>
      <c r="Q195" s="43"/>
      <c r="R195" s="43"/>
      <c r="S195" s="43"/>
      <c r="T195" s="71"/>
      <c r="AT195" s="25" t="s">
        <v>188</v>
      </c>
      <c r="AU195" s="25" t="s">
        <v>80</v>
      </c>
    </row>
    <row r="196" spans="2:47" s="1" customFormat="1" ht="27">
      <c r="B196" s="42"/>
      <c r="D196" s="194" t="s">
        <v>190</v>
      </c>
      <c r="F196" s="198" t="s">
        <v>191</v>
      </c>
      <c r="I196" s="196"/>
      <c r="L196" s="42"/>
      <c r="M196" s="197"/>
      <c r="N196" s="43"/>
      <c r="O196" s="43"/>
      <c r="P196" s="43"/>
      <c r="Q196" s="43"/>
      <c r="R196" s="43"/>
      <c r="S196" s="43"/>
      <c r="T196" s="71"/>
      <c r="AT196" s="25" t="s">
        <v>190</v>
      </c>
      <c r="AU196" s="25" t="s">
        <v>80</v>
      </c>
    </row>
    <row r="197" spans="2:51" s="13" customFormat="1" ht="13.5">
      <c r="B197" s="207"/>
      <c r="D197" s="194" t="s">
        <v>192</v>
      </c>
      <c r="E197" s="208" t="s">
        <v>5</v>
      </c>
      <c r="F197" s="209" t="s">
        <v>294</v>
      </c>
      <c r="H197" s="208" t="s">
        <v>5</v>
      </c>
      <c r="I197" s="210"/>
      <c r="L197" s="207"/>
      <c r="M197" s="211"/>
      <c r="N197" s="212"/>
      <c r="O197" s="212"/>
      <c r="P197" s="212"/>
      <c r="Q197" s="212"/>
      <c r="R197" s="212"/>
      <c r="S197" s="212"/>
      <c r="T197" s="213"/>
      <c r="AT197" s="208" t="s">
        <v>192</v>
      </c>
      <c r="AU197" s="208" t="s">
        <v>80</v>
      </c>
      <c r="AV197" s="13" t="s">
        <v>78</v>
      </c>
      <c r="AW197" s="13" t="s">
        <v>35</v>
      </c>
      <c r="AX197" s="13" t="s">
        <v>71</v>
      </c>
      <c r="AY197" s="208" t="s">
        <v>179</v>
      </c>
    </row>
    <row r="198" spans="2:51" s="12" customFormat="1" ht="13.5">
      <c r="B198" s="199"/>
      <c r="D198" s="194" t="s">
        <v>192</v>
      </c>
      <c r="E198" s="200" t="s">
        <v>5</v>
      </c>
      <c r="F198" s="201" t="s">
        <v>295</v>
      </c>
      <c r="H198" s="202">
        <v>1348</v>
      </c>
      <c r="I198" s="203"/>
      <c r="L198" s="199"/>
      <c r="M198" s="204"/>
      <c r="N198" s="205"/>
      <c r="O198" s="205"/>
      <c r="P198" s="205"/>
      <c r="Q198" s="205"/>
      <c r="R198" s="205"/>
      <c r="S198" s="205"/>
      <c r="T198" s="206"/>
      <c r="AT198" s="200" t="s">
        <v>192</v>
      </c>
      <c r="AU198" s="200" t="s">
        <v>80</v>
      </c>
      <c r="AV198" s="12" t="s">
        <v>80</v>
      </c>
      <c r="AW198" s="12" t="s">
        <v>35</v>
      </c>
      <c r="AX198" s="12" t="s">
        <v>71</v>
      </c>
      <c r="AY198" s="200" t="s">
        <v>179</v>
      </c>
    </row>
    <row r="199" spans="2:51" s="12" customFormat="1" ht="13.5">
      <c r="B199" s="199"/>
      <c r="D199" s="194" t="s">
        <v>192</v>
      </c>
      <c r="E199" s="200" t="s">
        <v>5</v>
      </c>
      <c r="F199" s="201" t="s">
        <v>296</v>
      </c>
      <c r="H199" s="202">
        <v>140</v>
      </c>
      <c r="I199" s="203"/>
      <c r="L199" s="199"/>
      <c r="M199" s="204"/>
      <c r="N199" s="205"/>
      <c r="O199" s="205"/>
      <c r="P199" s="205"/>
      <c r="Q199" s="205"/>
      <c r="R199" s="205"/>
      <c r="S199" s="205"/>
      <c r="T199" s="206"/>
      <c r="AT199" s="200" t="s">
        <v>192</v>
      </c>
      <c r="AU199" s="200" t="s">
        <v>80</v>
      </c>
      <c r="AV199" s="12" t="s">
        <v>80</v>
      </c>
      <c r="AW199" s="12" t="s">
        <v>35</v>
      </c>
      <c r="AX199" s="12" t="s">
        <v>71</v>
      </c>
      <c r="AY199" s="200" t="s">
        <v>179</v>
      </c>
    </row>
    <row r="200" spans="2:51" s="12" customFormat="1" ht="13.5">
      <c r="B200" s="199"/>
      <c r="D200" s="194" t="s">
        <v>192</v>
      </c>
      <c r="E200" s="200" t="s">
        <v>5</v>
      </c>
      <c r="F200" s="201" t="s">
        <v>297</v>
      </c>
      <c r="H200" s="202">
        <v>24</v>
      </c>
      <c r="I200" s="203"/>
      <c r="L200" s="199"/>
      <c r="M200" s="204"/>
      <c r="N200" s="205"/>
      <c r="O200" s="205"/>
      <c r="P200" s="205"/>
      <c r="Q200" s="205"/>
      <c r="R200" s="205"/>
      <c r="S200" s="205"/>
      <c r="T200" s="206"/>
      <c r="AT200" s="200" t="s">
        <v>192</v>
      </c>
      <c r="AU200" s="200" t="s">
        <v>80</v>
      </c>
      <c r="AV200" s="12" t="s">
        <v>80</v>
      </c>
      <c r="AW200" s="12" t="s">
        <v>35</v>
      </c>
      <c r="AX200" s="12" t="s">
        <v>71</v>
      </c>
      <c r="AY200" s="200" t="s">
        <v>179</v>
      </c>
    </row>
    <row r="201" spans="2:51" s="12" customFormat="1" ht="13.5">
      <c r="B201" s="199"/>
      <c r="D201" s="194" t="s">
        <v>192</v>
      </c>
      <c r="E201" s="200" t="s">
        <v>5</v>
      </c>
      <c r="F201" s="201" t="s">
        <v>298</v>
      </c>
      <c r="H201" s="202">
        <v>2673.6</v>
      </c>
      <c r="I201" s="203"/>
      <c r="L201" s="199"/>
      <c r="M201" s="204"/>
      <c r="N201" s="205"/>
      <c r="O201" s="205"/>
      <c r="P201" s="205"/>
      <c r="Q201" s="205"/>
      <c r="R201" s="205"/>
      <c r="S201" s="205"/>
      <c r="T201" s="206"/>
      <c r="AT201" s="200" t="s">
        <v>192</v>
      </c>
      <c r="AU201" s="200" t="s">
        <v>80</v>
      </c>
      <c r="AV201" s="12" t="s">
        <v>80</v>
      </c>
      <c r="AW201" s="12" t="s">
        <v>35</v>
      </c>
      <c r="AX201" s="12" t="s">
        <v>71</v>
      </c>
      <c r="AY201" s="200" t="s">
        <v>179</v>
      </c>
    </row>
    <row r="202" spans="2:51" s="12" customFormat="1" ht="13.5">
      <c r="B202" s="199"/>
      <c r="D202" s="194" t="s">
        <v>192</v>
      </c>
      <c r="E202" s="200" t="s">
        <v>5</v>
      </c>
      <c r="F202" s="201" t="s">
        <v>299</v>
      </c>
      <c r="H202" s="202">
        <v>68</v>
      </c>
      <c r="I202" s="203"/>
      <c r="L202" s="199"/>
      <c r="M202" s="204"/>
      <c r="N202" s="205"/>
      <c r="O202" s="205"/>
      <c r="P202" s="205"/>
      <c r="Q202" s="205"/>
      <c r="R202" s="205"/>
      <c r="S202" s="205"/>
      <c r="T202" s="206"/>
      <c r="AT202" s="200" t="s">
        <v>192</v>
      </c>
      <c r="AU202" s="200" t="s">
        <v>80</v>
      </c>
      <c r="AV202" s="12" t="s">
        <v>80</v>
      </c>
      <c r="AW202" s="12" t="s">
        <v>35</v>
      </c>
      <c r="AX202" s="12" t="s">
        <v>71</v>
      </c>
      <c r="AY202" s="200" t="s">
        <v>179</v>
      </c>
    </row>
    <row r="203" spans="2:51" s="13" customFormat="1" ht="13.5">
      <c r="B203" s="207"/>
      <c r="D203" s="194" t="s">
        <v>192</v>
      </c>
      <c r="E203" s="208" t="s">
        <v>5</v>
      </c>
      <c r="F203" s="209" t="s">
        <v>300</v>
      </c>
      <c r="H203" s="208" t="s">
        <v>5</v>
      </c>
      <c r="I203" s="210"/>
      <c r="L203" s="207"/>
      <c r="M203" s="211"/>
      <c r="N203" s="212"/>
      <c r="O203" s="212"/>
      <c r="P203" s="212"/>
      <c r="Q203" s="212"/>
      <c r="R203" s="212"/>
      <c r="S203" s="212"/>
      <c r="T203" s="213"/>
      <c r="AT203" s="208" t="s">
        <v>192</v>
      </c>
      <c r="AU203" s="208" t="s">
        <v>80</v>
      </c>
      <c r="AV203" s="13" t="s">
        <v>78</v>
      </c>
      <c r="AW203" s="13" t="s">
        <v>35</v>
      </c>
      <c r="AX203" s="13" t="s">
        <v>71</v>
      </c>
      <c r="AY203" s="208" t="s">
        <v>179</v>
      </c>
    </row>
    <row r="204" spans="2:51" s="12" customFormat="1" ht="13.5">
      <c r="B204" s="199"/>
      <c r="D204" s="194" t="s">
        <v>192</v>
      </c>
      <c r="E204" s="200" t="s">
        <v>5</v>
      </c>
      <c r="F204" s="201" t="s">
        <v>301</v>
      </c>
      <c r="H204" s="202">
        <v>505.5</v>
      </c>
      <c r="I204" s="203"/>
      <c r="L204" s="199"/>
      <c r="M204" s="204"/>
      <c r="N204" s="205"/>
      <c r="O204" s="205"/>
      <c r="P204" s="205"/>
      <c r="Q204" s="205"/>
      <c r="R204" s="205"/>
      <c r="S204" s="205"/>
      <c r="T204" s="206"/>
      <c r="AT204" s="200" t="s">
        <v>192</v>
      </c>
      <c r="AU204" s="200" t="s">
        <v>80</v>
      </c>
      <c r="AV204" s="12" t="s">
        <v>80</v>
      </c>
      <c r="AW204" s="12" t="s">
        <v>35</v>
      </c>
      <c r="AX204" s="12" t="s">
        <v>71</v>
      </c>
      <c r="AY204" s="200" t="s">
        <v>179</v>
      </c>
    </row>
    <row r="205" spans="2:51" s="12" customFormat="1" ht="13.5">
      <c r="B205" s="199"/>
      <c r="D205" s="194" t="s">
        <v>192</v>
      </c>
      <c r="E205" s="200" t="s">
        <v>5</v>
      </c>
      <c r="F205" s="201" t="s">
        <v>302</v>
      </c>
      <c r="H205" s="202">
        <v>52.5</v>
      </c>
      <c r="I205" s="203"/>
      <c r="L205" s="199"/>
      <c r="M205" s="204"/>
      <c r="N205" s="205"/>
      <c r="O205" s="205"/>
      <c r="P205" s="205"/>
      <c r="Q205" s="205"/>
      <c r="R205" s="205"/>
      <c r="S205" s="205"/>
      <c r="T205" s="206"/>
      <c r="AT205" s="200" t="s">
        <v>192</v>
      </c>
      <c r="AU205" s="200" t="s">
        <v>80</v>
      </c>
      <c r="AV205" s="12" t="s">
        <v>80</v>
      </c>
      <c r="AW205" s="12" t="s">
        <v>35</v>
      </c>
      <c r="AX205" s="12" t="s">
        <v>71</v>
      </c>
      <c r="AY205" s="200" t="s">
        <v>179</v>
      </c>
    </row>
    <row r="206" spans="2:51" s="12" customFormat="1" ht="13.5">
      <c r="B206" s="199"/>
      <c r="D206" s="194" t="s">
        <v>192</v>
      </c>
      <c r="E206" s="200" t="s">
        <v>5</v>
      </c>
      <c r="F206" s="201" t="s">
        <v>303</v>
      </c>
      <c r="H206" s="202">
        <v>9</v>
      </c>
      <c r="I206" s="203"/>
      <c r="L206" s="199"/>
      <c r="M206" s="204"/>
      <c r="N206" s="205"/>
      <c r="O206" s="205"/>
      <c r="P206" s="205"/>
      <c r="Q206" s="205"/>
      <c r="R206" s="205"/>
      <c r="S206" s="205"/>
      <c r="T206" s="206"/>
      <c r="AT206" s="200" t="s">
        <v>192</v>
      </c>
      <c r="AU206" s="200" t="s">
        <v>80</v>
      </c>
      <c r="AV206" s="12" t="s">
        <v>80</v>
      </c>
      <c r="AW206" s="12" t="s">
        <v>35</v>
      </c>
      <c r="AX206" s="12" t="s">
        <v>71</v>
      </c>
      <c r="AY206" s="200" t="s">
        <v>179</v>
      </c>
    </row>
    <row r="207" spans="2:51" s="12" customFormat="1" ht="13.5">
      <c r="B207" s="199"/>
      <c r="D207" s="194" t="s">
        <v>192</v>
      </c>
      <c r="E207" s="200" t="s">
        <v>5</v>
      </c>
      <c r="F207" s="201" t="s">
        <v>304</v>
      </c>
      <c r="H207" s="202">
        <v>1002.6</v>
      </c>
      <c r="I207" s="203"/>
      <c r="L207" s="199"/>
      <c r="M207" s="204"/>
      <c r="N207" s="205"/>
      <c r="O207" s="205"/>
      <c r="P207" s="205"/>
      <c r="Q207" s="205"/>
      <c r="R207" s="205"/>
      <c r="S207" s="205"/>
      <c r="T207" s="206"/>
      <c r="AT207" s="200" t="s">
        <v>192</v>
      </c>
      <c r="AU207" s="200" t="s">
        <v>80</v>
      </c>
      <c r="AV207" s="12" t="s">
        <v>80</v>
      </c>
      <c r="AW207" s="12" t="s">
        <v>35</v>
      </c>
      <c r="AX207" s="12" t="s">
        <v>71</v>
      </c>
      <c r="AY207" s="200" t="s">
        <v>179</v>
      </c>
    </row>
    <row r="208" spans="2:51" s="12" customFormat="1" ht="13.5">
      <c r="B208" s="199"/>
      <c r="D208" s="194" t="s">
        <v>192</v>
      </c>
      <c r="E208" s="200" t="s">
        <v>5</v>
      </c>
      <c r="F208" s="201" t="s">
        <v>305</v>
      </c>
      <c r="H208" s="202">
        <v>25.5</v>
      </c>
      <c r="I208" s="203"/>
      <c r="L208" s="199"/>
      <c r="M208" s="204"/>
      <c r="N208" s="205"/>
      <c r="O208" s="205"/>
      <c r="P208" s="205"/>
      <c r="Q208" s="205"/>
      <c r="R208" s="205"/>
      <c r="S208" s="205"/>
      <c r="T208" s="206"/>
      <c r="AT208" s="200" t="s">
        <v>192</v>
      </c>
      <c r="AU208" s="200" t="s">
        <v>80</v>
      </c>
      <c r="AV208" s="12" t="s">
        <v>80</v>
      </c>
      <c r="AW208" s="12" t="s">
        <v>35</v>
      </c>
      <c r="AX208" s="12" t="s">
        <v>71</v>
      </c>
      <c r="AY208" s="200" t="s">
        <v>179</v>
      </c>
    </row>
    <row r="209" spans="2:51" s="14" customFormat="1" ht="13.5">
      <c r="B209" s="214"/>
      <c r="D209" s="194" t="s">
        <v>192</v>
      </c>
      <c r="E209" s="215" t="s">
        <v>5</v>
      </c>
      <c r="F209" s="216" t="s">
        <v>228</v>
      </c>
      <c r="H209" s="217">
        <v>5848.7</v>
      </c>
      <c r="I209" s="218"/>
      <c r="L209" s="214"/>
      <c r="M209" s="219"/>
      <c r="N209" s="220"/>
      <c r="O209" s="220"/>
      <c r="P209" s="220"/>
      <c r="Q209" s="220"/>
      <c r="R209" s="220"/>
      <c r="S209" s="220"/>
      <c r="T209" s="221"/>
      <c r="AT209" s="215" t="s">
        <v>192</v>
      </c>
      <c r="AU209" s="215" t="s">
        <v>80</v>
      </c>
      <c r="AV209" s="14" t="s">
        <v>186</v>
      </c>
      <c r="AW209" s="14" t="s">
        <v>35</v>
      </c>
      <c r="AX209" s="14" t="s">
        <v>78</v>
      </c>
      <c r="AY209" s="215" t="s">
        <v>179</v>
      </c>
    </row>
    <row r="210" spans="2:65" s="1" customFormat="1" ht="16.5" customHeight="1">
      <c r="B210" s="181"/>
      <c r="C210" s="182" t="s">
        <v>306</v>
      </c>
      <c r="D210" s="182" t="s">
        <v>181</v>
      </c>
      <c r="E210" s="183" t="s">
        <v>307</v>
      </c>
      <c r="F210" s="184" t="s">
        <v>308</v>
      </c>
      <c r="G210" s="185" t="s">
        <v>309</v>
      </c>
      <c r="H210" s="186">
        <v>200</v>
      </c>
      <c r="I210" s="187"/>
      <c r="J210" s="188">
        <f>ROUND(I210*H210,2)</f>
        <v>0</v>
      </c>
      <c r="K210" s="184" t="s">
        <v>185</v>
      </c>
      <c r="L210" s="42"/>
      <c r="M210" s="189" t="s">
        <v>5</v>
      </c>
      <c r="N210" s="190" t="s">
        <v>42</v>
      </c>
      <c r="O210" s="43"/>
      <c r="P210" s="191">
        <f>O210*H210</f>
        <v>0</v>
      </c>
      <c r="Q210" s="191">
        <v>0</v>
      </c>
      <c r="R210" s="191">
        <f>Q210*H210</f>
        <v>0</v>
      </c>
      <c r="S210" s="191">
        <v>0.205</v>
      </c>
      <c r="T210" s="192">
        <f>S210*H210</f>
        <v>41</v>
      </c>
      <c r="AR210" s="25" t="s">
        <v>186</v>
      </c>
      <c r="AT210" s="25" t="s">
        <v>181</v>
      </c>
      <c r="AU210" s="25" t="s">
        <v>80</v>
      </c>
      <c r="AY210" s="25" t="s">
        <v>179</v>
      </c>
      <c r="BE210" s="193">
        <f>IF(N210="základní",J210,0)</f>
        <v>0</v>
      </c>
      <c r="BF210" s="193">
        <f>IF(N210="snížená",J210,0)</f>
        <v>0</v>
      </c>
      <c r="BG210" s="193">
        <f>IF(N210="zákl. přenesená",J210,0)</f>
        <v>0</v>
      </c>
      <c r="BH210" s="193">
        <f>IF(N210="sníž. přenesená",J210,0)</f>
        <v>0</v>
      </c>
      <c r="BI210" s="193">
        <f>IF(N210="nulová",J210,0)</f>
        <v>0</v>
      </c>
      <c r="BJ210" s="25" t="s">
        <v>78</v>
      </c>
      <c r="BK210" s="193">
        <f>ROUND(I210*H210,2)</f>
        <v>0</v>
      </c>
      <c r="BL210" s="25" t="s">
        <v>186</v>
      </c>
      <c r="BM210" s="25" t="s">
        <v>310</v>
      </c>
    </row>
    <row r="211" spans="2:47" s="1" customFormat="1" ht="27">
      <c r="B211" s="42"/>
      <c r="D211" s="194" t="s">
        <v>188</v>
      </c>
      <c r="F211" s="195" t="s">
        <v>311</v>
      </c>
      <c r="I211" s="196"/>
      <c r="L211" s="42"/>
      <c r="M211" s="197"/>
      <c r="N211" s="43"/>
      <c r="O211" s="43"/>
      <c r="P211" s="43"/>
      <c r="Q211" s="43"/>
      <c r="R211" s="43"/>
      <c r="S211" s="43"/>
      <c r="T211" s="71"/>
      <c r="AT211" s="25" t="s">
        <v>188</v>
      </c>
      <c r="AU211" s="25" t="s">
        <v>80</v>
      </c>
    </row>
    <row r="212" spans="2:47" s="1" customFormat="1" ht="27">
      <c r="B212" s="42"/>
      <c r="D212" s="194" t="s">
        <v>190</v>
      </c>
      <c r="F212" s="198" t="s">
        <v>191</v>
      </c>
      <c r="I212" s="196"/>
      <c r="L212" s="42"/>
      <c r="M212" s="197"/>
      <c r="N212" s="43"/>
      <c r="O212" s="43"/>
      <c r="P212" s="43"/>
      <c r="Q212" s="43"/>
      <c r="R212" s="43"/>
      <c r="S212" s="43"/>
      <c r="T212" s="71"/>
      <c r="AT212" s="25" t="s">
        <v>190</v>
      </c>
      <c r="AU212" s="25" t="s">
        <v>80</v>
      </c>
    </row>
    <row r="213" spans="2:51" s="13" customFormat="1" ht="13.5">
      <c r="B213" s="207"/>
      <c r="D213" s="194" t="s">
        <v>192</v>
      </c>
      <c r="E213" s="208" t="s">
        <v>5</v>
      </c>
      <c r="F213" s="209" t="s">
        <v>312</v>
      </c>
      <c r="H213" s="208" t="s">
        <v>5</v>
      </c>
      <c r="I213" s="210"/>
      <c r="L213" s="207"/>
      <c r="M213" s="211"/>
      <c r="N213" s="212"/>
      <c r="O213" s="212"/>
      <c r="P213" s="212"/>
      <c r="Q213" s="212"/>
      <c r="R213" s="212"/>
      <c r="S213" s="212"/>
      <c r="T213" s="213"/>
      <c r="AT213" s="208" t="s">
        <v>192</v>
      </c>
      <c r="AU213" s="208" t="s">
        <v>80</v>
      </c>
      <c r="AV213" s="13" t="s">
        <v>78</v>
      </c>
      <c r="AW213" s="13" t="s">
        <v>35</v>
      </c>
      <c r="AX213" s="13" t="s">
        <v>71</v>
      </c>
      <c r="AY213" s="208" t="s">
        <v>179</v>
      </c>
    </row>
    <row r="214" spans="2:51" s="12" customFormat="1" ht="13.5">
      <c r="B214" s="199"/>
      <c r="D214" s="194" t="s">
        <v>192</v>
      </c>
      <c r="E214" s="200" t="s">
        <v>5</v>
      </c>
      <c r="F214" s="201" t="s">
        <v>193</v>
      </c>
      <c r="H214" s="202">
        <v>200</v>
      </c>
      <c r="I214" s="203"/>
      <c r="L214" s="199"/>
      <c r="M214" s="204"/>
      <c r="N214" s="205"/>
      <c r="O214" s="205"/>
      <c r="P214" s="205"/>
      <c r="Q214" s="205"/>
      <c r="R214" s="205"/>
      <c r="S214" s="205"/>
      <c r="T214" s="206"/>
      <c r="AT214" s="200" t="s">
        <v>192</v>
      </c>
      <c r="AU214" s="200" t="s">
        <v>80</v>
      </c>
      <c r="AV214" s="12" t="s">
        <v>80</v>
      </c>
      <c r="AW214" s="12" t="s">
        <v>35</v>
      </c>
      <c r="AX214" s="12" t="s">
        <v>78</v>
      </c>
      <c r="AY214" s="200" t="s">
        <v>179</v>
      </c>
    </row>
    <row r="215" spans="2:65" s="1" customFormat="1" ht="25.5" customHeight="1">
      <c r="B215" s="181"/>
      <c r="C215" s="182" t="s">
        <v>313</v>
      </c>
      <c r="D215" s="182" t="s">
        <v>181</v>
      </c>
      <c r="E215" s="183" t="s">
        <v>314</v>
      </c>
      <c r="F215" s="184" t="s">
        <v>315</v>
      </c>
      <c r="G215" s="185" t="s">
        <v>316</v>
      </c>
      <c r="H215" s="186">
        <v>25</v>
      </c>
      <c r="I215" s="187"/>
      <c r="J215" s="188">
        <f>ROUND(I215*H215,2)</f>
        <v>0</v>
      </c>
      <c r="K215" s="184" t="s">
        <v>5</v>
      </c>
      <c r="L215" s="42"/>
      <c r="M215" s="189" t="s">
        <v>5</v>
      </c>
      <c r="N215" s="190" t="s">
        <v>42</v>
      </c>
      <c r="O215" s="43"/>
      <c r="P215" s="191">
        <f>O215*H215</f>
        <v>0</v>
      </c>
      <c r="Q215" s="191">
        <v>0</v>
      </c>
      <c r="R215" s="191">
        <f>Q215*H215</f>
        <v>0</v>
      </c>
      <c r="S215" s="191">
        <v>0</v>
      </c>
      <c r="T215" s="192">
        <f>S215*H215</f>
        <v>0</v>
      </c>
      <c r="AR215" s="25" t="s">
        <v>186</v>
      </c>
      <c r="AT215" s="25" t="s">
        <v>181</v>
      </c>
      <c r="AU215" s="25" t="s">
        <v>80</v>
      </c>
      <c r="AY215" s="25" t="s">
        <v>179</v>
      </c>
      <c r="BE215" s="193">
        <f>IF(N215="základní",J215,0)</f>
        <v>0</v>
      </c>
      <c r="BF215" s="193">
        <f>IF(N215="snížená",J215,0)</f>
        <v>0</v>
      </c>
      <c r="BG215" s="193">
        <f>IF(N215="zákl. přenesená",J215,0)</f>
        <v>0</v>
      </c>
      <c r="BH215" s="193">
        <f>IF(N215="sníž. přenesená",J215,0)</f>
        <v>0</v>
      </c>
      <c r="BI215" s="193">
        <f>IF(N215="nulová",J215,0)</f>
        <v>0</v>
      </c>
      <c r="BJ215" s="25" t="s">
        <v>78</v>
      </c>
      <c r="BK215" s="193">
        <f>ROUND(I215*H215,2)</f>
        <v>0</v>
      </c>
      <c r="BL215" s="25" t="s">
        <v>186</v>
      </c>
      <c r="BM215" s="25" t="s">
        <v>317</v>
      </c>
    </row>
    <row r="216" spans="2:47" s="1" customFormat="1" ht="13.5">
      <c r="B216" s="42"/>
      <c r="D216" s="194" t="s">
        <v>188</v>
      </c>
      <c r="F216" s="195" t="s">
        <v>315</v>
      </c>
      <c r="I216" s="196"/>
      <c r="L216" s="42"/>
      <c r="M216" s="197"/>
      <c r="N216" s="43"/>
      <c r="O216" s="43"/>
      <c r="P216" s="43"/>
      <c r="Q216" s="43"/>
      <c r="R216" s="43"/>
      <c r="S216" s="43"/>
      <c r="T216" s="71"/>
      <c r="AT216" s="25" t="s">
        <v>188</v>
      </c>
      <c r="AU216" s="25" t="s">
        <v>80</v>
      </c>
    </row>
    <row r="217" spans="2:47" s="1" customFormat="1" ht="27">
      <c r="B217" s="42"/>
      <c r="D217" s="194" t="s">
        <v>190</v>
      </c>
      <c r="F217" s="198" t="s">
        <v>191</v>
      </c>
      <c r="I217" s="196"/>
      <c r="L217" s="42"/>
      <c r="M217" s="197"/>
      <c r="N217" s="43"/>
      <c r="O217" s="43"/>
      <c r="P217" s="43"/>
      <c r="Q217" s="43"/>
      <c r="R217" s="43"/>
      <c r="S217" s="43"/>
      <c r="T217" s="71"/>
      <c r="AT217" s="25" t="s">
        <v>190</v>
      </c>
      <c r="AU217" s="25" t="s">
        <v>80</v>
      </c>
    </row>
    <row r="218" spans="2:51" s="13" customFormat="1" ht="13.5">
      <c r="B218" s="207"/>
      <c r="D218" s="194" t="s">
        <v>192</v>
      </c>
      <c r="E218" s="208" t="s">
        <v>5</v>
      </c>
      <c r="F218" s="209" t="s">
        <v>318</v>
      </c>
      <c r="H218" s="208" t="s">
        <v>5</v>
      </c>
      <c r="I218" s="210"/>
      <c r="L218" s="207"/>
      <c r="M218" s="211"/>
      <c r="N218" s="212"/>
      <c r="O218" s="212"/>
      <c r="P218" s="212"/>
      <c r="Q218" s="212"/>
      <c r="R218" s="212"/>
      <c r="S218" s="212"/>
      <c r="T218" s="213"/>
      <c r="AT218" s="208" t="s">
        <v>192</v>
      </c>
      <c r="AU218" s="208" t="s">
        <v>80</v>
      </c>
      <c r="AV218" s="13" t="s">
        <v>78</v>
      </c>
      <c r="AW218" s="13" t="s">
        <v>35</v>
      </c>
      <c r="AX218" s="13" t="s">
        <v>71</v>
      </c>
      <c r="AY218" s="208" t="s">
        <v>179</v>
      </c>
    </row>
    <row r="219" spans="2:51" s="12" customFormat="1" ht="13.5">
      <c r="B219" s="199"/>
      <c r="D219" s="194" t="s">
        <v>192</v>
      </c>
      <c r="E219" s="200" t="s">
        <v>5</v>
      </c>
      <c r="F219" s="201" t="s">
        <v>319</v>
      </c>
      <c r="H219" s="202">
        <v>25</v>
      </c>
      <c r="I219" s="203"/>
      <c r="L219" s="199"/>
      <c r="M219" s="204"/>
      <c r="N219" s="205"/>
      <c r="O219" s="205"/>
      <c r="P219" s="205"/>
      <c r="Q219" s="205"/>
      <c r="R219" s="205"/>
      <c r="S219" s="205"/>
      <c r="T219" s="206"/>
      <c r="AT219" s="200" t="s">
        <v>192</v>
      </c>
      <c r="AU219" s="200" t="s">
        <v>80</v>
      </c>
      <c r="AV219" s="12" t="s">
        <v>80</v>
      </c>
      <c r="AW219" s="12" t="s">
        <v>35</v>
      </c>
      <c r="AX219" s="12" t="s">
        <v>78</v>
      </c>
      <c r="AY219" s="200" t="s">
        <v>179</v>
      </c>
    </row>
    <row r="220" spans="2:65" s="1" customFormat="1" ht="25.5" customHeight="1">
      <c r="B220" s="181"/>
      <c r="C220" s="182" t="s">
        <v>320</v>
      </c>
      <c r="D220" s="182" t="s">
        <v>181</v>
      </c>
      <c r="E220" s="183" t="s">
        <v>321</v>
      </c>
      <c r="F220" s="184" t="s">
        <v>322</v>
      </c>
      <c r="G220" s="185" t="s">
        <v>323</v>
      </c>
      <c r="H220" s="186">
        <v>1</v>
      </c>
      <c r="I220" s="187"/>
      <c r="J220" s="188">
        <f>ROUND(I220*H220,2)</f>
        <v>0</v>
      </c>
      <c r="K220" s="184" t="s">
        <v>5</v>
      </c>
      <c r="L220" s="42"/>
      <c r="M220" s="189" t="s">
        <v>5</v>
      </c>
      <c r="N220" s="190" t="s">
        <v>42</v>
      </c>
      <c r="O220" s="43"/>
      <c r="P220" s="191">
        <f>O220*H220</f>
        <v>0</v>
      </c>
      <c r="Q220" s="191">
        <v>0</v>
      </c>
      <c r="R220" s="191">
        <f>Q220*H220</f>
        <v>0</v>
      </c>
      <c r="S220" s="191">
        <v>0</v>
      </c>
      <c r="T220" s="192">
        <f>S220*H220</f>
        <v>0</v>
      </c>
      <c r="AR220" s="25" t="s">
        <v>186</v>
      </c>
      <c r="AT220" s="25" t="s">
        <v>181</v>
      </c>
      <c r="AU220" s="25" t="s">
        <v>80</v>
      </c>
      <c r="AY220" s="25" t="s">
        <v>179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25" t="s">
        <v>78</v>
      </c>
      <c r="BK220" s="193">
        <f>ROUND(I220*H220,2)</f>
        <v>0</v>
      </c>
      <c r="BL220" s="25" t="s">
        <v>186</v>
      </c>
      <c r="BM220" s="25" t="s">
        <v>324</v>
      </c>
    </row>
    <row r="221" spans="2:47" s="1" customFormat="1" ht="27">
      <c r="B221" s="42"/>
      <c r="D221" s="194" t="s">
        <v>188</v>
      </c>
      <c r="F221" s="195" t="s">
        <v>322</v>
      </c>
      <c r="I221" s="196"/>
      <c r="L221" s="42"/>
      <c r="M221" s="197"/>
      <c r="N221" s="43"/>
      <c r="O221" s="43"/>
      <c r="P221" s="43"/>
      <c r="Q221" s="43"/>
      <c r="R221" s="43"/>
      <c r="S221" s="43"/>
      <c r="T221" s="71"/>
      <c r="AT221" s="25" t="s">
        <v>188</v>
      </c>
      <c r="AU221" s="25" t="s">
        <v>80</v>
      </c>
    </row>
    <row r="222" spans="2:65" s="1" customFormat="1" ht="16.5" customHeight="1">
      <c r="B222" s="181"/>
      <c r="C222" s="182" t="s">
        <v>325</v>
      </c>
      <c r="D222" s="182" t="s">
        <v>181</v>
      </c>
      <c r="E222" s="183" t="s">
        <v>326</v>
      </c>
      <c r="F222" s="184" t="s">
        <v>327</v>
      </c>
      <c r="G222" s="185" t="s">
        <v>316</v>
      </c>
      <c r="H222" s="186">
        <v>80</v>
      </c>
      <c r="I222" s="187"/>
      <c r="J222" s="188">
        <f>ROUND(I222*H222,2)</f>
        <v>0</v>
      </c>
      <c r="K222" s="184" t="s">
        <v>5</v>
      </c>
      <c r="L222" s="42"/>
      <c r="M222" s="189" t="s">
        <v>5</v>
      </c>
      <c r="N222" s="190" t="s">
        <v>42</v>
      </c>
      <c r="O222" s="43"/>
      <c r="P222" s="191">
        <f>O222*H222</f>
        <v>0</v>
      </c>
      <c r="Q222" s="191">
        <v>0</v>
      </c>
      <c r="R222" s="191">
        <f>Q222*H222</f>
        <v>0</v>
      </c>
      <c r="S222" s="191">
        <v>0</v>
      </c>
      <c r="T222" s="192">
        <f>S222*H222</f>
        <v>0</v>
      </c>
      <c r="AR222" s="25" t="s">
        <v>186</v>
      </c>
      <c r="AT222" s="25" t="s">
        <v>181</v>
      </c>
      <c r="AU222" s="25" t="s">
        <v>80</v>
      </c>
      <c r="AY222" s="25" t="s">
        <v>179</v>
      </c>
      <c r="BE222" s="193">
        <f>IF(N222="základní",J222,0)</f>
        <v>0</v>
      </c>
      <c r="BF222" s="193">
        <f>IF(N222="snížená",J222,0)</f>
        <v>0</v>
      </c>
      <c r="BG222" s="193">
        <f>IF(N222="zákl. přenesená",J222,0)</f>
        <v>0</v>
      </c>
      <c r="BH222" s="193">
        <f>IF(N222="sníž. přenesená",J222,0)</f>
        <v>0</v>
      </c>
      <c r="BI222" s="193">
        <f>IF(N222="nulová",J222,0)</f>
        <v>0</v>
      </c>
      <c r="BJ222" s="25" t="s">
        <v>78</v>
      </c>
      <c r="BK222" s="193">
        <f>ROUND(I222*H222,2)</f>
        <v>0</v>
      </c>
      <c r="BL222" s="25" t="s">
        <v>186</v>
      </c>
      <c r="BM222" s="25" t="s">
        <v>328</v>
      </c>
    </row>
    <row r="223" spans="2:47" s="1" customFormat="1" ht="13.5">
      <c r="B223" s="42"/>
      <c r="D223" s="194" t="s">
        <v>188</v>
      </c>
      <c r="F223" s="195" t="s">
        <v>327</v>
      </c>
      <c r="I223" s="196"/>
      <c r="L223" s="42"/>
      <c r="M223" s="197"/>
      <c r="N223" s="43"/>
      <c r="O223" s="43"/>
      <c r="P223" s="43"/>
      <c r="Q223" s="43"/>
      <c r="R223" s="43"/>
      <c r="S223" s="43"/>
      <c r="T223" s="71"/>
      <c r="AT223" s="25" t="s">
        <v>188</v>
      </c>
      <c r="AU223" s="25" t="s">
        <v>80</v>
      </c>
    </row>
    <row r="224" spans="2:47" s="1" customFormat="1" ht="27">
      <c r="B224" s="42"/>
      <c r="D224" s="194" t="s">
        <v>190</v>
      </c>
      <c r="F224" s="198" t="s">
        <v>191</v>
      </c>
      <c r="I224" s="196"/>
      <c r="L224" s="42"/>
      <c r="M224" s="197"/>
      <c r="N224" s="43"/>
      <c r="O224" s="43"/>
      <c r="P224" s="43"/>
      <c r="Q224" s="43"/>
      <c r="R224" s="43"/>
      <c r="S224" s="43"/>
      <c r="T224" s="71"/>
      <c r="AT224" s="25" t="s">
        <v>190</v>
      </c>
      <c r="AU224" s="25" t="s">
        <v>80</v>
      </c>
    </row>
    <row r="225" spans="2:51" s="12" customFormat="1" ht="13.5">
      <c r="B225" s="199"/>
      <c r="D225" s="194" t="s">
        <v>192</v>
      </c>
      <c r="E225" s="200" t="s">
        <v>5</v>
      </c>
      <c r="F225" s="201" t="s">
        <v>329</v>
      </c>
      <c r="H225" s="202">
        <v>80</v>
      </c>
      <c r="I225" s="203"/>
      <c r="L225" s="199"/>
      <c r="M225" s="204"/>
      <c r="N225" s="205"/>
      <c r="O225" s="205"/>
      <c r="P225" s="205"/>
      <c r="Q225" s="205"/>
      <c r="R225" s="205"/>
      <c r="S225" s="205"/>
      <c r="T225" s="206"/>
      <c r="AT225" s="200" t="s">
        <v>192</v>
      </c>
      <c r="AU225" s="200" t="s">
        <v>80</v>
      </c>
      <c r="AV225" s="12" t="s">
        <v>80</v>
      </c>
      <c r="AW225" s="12" t="s">
        <v>35</v>
      </c>
      <c r="AX225" s="12" t="s">
        <v>78</v>
      </c>
      <c r="AY225" s="200" t="s">
        <v>179</v>
      </c>
    </row>
    <row r="226" spans="2:65" s="1" customFormat="1" ht="51" customHeight="1">
      <c r="B226" s="181"/>
      <c r="C226" s="182" t="s">
        <v>330</v>
      </c>
      <c r="D226" s="182" t="s">
        <v>181</v>
      </c>
      <c r="E226" s="183" t="s">
        <v>331</v>
      </c>
      <c r="F226" s="184" t="s">
        <v>332</v>
      </c>
      <c r="G226" s="185" t="s">
        <v>316</v>
      </c>
      <c r="H226" s="186">
        <v>2</v>
      </c>
      <c r="I226" s="187"/>
      <c r="J226" s="188">
        <f>ROUND(I226*H226,2)</f>
        <v>0</v>
      </c>
      <c r="K226" s="184" t="s">
        <v>5</v>
      </c>
      <c r="L226" s="42"/>
      <c r="M226" s="189" t="s">
        <v>5</v>
      </c>
      <c r="N226" s="190" t="s">
        <v>42</v>
      </c>
      <c r="O226" s="43"/>
      <c r="P226" s="191">
        <f>O226*H226</f>
        <v>0</v>
      </c>
      <c r="Q226" s="191">
        <v>0</v>
      </c>
      <c r="R226" s="191">
        <f>Q226*H226</f>
        <v>0</v>
      </c>
      <c r="S226" s="191">
        <v>0</v>
      </c>
      <c r="T226" s="192">
        <f>S226*H226</f>
        <v>0</v>
      </c>
      <c r="AR226" s="25" t="s">
        <v>186</v>
      </c>
      <c r="AT226" s="25" t="s">
        <v>181</v>
      </c>
      <c r="AU226" s="25" t="s">
        <v>80</v>
      </c>
      <c r="AY226" s="25" t="s">
        <v>179</v>
      </c>
      <c r="BE226" s="193">
        <f>IF(N226="základní",J226,0)</f>
        <v>0</v>
      </c>
      <c r="BF226" s="193">
        <f>IF(N226="snížená",J226,0)</f>
        <v>0</v>
      </c>
      <c r="BG226" s="193">
        <f>IF(N226="zákl. přenesená",J226,0)</f>
        <v>0</v>
      </c>
      <c r="BH226" s="193">
        <f>IF(N226="sníž. přenesená",J226,0)</f>
        <v>0</v>
      </c>
      <c r="BI226" s="193">
        <f>IF(N226="nulová",J226,0)</f>
        <v>0</v>
      </c>
      <c r="BJ226" s="25" t="s">
        <v>78</v>
      </c>
      <c r="BK226" s="193">
        <f>ROUND(I226*H226,2)</f>
        <v>0</v>
      </c>
      <c r="BL226" s="25" t="s">
        <v>186</v>
      </c>
      <c r="BM226" s="25" t="s">
        <v>333</v>
      </c>
    </row>
    <row r="227" spans="2:47" s="1" customFormat="1" ht="40.5">
      <c r="B227" s="42"/>
      <c r="D227" s="194" t="s">
        <v>188</v>
      </c>
      <c r="F227" s="195" t="s">
        <v>332</v>
      </c>
      <c r="I227" s="196"/>
      <c r="L227" s="42"/>
      <c r="M227" s="197"/>
      <c r="N227" s="43"/>
      <c r="O227" s="43"/>
      <c r="P227" s="43"/>
      <c r="Q227" s="43"/>
      <c r="R227" s="43"/>
      <c r="S227" s="43"/>
      <c r="T227" s="71"/>
      <c r="AT227" s="25" t="s">
        <v>188</v>
      </c>
      <c r="AU227" s="25" t="s">
        <v>80</v>
      </c>
    </row>
    <row r="228" spans="2:47" s="1" customFormat="1" ht="27">
      <c r="B228" s="42"/>
      <c r="D228" s="194" t="s">
        <v>190</v>
      </c>
      <c r="F228" s="198" t="s">
        <v>191</v>
      </c>
      <c r="I228" s="196"/>
      <c r="L228" s="42"/>
      <c r="M228" s="197"/>
      <c r="N228" s="43"/>
      <c r="O228" s="43"/>
      <c r="P228" s="43"/>
      <c r="Q228" s="43"/>
      <c r="R228" s="43"/>
      <c r="S228" s="43"/>
      <c r="T228" s="71"/>
      <c r="AT228" s="25" t="s">
        <v>190</v>
      </c>
      <c r="AU228" s="25" t="s">
        <v>80</v>
      </c>
    </row>
    <row r="229" spans="2:51" s="13" customFormat="1" ht="13.5">
      <c r="B229" s="207"/>
      <c r="D229" s="194" t="s">
        <v>192</v>
      </c>
      <c r="E229" s="208" t="s">
        <v>5</v>
      </c>
      <c r="F229" s="209" t="s">
        <v>334</v>
      </c>
      <c r="H229" s="208" t="s">
        <v>5</v>
      </c>
      <c r="I229" s="210"/>
      <c r="L229" s="207"/>
      <c r="M229" s="211"/>
      <c r="N229" s="212"/>
      <c r="O229" s="212"/>
      <c r="P229" s="212"/>
      <c r="Q229" s="212"/>
      <c r="R229" s="212"/>
      <c r="S229" s="212"/>
      <c r="T229" s="213"/>
      <c r="AT229" s="208" t="s">
        <v>192</v>
      </c>
      <c r="AU229" s="208" t="s">
        <v>80</v>
      </c>
      <c r="AV229" s="13" t="s">
        <v>78</v>
      </c>
      <c r="AW229" s="13" t="s">
        <v>35</v>
      </c>
      <c r="AX229" s="13" t="s">
        <v>71</v>
      </c>
      <c r="AY229" s="208" t="s">
        <v>179</v>
      </c>
    </row>
    <row r="230" spans="2:51" s="12" customFormat="1" ht="13.5">
      <c r="B230" s="199"/>
      <c r="D230" s="194" t="s">
        <v>192</v>
      </c>
      <c r="E230" s="200" t="s">
        <v>5</v>
      </c>
      <c r="F230" s="201" t="s">
        <v>335</v>
      </c>
      <c r="H230" s="202">
        <v>2</v>
      </c>
      <c r="I230" s="203"/>
      <c r="L230" s="199"/>
      <c r="M230" s="204"/>
      <c r="N230" s="205"/>
      <c r="O230" s="205"/>
      <c r="P230" s="205"/>
      <c r="Q230" s="205"/>
      <c r="R230" s="205"/>
      <c r="S230" s="205"/>
      <c r="T230" s="206"/>
      <c r="AT230" s="200" t="s">
        <v>192</v>
      </c>
      <c r="AU230" s="200" t="s">
        <v>80</v>
      </c>
      <c r="AV230" s="12" t="s">
        <v>80</v>
      </c>
      <c r="AW230" s="12" t="s">
        <v>35</v>
      </c>
      <c r="AX230" s="12" t="s">
        <v>78</v>
      </c>
      <c r="AY230" s="200" t="s">
        <v>179</v>
      </c>
    </row>
    <row r="231" spans="2:65" s="1" customFormat="1" ht="25.5" customHeight="1">
      <c r="B231" s="181"/>
      <c r="C231" s="182" t="s">
        <v>11</v>
      </c>
      <c r="D231" s="182" t="s">
        <v>181</v>
      </c>
      <c r="E231" s="183" t="s">
        <v>336</v>
      </c>
      <c r="F231" s="184" t="s">
        <v>337</v>
      </c>
      <c r="G231" s="185" t="s">
        <v>309</v>
      </c>
      <c r="H231" s="186">
        <v>15</v>
      </c>
      <c r="I231" s="187"/>
      <c r="J231" s="188">
        <f>ROUND(I231*H231,2)</f>
        <v>0</v>
      </c>
      <c r="K231" s="184" t="s">
        <v>5</v>
      </c>
      <c r="L231" s="42"/>
      <c r="M231" s="189" t="s">
        <v>5</v>
      </c>
      <c r="N231" s="190" t="s">
        <v>42</v>
      </c>
      <c r="O231" s="43"/>
      <c r="P231" s="191">
        <f>O231*H231</f>
        <v>0</v>
      </c>
      <c r="Q231" s="191">
        <v>0</v>
      </c>
      <c r="R231" s="191">
        <f>Q231*H231</f>
        <v>0</v>
      </c>
      <c r="S231" s="191">
        <v>0</v>
      </c>
      <c r="T231" s="192">
        <f>S231*H231</f>
        <v>0</v>
      </c>
      <c r="AR231" s="25" t="s">
        <v>186</v>
      </c>
      <c r="AT231" s="25" t="s">
        <v>181</v>
      </c>
      <c r="AU231" s="25" t="s">
        <v>80</v>
      </c>
      <c r="AY231" s="25" t="s">
        <v>179</v>
      </c>
      <c r="BE231" s="193">
        <f>IF(N231="základní",J231,0)</f>
        <v>0</v>
      </c>
      <c r="BF231" s="193">
        <f>IF(N231="snížená",J231,0)</f>
        <v>0</v>
      </c>
      <c r="BG231" s="193">
        <f>IF(N231="zákl. přenesená",J231,0)</f>
        <v>0</v>
      </c>
      <c r="BH231" s="193">
        <f>IF(N231="sníž. přenesená",J231,0)</f>
        <v>0</v>
      </c>
      <c r="BI231" s="193">
        <f>IF(N231="nulová",J231,0)</f>
        <v>0</v>
      </c>
      <c r="BJ231" s="25" t="s">
        <v>78</v>
      </c>
      <c r="BK231" s="193">
        <f>ROUND(I231*H231,2)</f>
        <v>0</v>
      </c>
      <c r="BL231" s="25" t="s">
        <v>186</v>
      </c>
      <c r="BM231" s="25" t="s">
        <v>338</v>
      </c>
    </row>
    <row r="232" spans="2:47" s="1" customFormat="1" ht="13.5">
      <c r="B232" s="42"/>
      <c r="D232" s="194" t="s">
        <v>188</v>
      </c>
      <c r="F232" s="195" t="s">
        <v>337</v>
      </c>
      <c r="I232" s="196"/>
      <c r="L232" s="42"/>
      <c r="M232" s="197"/>
      <c r="N232" s="43"/>
      <c r="O232" s="43"/>
      <c r="P232" s="43"/>
      <c r="Q232" s="43"/>
      <c r="R232" s="43"/>
      <c r="S232" s="43"/>
      <c r="T232" s="71"/>
      <c r="AT232" s="25" t="s">
        <v>188</v>
      </c>
      <c r="AU232" s="25" t="s">
        <v>80</v>
      </c>
    </row>
    <row r="233" spans="2:47" s="1" customFormat="1" ht="27">
      <c r="B233" s="42"/>
      <c r="D233" s="194" t="s">
        <v>190</v>
      </c>
      <c r="F233" s="198" t="s">
        <v>191</v>
      </c>
      <c r="I233" s="196"/>
      <c r="L233" s="42"/>
      <c r="M233" s="197"/>
      <c r="N233" s="43"/>
      <c r="O233" s="43"/>
      <c r="P233" s="43"/>
      <c r="Q233" s="43"/>
      <c r="R233" s="43"/>
      <c r="S233" s="43"/>
      <c r="T233" s="71"/>
      <c r="AT233" s="25" t="s">
        <v>190</v>
      </c>
      <c r="AU233" s="25" t="s">
        <v>80</v>
      </c>
    </row>
    <row r="234" spans="2:51" s="13" customFormat="1" ht="13.5">
      <c r="B234" s="207"/>
      <c r="D234" s="194" t="s">
        <v>192</v>
      </c>
      <c r="E234" s="208" t="s">
        <v>5</v>
      </c>
      <c r="F234" s="209" t="s">
        <v>334</v>
      </c>
      <c r="H234" s="208" t="s">
        <v>5</v>
      </c>
      <c r="I234" s="210"/>
      <c r="L234" s="207"/>
      <c r="M234" s="211"/>
      <c r="N234" s="212"/>
      <c r="O234" s="212"/>
      <c r="P234" s="212"/>
      <c r="Q234" s="212"/>
      <c r="R234" s="212"/>
      <c r="S234" s="212"/>
      <c r="T234" s="213"/>
      <c r="AT234" s="208" t="s">
        <v>192</v>
      </c>
      <c r="AU234" s="208" t="s">
        <v>80</v>
      </c>
      <c r="AV234" s="13" t="s">
        <v>78</v>
      </c>
      <c r="AW234" s="13" t="s">
        <v>35</v>
      </c>
      <c r="AX234" s="13" t="s">
        <v>71</v>
      </c>
      <c r="AY234" s="208" t="s">
        <v>179</v>
      </c>
    </row>
    <row r="235" spans="2:51" s="12" customFormat="1" ht="13.5">
      <c r="B235" s="199"/>
      <c r="D235" s="194" t="s">
        <v>192</v>
      </c>
      <c r="E235" s="200" t="s">
        <v>5</v>
      </c>
      <c r="F235" s="201" t="s">
        <v>339</v>
      </c>
      <c r="H235" s="202">
        <v>15</v>
      </c>
      <c r="I235" s="203"/>
      <c r="L235" s="199"/>
      <c r="M235" s="204"/>
      <c r="N235" s="205"/>
      <c r="O235" s="205"/>
      <c r="P235" s="205"/>
      <c r="Q235" s="205"/>
      <c r="R235" s="205"/>
      <c r="S235" s="205"/>
      <c r="T235" s="206"/>
      <c r="AT235" s="200" t="s">
        <v>192</v>
      </c>
      <c r="AU235" s="200" t="s">
        <v>80</v>
      </c>
      <c r="AV235" s="12" t="s">
        <v>80</v>
      </c>
      <c r="AW235" s="12" t="s">
        <v>35</v>
      </c>
      <c r="AX235" s="12" t="s">
        <v>78</v>
      </c>
      <c r="AY235" s="200" t="s">
        <v>179</v>
      </c>
    </row>
    <row r="236" spans="2:65" s="1" customFormat="1" ht="16.5" customHeight="1">
      <c r="B236" s="181"/>
      <c r="C236" s="182" t="s">
        <v>340</v>
      </c>
      <c r="D236" s="182" t="s">
        <v>181</v>
      </c>
      <c r="E236" s="183" t="s">
        <v>341</v>
      </c>
      <c r="F236" s="184" t="s">
        <v>342</v>
      </c>
      <c r="G236" s="185" t="s">
        <v>309</v>
      </c>
      <c r="H236" s="186">
        <v>15</v>
      </c>
      <c r="I236" s="187"/>
      <c r="J236" s="188">
        <f>ROUND(I236*H236,2)</f>
        <v>0</v>
      </c>
      <c r="K236" s="184" t="s">
        <v>5</v>
      </c>
      <c r="L236" s="42"/>
      <c r="M236" s="189" t="s">
        <v>5</v>
      </c>
      <c r="N236" s="190" t="s">
        <v>42</v>
      </c>
      <c r="O236" s="43"/>
      <c r="P236" s="191">
        <f>O236*H236</f>
        <v>0</v>
      </c>
      <c r="Q236" s="191">
        <v>0</v>
      </c>
      <c r="R236" s="191">
        <f>Q236*H236</f>
        <v>0</v>
      </c>
      <c r="S236" s="191">
        <v>0</v>
      </c>
      <c r="T236" s="192">
        <f>S236*H236</f>
        <v>0</v>
      </c>
      <c r="AR236" s="25" t="s">
        <v>186</v>
      </c>
      <c r="AT236" s="25" t="s">
        <v>181</v>
      </c>
      <c r="AU236" s="25" t="s">
        <v>80</v>
      </c>
      <c r="AY236" s="25" t="s">
        <v>179</v>
      </c>
      <c r="BE236" s="193">
        <f>IF(N236="základní",J236,0)</f>
        <v>0</v>
      </c>
      <c r="BF236" s="193">
        <f>IF(N236="snížená",J236,0)</f>
        <v>0</v>
      </c>
      <c r="BG236" s="193">
        <f>IF(N236="zákl. přenesená",J236,0)</f>
        <v>0</v>
      </c>
      <c r="BH236" s="193">
        <f>IF(N236="sníž. přenesená",J236,0)</f>
        <v>0</v>
      </c>
      <c r="BI236" s="193">
        <f>IF(N236="nulová",J236,0)</f>
        <v>0</v>
      </c>
      <c r="BJ236" s="25" t="s">
        <v>78</v>
      </c>
      <c r="BK236" s="193">
        <f>ROUND(I236*H236,2)</f>
        <v>0</v>
      </c>
      <c r="BL236" s="25" t="s">
        <v>186</v>
      </c>
      <c r="BM236" s="25" t="s">
        <v>343</v>
      </c>
    </row>
    <row r="237" spans="2:47" s="1" customFormat="1" ht="13.5">
      <c r="B237" s="42"/>
      <c r="D237" s="194" t="s">
        <v>188</v>
      </c>
      <c r="F237" s="195" t="s">
        <v>337</v>
      </c>
      <c r="I237" s="196"/>
      <c r="L237" s="42"/>
      <c r="M237" s="197"/>
      <c r="N237" s="43"/>
      <c r="O237" s="43"/>
      <c r="P237" s="43"/>
      <c r="Q237" s="43"/>
      <c r="R237" s="43"/>
      <c r="S237" s="43"/>
      <c r="T237" s="71"/>
      <c r="AT237" s="25" t="s">
        <v>188</v>
      </c>
      <c r="AU237" s="25" t="s">
        <v>80</v>
      </c>
    </row>
    <row r="238" spans="2:47" s="1" customFormat="1" ht="27">
      <c r="B238" s="42"/>
      <c r="D238" s="194" t="s">
        <v>190</v>
      </c>
      <c r="F238" s="198" t="s">
        <v>191</v>
      </c>
      <c r="I238" s="196"/>
      <c r="L238" s="42"/>
      <c r="M238" s="197"/>
      <c r="N238" s="43"/>
      <c r="O238" s="43"/>
      <c r="P238" s="43"/>
      <c r="Q238" s="43"/>
      <c r="R238" s="43"/>
      <c r="S238" s="43"/>
      <c r="T238" s="71"/>
      <c r="AT238" s="25" t="s">
        <v>190</v>
      </c>
      <c r="AU238" s="25" t="s">
        <v>80</v>
      </c>
    </row>
    <row r="239" spans="2:51" s="13" customFormat="1" ht="13.5">
      <c r="B239" s="207"/>
      <c r="D239" s="194" t="s">
        <v>192</v>
      </c>
      <c r="E239" s="208" t="s">
        <v>5</v>
      </c>
      <c r="F239" s="209" t="s">
        <v>334</v>
      </c>
      <c r="H239" s="208" t="s">
        <v>5</v>
      </c>
      <c r="I239" s="210"/>
      <c r="L239" s="207"/>
      <c r="M239" s="211"/>
      <c r="N239" s="212"/>
      <c r="O239" s="212"/>
      <c r="P239" s="212"/>
      <c r="Q239" s="212"/>
      <c r="R239" s="212"/>
      <c r="S239" s="212"/>
      <c r="T239" s="213"/>
      <c r="AT239" s="208" t="s">
        <v>192</v>
      </c>
      <c r="AU239" s="208" t="s">
        <v>80</v>
      </c>
      <c r="AV239" s="13" t="s">
        <v>78</v>
      </c>
      <c r="AW239" s="13" t="s">
        <v>35</v>
      </c>
      <c r="AX239" s="13" t="s">
        <v>71</v>
      </c>
      <c r="AY239" s="208" t="s">
        <v>179</v>
      </c>
    </row>
    <row r="240" spans="2:51" s="12" customFormat="1" ht="13.5">
      <c r="B240" s="199"/>
      <c r="D240" s="194" t="s">
        <v>192</v>
      </c>
      <c r="E240" s="200" t="s">
        <v>5</v>
      </c>
      <c r="F240" s="201" t="s">
        <v>339</v>
      </c>
      <c r="H240" s="202">
        <v>15</v>
      </c>
      <c r="I240" s="203"/>
      <c r="L240" s="199"/>
      <c r="M240" s="204"/>
      <c r="N240" s="205"/>
      <c r="O240" s="205"/>
      <c r="P240" s="205"/>
      <c r="Q240" s="205"/>
      <c r="R240" s="205"/>
      <c r="S240" s="205"/>
      <c r="T240" s="206"/>
      <c r="AT240" s="200" t="s">
        <v>192</v>
      </c>
      <c r="AU240" s="200" t="s">
        <v>80</v>
      </c>
      <c r="AV240" s="12" t="s">
        <v>80</v>
      </c>
      <c r="AW240" s="12" t="s">
        <v>35</v>
      </c>
      <c r="AX240" s="12" t="s">
        <v>78</v>
      </c>
      <c r="AY240" s="200" t="s">
        <v>179</v>
      </c>
    </row>
    <row r="241" spans="2:65" s="1" customFormat="1" ht="16.5" customHeight="1">
      <c r="B241" s="181"/>
      <c r="C241" s="182" t="s">
        <v>344</v>
      </c>
      <c r="D241" s="182" t="s">
        <v>181</v>
      </c>
      <c r="E241" s="183" t="s">
        <v>345</v>
      </c>
      <c r="F241" s="184" t="s">
        <v>346</v>
      </c>
      <c r="G241" s="185" t="s">
        <v>347</v>
      </c>
      <c r="H241" s="186">
        <v>2160</v>
      </c>
      <c r="I241" s="187"/>
      <c r="J241" s="188">
        <f>ROUND(I241*H241,2)</f>
        <v>0</v>
      </c>
      <c r="K241" s="184" t="s">
        <v>185</v>
      </c>
      <c r="L241" s="42"/>
      <c r="M241" s="189" t="s">
        <v>5</v>
      </c>
      <c r="N241" s="190" t="s">
        <v>42</v>
      </c>
      <c r="O241" s="43"/>
      <c r="P241" s="191">
        <f>O241*H241</f>
        <v>0</v>
      </c>
      <c r="Q241" s="191">
        <v>0</v>
      </c>
      <c r="R241" s="191">
        <f>Q241*H241</f>
        <v>0</v>
      </c>
      <c r="S241" s="191">
        <v>0</v>
      </c>
      <c r="T241" s="192">
        <f>S241*H241</f>
        <v>0</v>
      </c>
      <c r="AR241" s="25" t="s">
        <v>186</v>
      </c>
      <c r="AT241" s="25" t="s">
        <v>181</v>
      </c>
      <c r="AU241" s="25" t="s">
        <v>80</v>
      </c>
      <c r="AY241" s="25" t="s">
        <v>179</v>
      </c>
      <c r="BE241" s="193">
        <f>IF(N241="základní",J241,0)</f>
        <v>0</v>
      </c>
      <c r="BF241" s="193">
        <f>IF(N241="snížená",J241,0)</f>
        <v>0</v>
      </c>
      <c r="BG241" s="193">
        <f>IF(N241="zákl. přenesená",J241,0)</f>
        <v>0</v>
      </c>
      <c r="BH241" s="193">
        <f>IF(N241="sníž. přenesená",J241,0)</f>
        <v>0</v>
      </c>
      <c r="BI241" s="193">
        <f>IF(N241="nulová",J241,0)</f>
        <v>0</v>
      </c>
      <c r="BJ241" s="25" t="s">
        <v>78</v>
      </c>
      <c r="BK241" s="193">
        <f>ROUND(I241*H241,2)</f>
        <v>0</v>
      </c>
      <c r="BL241" s="25" t="s">
        <v>186</v>
      </c>
      <c r="BM241" s="25" t="s">
        <v>348</v>
      </c>
    </row>
    <row r="242" spans="2:47" s="1" customFormat="1" ht="13.5">
      <c r="B242" s="42"/>
      <c r="D242" s="194" t="s">
        <v>188</v>
      </c>
      <c r="F242" s="195" t="s">
        <v>349</v>
      </c>
      <c r="I242" s="196"/>
      <c r="L242" s="42"/>
      <c r="M242" s="197"/>
      <c r="N242" s="43"/>
      <c r="O242" s="43"/>
      <c r="P242" s="43"/>
      <c r="Q242" s="43"/>
      <c r="R242" s="43"/>
      <c r="S242" s="43"/>
      <c r="T242" s="71"/>
      <c r="AT242" s="25" t="s">
        <v>188</v>
      </c>
      <c r="AU242" s="25" t="s">
        <v>80</v>
      </c>
    </row>
    <row r="243" spans="2:47" s="1" customFormat="1" ht="27">
      <c r="B243" s="42"/>
      <c r="D243" s="194" t="s">
        <v>190</v>
      </c>
      <c r="F243" s="198" t="s">
        <v>191</v>
      </c>
      <c r="I243" s="196"/>
      <c r="L243" s="42"/>
      <c r="M243" s="197"/>
      <c r="N243" s="43"/>
      <c r="O243" s="43"/>
      <c r="P243" s="43"/>
      <c r="Q243" s="43"/>
      <c r="R243" s="43"/>
      <c r="S243" s="43"/>
      <c r="T243" s="71"/>
      <c r="AT243" s="25" t="s">
        <v>190</v>
      </c>
      <c r="AU243" s="25" t="s">
        <v>80</v>
      </c>
    </row>
    <row r="244" spans="2:51" s="12" customFormat="1" ht="13.5">
      <c r="B244" s="199"/>
      <c r="D244" s="194" t="s">
        <v>192</v>
      </c>
      <c r="E244" s="200" t="s">
        <v>5</v>
      </c>
      <c r="F244" s="201" t="s">
        <v>350</v>
      </c>
      <c r="H244" s="202">
        <v>2160</v>
      </c>
      <c r="I244" s="203"/>
      <c r="L244" s="199"/>
      <c r="M244" s="204"/>
      <c r="N244" s="205"/>
      <c r="O244" s="205"/>
      <c r="P244" s="205"/>
      <c r="Q244" s="205"/>
      <c r="R244" s="205"/>
      <c r="S244" s="205"/>
      <c r="T244" s="206"/>
      <c r="AT244" s="200" t="s">
        <v>192</v>
      </c>
      <c r="AU244" s="200" t="s">
        <v>80</v>
      </c>
      <c r="AV244" s="12" t="s">
        <v>80</v>
      </c>
      <c r="AW244" s="12" t="s">
        <v>35</v>
      </c>
      <c r="AX244" s="12" t="s">
        <v>78</v>
      </c>
      <c r="AY244" s="200" t="s">
        <v>179</v>
      </c>
    </row>
    <row r="245" spans="2:65" s="1" customFormat="1" ht="25.5" customHeight="1">
      <c r="B245" s="181"/>
      <c r="C245" s="182" t="s">
        <v>351</v>
      </c>
      <c r="D245" s="182" t="s">
        <v>181</v>
      </c>
      <c r="E245" s="183" t="s">
        <v>352</v>
      </c>
      <c r="F245" s="184" t="s">
        <v>353</v>
      </c>
      <c r="G245" s="185" t="s">
        <v>354</v>
      </c>
      <c r="H245" s="186">
        <v>180</v>
      </c>
      <c r="I245" s="187"/>
      <c r="J245" s="188">
        <f>ROUND(I245*H245,2)</f>
        <v>0</v>
      </c>
      <c r="K245" s="184" t="s">
        <v>185</v>
      </c>
      <c r="L245" s="42"/>
      <c r="M245" s="189" t="s">
        <v>5</v>
      </c>
      <c r="N245" s="190" t="s">
        <v>42</v>
      </c>
      <c r="O245" s="43"/>
      <c r="P245" s="191">
        <f>O245*H245</f>
        <v>0</v>
      </c>
      <c r="Q245" s="191">
        <v>0</v>
      </c>
      <c r="R245" s="191">
        <f>Q245*H245</f>
        <v>0</v>
      </c>
      <c r="S245" s="191">
        <v>0</v>
      </c>
      <c r="T245" s="192">
        <f>S245*H245</f>
        <v>0</v>
      </c>
      <c r="AR245" s="25" t="s">
        <v>186</v>
      </c>
      <c r="AT245" s="25" t="s">
        <v>181</v>
      </c>
      <c r="AU245" s="25" t="s">
        <v>80</v>
      </c>
      <c r="AY245" s="25" t="s">
        <v>179</v>
      </c>
      <c r="BE245" s="193">
        <f>IF(N245="základní",J245,0)</f>
        <v>0</v>
      </c>
      <c r="BF245" s="193">
        <f>IF(N245="snížená",J245,0)</f>
        <v>0</v>
      </c>
      <c r="BG245" s="193">
        <f>IF(N245="zákl. přenesená",J245,0)</f>
        <v>0</v>
      </c>
      <c r="BH245" s="193">
        <f>IF(N245="sníž. přenesená",J245,0)</f>
        <v>0</v>
      </c>
      <c r="BI245" s="193">
        <f>IF(N245="nulová",J245,0)</f>
        <v>0</v>
      </c>
      <c r="BJ245" s="25" t="s">
        <v>78</v>
      </c>
      <c r="BK245" s="193">
        <f>ROUND(I245*H245,2)</f>
        <v>0</v>
      </c>
      <c r="BL245" s="25" t="s">
        <v>186</v>
      </c>
      <c r="BM245" s="25" t="s">
        <v>355</v>
      </c>
    </row>
    <row r="246" spans="2:47" s="1" customFormat="1" ht="27">
      <c r="B246" s="42"/>
      <c r="D246" s="194" t="s">
        <v>188</v>
      </c>
      <c r="F246" s="195" t="s">
        <v>356</v>
      </c>
      <c r="I246" s="196"/>
      <c r="L246" s="42"/>
      <c r="M246" s="197"/>
      <c r="N246" s="43"/>
      <c r="O246" s="43"/>
      <c r="P246" s="43"/>
      <c r="Q246" s="43"/>
      <c r="R246" s="43"/>
      <c r="S246" s="43"/>
      <c r="T246" s="71"/>
      <c r="AT246" s="25" t="s">
        <v>188</v>
      </c>
      <c r="AU246" s="25" t="s">
        <v>80</v>
      </c>
    </row>
    <row r="247" spans="2:65" s="1" customFormat="1" ht="16.5" customHeight="1">
      <c r="B247" s="181"/>
      <c r="C247" s="182" t="s">
        <v>357</v>
      </c>
      <c r="D247" s="182" t="s">
        <v>181</v>
      </c>
      <c r="E247" s="183" t="s">
        <v>358</v>
      </c>
      <c r="F247" s="184" t="s">
        <v>359</v>
      </c>
      <c r="G247" s="185" t="s">
        <v>309</v>
      </c>
      <c r="H247" s="186">
        <v>313.5</v>
      </c>
      <c r="I247" s="187"/>
      <c r="J247" s="188">
        <f>ROUND(I247*H247,2)</f>
        <v>0</v>
      </c>
      <c r="K247" s="184" t="s">
        <v>185</v>
      </c>
      <c r="L247" s="42"/>
      <c r="M247" s="189" t="s">
        <v>5</v>
      </c>
      <c r="N247" s="190" t="s">
        <v>42</v>
      </c>
      <c r="O247" s="43"/>
      <c r="P247" s="191">
        <f>O247*H247</f>
        <v>0</v>
      </c>
      <c r="Q247" s="191">
        <v>0.01068</v>
      </c>
      <c r="R247" s="191">
        <f>Q247*H247</f>
        <v>3.34818</v>
      </c>
      <c r="S247" s="191">
        <v>0</v>
      </c>
      <c r="T247" s="192">
        <f>S247*H247</f>
        <v>0</v>
      </c>
      <c r="AR247" s="25" t="s">
        <v>186</v>
      </c>
      <c r="AT247" s="25" t="s">
        <v>181</v>
      </c>
      <c r="AU247" s="25" t="s">
        <v>80</v>
      </c>
      <c r="AY247" s="25" t="s">
        <v>179</v>
      </c>
      <c r="BE247" s="193">
        <f>IF(N247="základní",J247,0)</f>
        <v>0</v>
      </c>
      <c r="BF247" s="193">
        <f>IF(N247="snížená",J247,0)</f>
        <v>0</v>
      </c>
      <c r="BG247" s="193">
        <f>IF(N247="zákl. přenesená",J247,0)</f>
        <v>0</v>
      </c>
      <c r="BH247" s="193">
        <f>IF(N247="sníž. přenesená",J247,0)</f>
        <v>0</v>
      </c>
      <c r="BI247" s="193">
        <f>IF(N247="nulová",J247,0)</f>
        <v>0</v>
      </c>
      <c r="BJ247" s="25" t="s">
        <v>78</v>
      </c>
      <c r="BK247" s="193">
        <f>ROUND(I247*H247,2)</f>
        <v>0</v>
      </c>
      <c r="BL247" s="25" t="s">
        <v>186</v>
      </c>
      <c r="BM247" s="25" t="s">
        <v>360</v>
      </c>
    </row>
    <row r="248" spans="2:47" s="1" customFormat="1" ht="54">
      <c r="B248" s="42"/>
      <c r="D248" s="194" t="s">
        <v>188</v>
      </c>
      <c r="F248" s="195" t="s">
        <v>361</v>
      </c>
      <c r="I248" s="196"/>
      <c r="L248" s="42"/>
      <c r="M248" s="197"/>
      <c r="N248" s="43"/>
      <c r="O248" s="43"/>
      <c r="P248" s="43"/>
      <c r="Q248" s="43"/>
      <c r="R248" s="43"/>
      <c r="S248" s="43"/>
      <c r="T248" s="71"/>
      <c r="AT248" s="25" t="s">
        <v>188</v>
      </c>
      <c r="AU248" s="25" t="s">
        <v>80</v>
      </c>
    </row>
    <row r="249" spans="2:47" s="1" customFormat="1" ht="27">
      <c r="B249" s="42"/>
      <c r="D249" s="194" t="s">
        <v>190</v>
      </c>
      <c r="F249" s="198" t="s">
        <v>191</v>
      </c>
      <c r="I249" s="196"/>
      <c r="L249" s="42"/>
      <c r="M249" s="197"/>
      <c r="N249" s="43"/>
      <c r="O249" s="43"/>
      <c r="P249" s="43"/>
      <c r="Q249" s="43"/>
      <c r="R249" s="43"/>
      <c r="S249" s="43"/>
      <c r="T249" s="71"/>
      <c r="AT249" s="25" t="s">
        <v>190</v>
      </c>
      <c r="AU249" s="25" t="s">
        <v>80</v>
      </c>
    </row>
    <row r="250" spans="2:51" s="12" customFormat="1" ht="13.5">
      <c r="B250" s="199"/>
      <c r="D250" s="194" t="s">
        <v>192</v>
      </c>
      <c r="E250" s="200" t="s">
        <v>5</v>
      </c>
      <c r="F250" s="201" t="s">
        <v>362</v>
      </c>
      <c r="H250" s="202">
        <v>12.1</v>
      </c>
      <c r="I250" s="203"/>
      <c r="L250" s="199"/>
      <c r="M250" s="204"/>
      <c r="N250" s="205"/>
      <c r="O250" s="205"/>
      <c r="P250" s="205"/>
      <c r="Q250" s="205"/>
      <c r="R250" s="205"/>
      <c r="S250" s="205"/>
      <c r="T250" s="206"/>
      <c r="AT250" s="200" t="s">
        <v>192</v>
      </c>
      <c r="AU250" s="200" t="s">
        <v>80</v>
      </c>
      <c r="AV250" s="12" t="s">
        <v>80</v>
      </c>
      <c r="AW250" s="12" t="s">
        <v>35</v>
      </c>
      <c r="AX250" s="12" t="s">
        <v>71</v>
      </c>
      <c r="AY250" s="200" t="s">
        <v>179</v>
      </c>
    </row>
    <row r="251" spans="2:51" s="12" customFormat="1" ht="13.5">
      <c r="B251" s="199"/>
      <c r="D251" s="194" t="s">
        <v>192</v>
      </c>
      <c r="E251" s="200" t="s">
        <v>5</v>
      </c>
      <c r="F251" s="201" t="s">
        <v>363</v>
      </c>
      <c r="H251" s="202">
        <v>17.6</v>
      </c>
      <c r="I251" s="203"/>
      <c r="L251" s="199"/>
      <c r="M251" s="204"/>
      <c r="N251" s="205"/>
      <c r="O251" s="205"/>
      <c r="P251" s="205"/>
      <c r="Q251" s="205"/>
      <c r="R251" s="205"/>
      <c r="S251" s="205"/>
      <c r="T251" s="206"/>
      <c r="AT251" s="200" t="s">
        <v>192</v>
      </c>
      <c r="AU251" s="200" t="s">
        <v>80</v>
      </c>
      <c r="AV251" s="12" t="s">
        <v>80</v>
      </c>
      <c r="AW251" s="12" t="s">
        <v>35</v>
      </c>
      <c r="AX251" s="12" t="s">
        <v>71</v>
      </c>
      <c r="AY251" s="200" t="s">
        <v>179</v>
      </c>
    </row>
    <row r="252" spans="2:51" s="12" customFormat="1" ht="13.5">
      <c r="B252" s="199"/>
      <c r="D252" s="194" t="s">
        <v>192</v>
      </c>
      <c r="E252" s="200" t="s">
        <v>5</v>
      </c>
      <c r="F252" s="201" t="s">
        <v>364</v>
      </c>
      <c r="H252" s="202">
        <v>68.2</v>
      </c>
      <c r="I252" s="203"/>
      <c r="L252" s="199"/>
      <c r="M252" s="204"/>
      <c r="N252" s="205"/>
      <c r="O252" s="205"/>
      <c r="P252" s="205"/>
      <c r="Q252" s="205"/>
      <c r="R252" s="205"/>
      <c r="S252" s="205"/>
      <c r="T252" s="206"/>
      <c r="AT252" s="200" t="s">
        <v>192</v>
      </c>
      <c r="AU252" s="200" t="s">
        <v>80</v>
      </c>
      <c r="AV252" s="12" t="s">
        <v>80</v>
      </c>
      <c r="AW252" s="12" t="s">
        <v>35</v>
      </c>
      <c r="AX252" s="12" t="s">
        <v>71</v>
      </c>
      <c r="AY252" s="200" t="s">
        <v>179</v>
      </c>
    </row>
    <row r="253" spans="2:51" s="12" customFormat="1" ht="13.5">
      <c r="B253" s="199"/>
      <c r="D253" s="194" t="s">
        <v>192</v>
      </c>
      <c r="E253" s="200" t="s">
        <v>5</v>
      </c>
      <c r="F253" s="201" t="s">
        <v>365</v>
      </c>
      <c r="H253" s="202">
        <v>2.2</v>
      </c>
      <c r="I253" s="203"/>
      <c r="L253" s="199"/>
      <c r="M253" s="204"/>
      <c r="N253" s="205"/>
      <c r="O253" s="205"/>
      <c r="P253" s="205"/>
      <c r="Q253" s="205"/>
      <c r="R253" s="205"/>
      <c r="S253" s="205"/>
      <c r="T253" s="206"/>
      <c r="AT253" s="200" t="s">
        <v>192</v>
      </c>
      <c r="AU253" s="200" t="s">
        <v>80</v>
      </c>
      <c r="AV253" s="12" t="s">
        <v>80</v>
      </c>
      <c r="AW253" s="12" t="s">
        <v>35</v>
      </c>
      <c r="AX253" s="12" t="s">
        <v>71</v>
      </c>
      <c r="AY253" s="200" t="s">
        <v>179</v>
      </c>
    </row>
    <row r="254" spans="2:51" s="12" customFormat="1" ht="13.5">
      <c r="B254" s="199"/>
      <c r="D254" s="194" t="s">
        <v>192</v>
      </c>
      <c r="E254" s="200" t="s">
        <v>5</v>
      </c>
      <c r="F254" s="201" t="s">
        <v>366</v>
      </c>
      <c r="H254" s="202">
        <v>12.1</v>
      </c>
      <c r="I254" s="203"/>
      <c r="L254" s="199"/>
      <c r="M254" s="204"/>
      <c r="N254" s="205"/>
      <c r="O254" s="205"/>
      <c r="P254" s="205"/>
      <c r="Q254" s="205"/>
      <c r="R254" s="205"/>
      <c r="S254" s="205"/>
      <c r="T254" s="206"/>
      <c r="AT254" s="200" t="s">
        <v>192</v>
      </c>
      <c r="AU254" s="200" t="s">
        <v>80</v>
      </c>
      <c r="AV254" s="12" t="s">
        <v>80</v>
      </c>
      <c r="AW254" s="12" t="s">
        <v>35</v>
      </c>
      <c r="AX254" s="12" t="s">
        <v>71</v>
      </c>
      <c r="AY254" s="200" t="s">
        <v>179</v>
      </c>
    </row>
    <row r="255" spans="2:51" s="12" customFormat="1" ht="13.5">
      <c r="B255" s="199"/>
      <c r="D255" s="194" t="s">
        <v>192</v>
      </c>
      <c r="E255" s="200" t="s">
        <v>5</v>
      </c>
      <c r="F255" s="201" t="s">
        <v>367</v>
      </c>
      <c r="H255" s="202">
        <v>2.2</v>
      </c>
      <c r="I255" s="203"/>
      <c r="L255" s="199"/>
      <c r="M255" s="204"/>
      <c r="N255" s="205"/>
      <c r="O255" s="205"/>
      <c r="P255" s="205"/>
      <c r="Q255" s="205"/>
      <c r="R255" s="205"/>
      <c r="S255" s="205"/>
      <c r="T255" s="206"/>
      <c r="AT255" s="200" t="s">
        <v>192</v>
      </c>
      <c r="AU255" s="200" t="s">
        <v>80</v>
      </c>
      <c r="AV255" s="12" t="s">
        <v>80</v>
      </c>
      <c r="AW255" s="12" t="s">
        <v>35</v>
      </c>
      <c r="AX255" s="12" t="s">
        <v>71</v>
      </c>
      <c r="AY255" s="200" t="s">
        <v>179</v>
      </c>
    </row>
    <row r="256" spans="2:51" s="12" customFormat="1" ht="13.5">
      <c r="B256" s="199"/>
      <c r="D256" s="194" t="s">
        <v>192</v>
      </c>
      <c r="E256" s="200" t="s">
        <v>5</v>
      </c>
      <c r="F256" s="201" t="s">
        <v>368</v>
      </c>
      <c r="H256" s="202">
        <v>14.3</v>
      </c>
      <c r="I256" s="203"/>
      <c r="L256" s="199"/>
      <c r="M256" s="204"/>
      <c r="N256" s="205"/>
      <c r="O256" s="205"/>
      <c r="P256" s="205"/>
      <c r="Q256" s="205"/>
      <c r="R256" s="205"/>
      <c r="S256" s="205"/>
      <c r="T256" s="206"/>
      <c r="AT256" s="200" t="s">
        <v>192</v>
      </c>
      <c r="AU256" s="200" t="s">
        <v>80</v>
      </c>
      <c r="AV256" s="12" t="s">
        <v>80</v>
      </c>
      <c r="AW256" s="12" t="s">
        <v>35</v>
      </c>
      <c r="AX256" s="12" t="s">
        <v>71</v>
      </c>
      <c r="AY256" s="200" t="s">
        <v>179</v>
      </c>
    </row>
    <row r="257" spans="2:51" s="12" customFormat="1" ht="13.5">
      <c r="B257" s="199"/>
      <c r="D257" s="194" t="s">
        <v>192</v>
      </c>
      <c r="E257" s="200" t="s">
        <v>5</v>
      </c>
      <c r="F257" s="201" t="s">
        <v>369</v>
      </c>
      <c r="H257" s="202">
        <v>5.5</v>
      </c>
      <c r="I257" s="203"/>
      <c r="L257" s="199"/>
      <c r="M257" s="204"/>
      <c r="N257" s="205"/>
      <c r="O257" s="205"/>
      <c r="P257" s="205"/>
      <c r="Q257" s="205"/>
      <c r="R257" s="205"/>
      <c r="S257" s="205"/>
      <c r="T257" s="206"/>
      <c r="AT257" s="200" t="s">
        <v>192</v>
      </c>
      <c r="AU257" s="200" t="s">
        <v>80</v>
      </c>
      <c r="AV257" s="12" t="s">
        <v>80</v>
      </c>
      <c r="AW257" s="12" t="s">
        <v>35</v>
      </c>
      <c r="AX257" s="12" t="s">
        <v>71</v>
      </c>
      <c r="AY257" s="200" t="s">
        <v>179</v>
      </c>
    </row>
    <row r="258" spans="2:51" s="12" customFormat="1" ht="13.5">
      <c r="B258" s="199"/>
      <c r="D258" s="194" t="s">
        <v>192</v>
      </c>
      <c r="E258" s="200" t="s">
        <v>5</v>
      </c>
      <c r="F258" s="201" t="s">
        <v>370</v>
      </c>
      <c r="H258" s="202">
        <v>4.4</v>
      </c>
      <c r="I258" s="203"/>
      <c r="L258" s="199"/>
      <c r="M258" s="204"/>
      <c r="N258" s="205"/>
      <c r="O258" s="205"/>
      <c r="P258" s="205"/>
      <c r="Q258" s="205"/>
      <c r="R258" s="205"/>
      <c r="S258" s="205"/>
      <c r="T258" s="206"/>
      <c r="AT258" s="200" t="s">
        <v>192</v>
      </c>
      <c r="AU258" s="200" t="s">
        <v>80</v>
      </c>
      <c r="AV258" s="12" t="s">
        <v>80</v>
      </c>
      <c r="AW258" s="12" t="s">
        <v>35</v>
      </c>
      <c r="AX258" s="12" t="s">
        <v>71</v>
      </c>
      <c r="AY258" s="200" t="s">
        <v>179</v>
      </c>
    </row>
    <row r="259" spans="2:51" s="12" customFormat="1" ht="13.5">
      <c r="B259" s="199"/>
      <c r="D259" s="194" t="s">
        <v>192</v>
      </c>
      <c r="E259" s="200" t="s">
        <v>5</v>
      </c>
      <c r="F259" s="201" t="s">
        <v>371</v>
      </c>
      <c r="H259" s="202">
        <v>1.1</v>
      </c>
      <c r="I259" s="203"/>
      <c r="L259" s="199"/>
      <c r="M259" s="204"/>
      <c r="N259" s="205"/>
      <c r="O259" s="205"/>
      <c r="P259" s="205"/>
      <c r="Q259" s="205"/>
      <c r="R259" s="205"/>
      <c r="S259" s="205"/>
      <c r="T259" s="206"/>
      <c r="AT259" s="200" t="s">
        <v>192</v>
      </c>
      <c r="AU259" s="200" t="s">
        <v>80</v>
      </c>
      <c r="AV259" s="12" t="s">
        <v>80</v>
      </c>
      <c r="AW259" s="12" t="s">
        <v>35</v>
      </c>
      <c r="AX259" s="12" t="s">
        <v>71</v>
      </c>
      <c r="AY259" s="200" t="s">
        <v>179</v>
      </c>
    </row>
    <row r="260" spans="2:51" s="12" customFormat="1" ht="13.5">
      <c r="B260" s="199"/>
      <c r="D260" s="194" t="s">
        <v>192</v>
      </c>
      <c r="E260" s="200" t="s">
        <v>5</v>
      </c>
      <c r="F260" s="201" t="s">
        <v>372</v>
      </c>
      <c r="H260" s="202">
        <v>5.5</v>
      </c>
      <c r="I260" s="203"/>
      <c r="L260" s="199"/>
      <c r="M260" s="204"/>
      <c r="N260" s="205"/>
      <c r="O260" s="205"/>
      <c r="P260" s="205"/>
      <c r="Q260" s="205"/>
      <c r="R260" s="205"/>
      <c r="S260" s="205"/>
      <c r="T260" s="206"/>
      <c r="AT260" s="200" t="s">
        <v>192</v>
      </c>
      <c r="AU260" s="200" t="s">
        <v>80</v>
      </c>
      <c r="AV260" s="12" t="s">
        <v>80</v>
      </c>
      <c r="AW260" s="12" t="s">
        <v>35</v>
      </c>
      <c r="AX260" s="12" t="s">
        <v>71</v>
      </c>
      <c r="AY260" s="200" t="s">
        <v>179</v>
      </c>
    </row>
    <row r="261" spans="2:51" s="12" customFormat="1" ht="13.5">
      <c r="B261" s="199"/>
      <c r="D261" s="194" t="s">
        <v>192</v>
      </c>
      <c r="E261" s="200" t="s">
        <v>5</v>
      </c>
      <c r="F261" s="201" t="s">
        <v>373</v>
      </c>
      <c r="H261" s="202">
        <v>22</v>
      </c>
      <c r="I261" s="203"/>
      <c r="L261" s="199"/>
      <c r="M261" s="204"/>
      <c r="N261" s="205"/>
      <c r="O261" s="205"/>
      <c r="P261" s="205"/>
      <c r="Q261" s="205"/>
      <c r="R261" s="205"/>
      <c r="S261" s="205"/>
      <c r="T261" s="206"/>
      <c r="AT261" s="200" t="s">
        <v>192</v>
      </c>
      <c r="AU261" s="200" t="s">
        <v>80</v>
      </c>
      <c r="AV261" s="12" t="s">
        <v>80</v>
      </c>
      <c r="AW261" s="12" t="s">
        <v>35</v>
      </c>
      <c r="AX261" s="12" t="s">
        <v>71</v>
      </c>
      <c r="AY261" s="200" t="s">
        <v>179</v>
      </c>
    </row>
    <row r="262" spans="2:51" s="12" customFormat="1" ht="13.5">
      <c r="B262" s="199"/>
      <c r="D262" s="194" t="s">
        <v>192</v>
      </c>
      <c r="E262" s="200" t="s">
        <v>5</v>
      </c>
      <c r="F262" s="201" t="s">
        <v>374</v>
      </c>
      <c r="H262" s="202">
        <v>29.7</v>
      </c>
      <c r="I262" s="203"/>
      <c r="L262" s="199"/>
      <c r="M262" s="204"/>
      <c r="N262" s="205"/>
      <c r="O262" s="205"/>
      <c r="P262" s="205"/>
      <c r="Q262" s="205"/>
      <c r="R262" s="205"/>
      <c r="S262" s="205"/>
      <c r="T262" s="206"/>
      <c r="AT262" s="200" t="s">
        <v>192</v>
      </c>
      <c r="AU262" s="200" t="s">
        <v>80</v>
      </c>
      <c r="AV262" s="12" t="s">
        <v>80</v>
      </c>
      <c r="AW262" s="12" t="s">
        <v>35</v>
      </c>
      <c r="AX262" s="12" t="s">
        <v>71</v>
      </c>
      <c r="AY262" s="200" t="s">
        <v>179</v>
      </c>
    </row>
    <row r="263" spans="2:51" s="12" customFormat="1" ht="13.5">
      <c r="B263" s="199"/>
      <c r="D263" s="194" t="s">
        <v>192</v>
      </c>
      <c r="E263" s="200" t="s">
        <v>5</v>
      </c>
      <c r="F263" s="201" t="s">
        <v>375</v>
      </c>
      <c r="H263" s="202">
        <v>6.6</v>
      </c>
      <c r="I263" s="203"/>
      <c r="L263" s="199"/>
      <c r="M263" s="204"/>
      <c r="N263" s="205"/>
      <c r="O263" s="205"/>
      <c r="P263" s="205"/>
      <c r="Q263" s="205"/>
      <c r="R263" s="205"/>
      <c r="S263" s="205"/>
      <c r="T263" s="206"/>
      <c r="AT263" s="200" t="s">
        <v>192</v>
      </c>
      <c r="AU263" s="200" t="s">
        <v>80</v>
      </c>
      <c r="AV263" s="12" t="s">
        <v>80</v>
      </c>
      <c r="AW263" s="12" t="s">
        <v>35</v>
      </c>
      <c r="AX263" s="12" t="s">
        <v>71</v>
      </c>
      <c r="AY263" s="200" t="s">
        <v>179</v>
      </c>
    </row>
    <row r="264" spans="2:51" s="12" customFormat="1" ht="13.5">
      <c r="B264" s="199"/>
      <c r="D264" s="194" t="s">
        <v>192</v>
      </c>
      <c r="E264" s="200" t="s">
        <v>5</v>
      </c>
      <c r="F264" s="201" t="s">
        <v>376</v>
      </c>
      <c r="H264" s="202">
        <v>28.6</v>
      </c>
      <c r="I264" s="203"/>
      <c r="L264" s="199"/>
      <c r="M264" s="204"/>
      <c r="N264" s="205"/>
      <c r="O264" s="205"/>
      <c r="P264" s="205"/>
      <c r="Q264" s="205"/>
      <c r="R264" s="205"/>
      <c r="S264" s="205"/>
      <c r="T264" s="206"/>
      <c r="AT264" s="200" t="s">
        <v>192</v>
      </c>
      <c r="AU264" s="200" t="s">
        <v>80</v>
      </c>
      <c r="AV264" s="12" t="s">
        <v>80</v>
      </c>
      <c r="AW264" s="12" t="s">
        <v>35</v>
      </c>
      <c r="AX264" s="12" t="s">
        <v>71</v>
      </c>
      <c r="AY264" s="200" t="s">
        <v>179</v>
      </c>
    </row>
    <row r="265" spans="2:51" s="12" customFormat="1" ht="13.5">
      <c r="B265" s="199"/>
      <c r="D265" s="194" t="s">
        <v>192</v>
      </c>
      <c r="E265" s="200" t="s">
        <v>5</v>
      </c>
      <c r="F265" s="201" t="s">
        <v>377</v>
      </c>
      <c r="H265" s="202">
        <v>29.7</v>
      </c>
      <c r="I265" s="203"/>
      <c r="L265" s="199"/>
      <c r="M265" s="204"/>
      <c r="N265" s="205"/>
      <c r="O265" s="205"/>
      <c r="P265" s="205"/>
      <c r="Q265" s="205"/>
      <c r="R265" s="205"/>
      <c r="S265" s="205"/>
      <c r="T265" s="206"/>
      <c r="AT265" s="200" t="s">
        <v>192</v>
      </c>
      <c r="AU265" s="200" t="s">
        <v>80</v>
      </c>
      <c r="AV265" s="12" t="s">
        <v>80</v>
      </c>
      <c r="AW265" s="12" t="s">
        <v>35</v>
      </c>
      <c r="AX265" s="12" t="s">
        <v>71</v>
      </c>
      <c r="AY265" s="200" t="s">
        <v>179</v>
      </c>
    </row>
    <row r="266" spans="2:51" s="12" customFormat="1" ht="13.5">
      <c r="B266" s="199"/>
      <c r="D266" s="194" t="s">
        <v>192</v>
      </c>
      <c r="E266" s="200" t="s">
        <v>5</v>
      </c>
      <c r="F266" s="201" t="s">
        <v>378</v>
      </c>
      <c r="H266" s="202">
        <v>7.7</v>
      </c>
      <c r="I266" s="203"/>
      <c r="L266" s="199"/>
      <c r="M266" s="204"/>
      <c r="N266" s="205"/>
      <c r="O266" s="205"/>
      <c r="P266" s="205"/>
      <c r="Q266" s="205"/>
      <c r="R266" s="205"/>
      <c r="S266" s="205"/>
      <c r="T266" s="206"/>
      <c r="AT266" s="200" t="s">
        <v>192</v>
      </c>
      <c r="AU266" s="200" t="s">
        <v>80</v>
      </c>
      <c r="AV266" s="12" t="s">
        <v>80</v>
      </c>
      <c r="AW266" s="12" t="s">
        <v>35</v>
      </c>
      <c r="AX266" s="12" t="s">
        <v>71</v>
      </c>
      <c r="AY266" s="200" t="s">
        <v>179</v>
      </c>
    </row>
    <row r="267" spans="2:51" s="12" customFormat="1" ht="13.5">
      <c r="B267" s="199"/>
      <c r="D267" s="194" t="s">
        <v>192</v>
      </c>
      <c r="E267" s="200" t="s">
        <v>5</v>
      </c>
      <c r="F267" s="201" t="s">
        <v>379</v>
      </c>
      <c r="H267" s="202">
        <v>2.2</v>
      </c>
      <c r="I267" s="203"/>
      <c r="L267" s="199"/>
      <c r="M267" s="204"/>
      <c r="N267" s="205"/>
      <c r="O267" s="205"/>
      <c r="P267" s="205"/>
      <c r="Q267" s="205"/>
      <c r="R267" s="205"/>
      <c r="S267" s="205"/>
      <c r="T267" s="206"/>
      <c r="AT267" s="200" t="s">
        <v>192</v>
      </c>
      <c r="AU267" s="200" t="s">
        <v>80</v>
      </c>
      <c r="AV267" s="12" t="s">
        <v>80</v>
      </c>
      <c r="AW267" s="12" t="s">
        <v>35</v>
      </c>
      <c r="AX267" s="12" t="s">
        <v>71</v>
      </c>
      <c r="AY267" s="200" t="s">
        <v>179</v>
      </c>
    </row>
    <row r="268" spans="2:51" s="12" customFormat="1" ht="13.5">
      <c r="B268" s="199"/>
      <c r="D268" s="194" t="s">
        <v>192</v>
      </c>
      <c r="E268" s="200" t="s">
        <v>5</v>
      </c>
      <c r="F268" s="201" t="s">
        <v>380</v>
      </c>
      <c r="H268" s="202">
        <v>15.4</v>
      </c>
      <c r="I268" s="203"/>
      <c r="L268" s="199"/>
      <c r="M268" s="204"/>
      <c r="N268" s="205"/>
      <c r="O268" s="205"/>
      <c r="P268" s="205"/>
      <c r="Q268" s="205"/>
      <c r="R268" s="205"/>
      <c r="S268" s="205"/>
      <c r="T268" s="206"/>
      <c r="AT268" s="200" t="s">
        <v>192</v>
      </c>
      <c r="AU268" s="200" t="s">
        <v>80</v>
      </c>
      <c r="AV268" s="12" t="s">
        <v>80</v>
      </c>
      <c r="AW268" s="12" t="s">
        <v>35</v>
      </c>
      <c r="AX268" s="12" t="s">
        <v>71</v>
      </c>
      <c r="AY268" s="200" t="s">
        <v>179</v>
      </c>
    </row>
    <row r="269" spans="2:51" s="12" customFormat="1" ht="13.5">
      <c r="B269" s="199"/>
      <c r="D269" s="194" t="s">
        <v>192</v>
      </c>
      <c r="E269" s="200" t="s">
        <v>5</v>
      </c>
      <c r="F269" s="201" t="s">
        <v>381</v>
      </c>
      <c r="H269" s="202">
        <v>4.4</v>
      </c>
      <c r="I269" s="203"/>
      <c r="L269" s="199"/>
      <c r="M269" s="204"/>
      <c r="N269" s="205"/>
      <c r="O269" s="205"/>
      <c r="P269" s="205"/>
      <c r="Q269" s="205"/>
      <c r="R269" s="205"/>
      <c r="S269" s="205"/>
      <c r="T269" s="206"/>
      <c r="AT269" s="200" t="s">
        <v>192</v>
      </c>
      <c r="AU269" s="200" t="s">
        <v>80</v>
      </c>
      <c r="AV269" s="12" t="s">
        <v>80</v>
      </c>
      <c r="AW269" s="12" t="s">
        <v>35</v>
      </c>
      <c r="AX269" s="12" t="s">
        <v>71</v>
      </c>
      <c r="AY269" s="200" t="s">
        <v>179</v>
      </c>
    </row>
    <row r="270" spans="2:51" s="12" customFormat="1" ht="13.5">
      <c r="B270" s="199"/>
      <c r="D270" s="194" t="s">
        <v>192</v>
      </c>
      <c r="E270" s="200" t="s">
        <v>5</v>
      </c>
      <c r="F270" s="201" t="s">
        <v>382</v>
      </c>
      <c r="H270" s="202">
        <v>18.7</v>
      </c>
      <c r="I270" s="203"/>
      <c r="L270" s="199"/>
      <c r="M270" s="204"/>
      <c r="N270" s="205"/>
      <c r="O270" s="205"/>
      <c r="P270" s="205"/>
      <c r="Q270" s="205"/>
      <c r="R270" s="205"/>
      <c r="S270" s="205"/>
      <c r="T270" s="206"/>
      <c r="AT270" s="200" t="s">
        <v>192</v>
      </c>
      <c r="AU270" s="200" t="s">
        <v>80</v>
      </c>
      <c r="AV270" s="12" t="s">
        <v>80</v>
      </c>
      <c r="AW270" s="12" t="s">
        <v>35</v>
      </c>
      <c r="AX270" s="12" t="s">
        <v>71</v>
      </c>
      <c r="AY270" s="200" t="s">
        <v>179</v>
      </c>
    </row>
    <row r="271" spans="2:51" s="12" customFormat="1" ht="13.5">
      <c r="B271" s="199"/>
      <c r="D271" s="194" t="s">
        <v>192</v>
      </c>
      <c r="E271" s="200" t="s">
        <v>5</v>
      </c>
      <c r="F271" s="201" t="s">
        <v>383</v>
      </c>
      <c r="H271" s="202">
        <v>1.1</v>
      </c>
      <c r="I271" s="203"/>
      <c r="L271" s="199"/>
      <c r="M271" s="204"/>
      <c r="N271" s="205"/>
      <c r="O271" s="205"/>
      <c r="P271" s="205"/>
      <c r="Q271" s="205"/>
      <c r="R271" s="205"/>
      <c r="S271" s="205"/>
      <c r="T271" s="206"/>
      <c r="AT271" s="200" t="s">
        <v>192</v>
      </c>
      <c r="AU271" s="200" t="s">
        <v>80</v>
      </c>
      <c r="AV271" s="12" t="s">
        <v>80</v>
      </c>
      <c r="AW271" s="12" t="s">
        <v>35</v>
      </c>
      <c r="AX271" s="12" t="s">
        <v>71</v>
      </c>
      <c r="AY271" s="200" t="s">
        <v>179</v>
      </c>
    </row>
    <row r="272" spans="2:51" s="12" customFormat="1" ht="13.5">
      <c r="B272" s="199"/>
      <c r="D272" s="194" t="s">
        <v>192</v>
      </c>
      <c r="E272" s="200" t="s">
        <v>5</v>
      </c>
      <c r="F272" s="201" t="s">
        <v>384</v>
      </c>
      <c r="H272" s="202">
        <v>2.2</v>
      </c>
      <c r="I272" s="203"/>
      <c r="L272" s="199"/>
      <c r="M272" s="204"/>
      <c r="N272" s="205"/>
      <c r="O272" s="205"/>
      <c r="P272" s="205"/>
      <c r="Q272" s="205"/>
      <c r="R272" s="205"/>
      <c r="S272" s="205"/>
      <c r="T272" s="206"/>
      <c r="AT272" s="200" t="s">
        <v>192</v>
      </c>
      <c r="AU272" s="200" t="s">
        <v>80</v>
      </c>
      <c r="AV272" s="12" t="s">
        <v>80</v>
      </c>
      <c r="AW272" s="12" t="s">
        <v>35</v>
      </c>
      <c r="AX272" s="12" t="s">
        <v>71</v>
      </c>
      <c r="AY272" s="200" t="s">
        <v>179</v>
      </c>
    </row>
    <row r="273" spans="2:51" s="14" customFormat="1" ht="13.5">
      <c r="B273" s="214"/>
      <c r="D273" s="194" t="s">
        <v>192</v>
      </c>
      <c r="E273" s="215" t="s">
        <v>5</v>
      </c>
      <c r="F273" s="216" t="s">
        <v>228</v>
      </c>
      <c r="H273" s="217">
        <v>313.5</v>
      </c>
      <c r="I273" s="218"/>
      <c r="L273" s="214"/>
      <c r="M273" s="219"/>
      <c r="N273" s="220"/>
      <c r="O273" s="220"/>
      <c r="P273" s="220"/>
      <c r="Q273" s="220"/>
      <c r="R273" s="220"/>
      <c r="S273" s="220"/>
      <c r="T273" s="221"/>
      <c r="AT273" s="215" t="s">
        <v>192</v>
      </c>
      <c r="AU273" s="215" t="s">
        <v>80</v>
      </c>
      <c r="AV273" s="14" t="s">
        <v>186</v>
      </c>
      <c r="AW273" s="14" t="s">
        <v>35</v>
      </c>
      <c r="AX273" s="14" t="s">
        <v>78</v>
      </c>
      <c r="AY273" s="215" t="s">
        <v>179</v>
      </c>
    </row>
    <row r="274" spans="2:65" s="1" customFormat="1" ht="16.5" customHeight="1">
      <c r="B274" s="181"/>
      <c r="C274" s="182" t="s">
        <v>385</v>
      </c>
      <c r="D274" s="182" t="s">
        <v>181</v>
      </c>
      <c r="E274" s="183" t="s">
        <v>386</v>
      </c>
      <c r="F274" s="184" t="s">
        <v>387</v>
      </c>
      <c r="G274" s="185" t="s">
        <v>309</v>
      </c>
      <c r="H274" s="186">
        <v>11</v>
      </c>
      <c r="I274" s="187"/>
      <c r="J274" s="188">
        <f>ROUND(I274*H274,2)</f>
        <v>0</v>
      </c>
      <c r="K274" s="184" t="s">
        <v>185</v>
      </c>
      <c r="L274" s="42"/>
      <c r="M274" s="189" t="s">
        <v>5</v>
      </c>
      <c r="N274" s="190" t="s">
        <v>42</v>
      </c>
      <c r="O274" s="43"/>
      <c r="P274" s="191">
        <f>O274*H274</f>
        <v>0</v>
      </c>
      <c r="Q274" s="191">
        <v>0.01269</v>
      </c>
      <c r="R274" s="191">
        <f>Q274*H274</f>
        <v>0.13959</v>
      </c>
      <c r="S274" s="191">
        <v>0</v>
      </c>
      <c r="T274" s="192">
        <f>S274*H274</f>
        <v>0</v>
      </c>
      <c r="AR274" s="25" t="s">
        <v>186</v>
      </c>
      <c r="AT274" s="25" t="s">
        <v>181</v>
      </c>
      <c r="AU274" s="25" t="s">
        <v>80</v>
      </c>
      <c r="AY274" s="25" t="s">
        <v>179</v>
      </c>
      <c r="BE274" s="193">
        <f>IF(N274="základní",J274,0)</f>
        <v>0</v>
      </c>
      <c r="BF274" s="193">
        <f>IF(N274="snížená",J274,0)</f>
        <v>0</v>
      </c>
      <c r="BG274" s="193">
        <f>IF(N274="zákl. přenesená",J274,0)</f>
        <v>0</v>
      </c>
      <c r="BH274" s="193">
        <f>IF(N274="sníž. přenesená",J274,0)</f>
        <v>0</v>
      </c>
      <c r="BI274" s="193">
        <f>IF(N274="nulová",J274,0)</f>
        <v>0</v>
      </c>
      <c r="BJ274" s="25" t="s">
        <v>78</v>
      </c>
      <c r="BK274" s="193">
        <f>ROUND(I274*H274,2)</f>
        <v>0</v>
      </c>
      <c r="BL274" s="25" t="s">
        <v>186</v>
      </c>
      <c r="BM274" s="25" t="s">
        <v>388</v>
      </c>
    </row>
    <row r="275" spans="2:47" s="1" customFormat="1" ht="54">
      <c r="B275" s="42"/>
      <c r="D275" s="194" t="s">
        <v>188</v>
      </c>
      <c r="F275" s="195" t="s">
        <v>389</v>
      </c>
      <c r="I275" s="196"/>
      <c r="L275" s="42"/>
      <c r="M275" s="197"/>
      <c r="N275" s="43"/>
      <c r="O275" s="43"/>
      <c r="P275" s="43"/>
      <c r="Q275" s="43"/>
      <c r="R275" s="43"/>
      <c r="S275" s="43"/>
      <c r="T275" s="71"/>
      <c r="AT275" s="25" t="s">
        <v>188</v>
      </c>
      <c r="AU275" s="25" t="s">
        <v>80</v>
      </c>
    </row>
    <row r="276" spans="2:47" s="1" customFormat="1" ht="27">
      <c r="B276" s="42"/>
      <c r="D276" s="194" t="s">
        <v>190</v>
      </c>
      <c r="F276" s="198" t="s">
        <v>191</v>
      </c>
      <c r="I276" s="196"/>
      <c r="L276" s="42"/>
      <c r="M276" s="197"/>
      <c r="N276" s="43"/>
      <c r="O276" s="43"/>
      <c r="P276" s="43"/>
      <c r="Q276" s="43"/>
      <c r="R276" s="43"/>
      <c r="S276" s="43"/>
      <c r="T276" s="71"/>
      <c r="AT276" s="25" t="s">
        <v>190</v>
      </c>
      <c r="AU276" s="25" t="s">
        <v>80</v>
      </c>
    </row>
    <row r="277" spans="2:51" s="12" customFormat="1" ht="13.5">
      <c r="B277" s="199"/>
      <c r="D277" s="194" t="s">
        <v>192</v>
      </c>
      <c r="E277" s="200" t="s">
        <v>5</v>
      </c>
      <c r="F277" s="201" t="s">
        <v>390</v>
      </c>
      <c r="H277" s="202">
        <v>6.6</v>
      </c>
      <c r="I277" s="203"/>
      <c r="L277" s="199"/>
      <c r="M277" s="204"/>
      <c r="N277" s="205"/>
      <c r="O277" s="205"/>
      <c r="P277" s="205"/>
      <c r="Q277" s="205"/>
      <c r="R277" s="205"/>
      <c r="S277" s="205"/>
      <c r="T277" s="206"/>
      <c r="AT277" s="200" t="s">
        <v>192</v>
      </c>
      <c r="AU277" s="200" t="s">
        <v>80</v>
      </c>
      <c r="AV277" s="12" t="s">
        <v>80</v>
      </c>
      <c r="AW277" s="12" t="s">
        <v>35</v>
      </c>
      <c r="AX277" s="12" t="s">
        <v>71</v>
      </c>
      <c r="AY277" s="200" t="s">
        <v>179</v>
      </c>
    </row>
    <row r="278" spans="2:51" s="12" customFormat="1" ht="13.5">
      <c r="B278" s="199"/>
      <c r="D278" s="194" t="s">
        <v>192</v>
      </c>
      <c r="E278" s="200" t="s">
        <v>5</v>
      </c>
      <c r="F278" s="201" t="s">
        <v>391</v>
      </c>
      <c r="H278" s="202">
        <v>2.2</v>
      </c>
      <c r="I278" s="203"/>
      <c r="L278" s="199"/>
      <c r="M278" s="204"/>
      <c r="N278" s="205"/>
      <c r="O278" s="205"/>
      <c r="P278" s="205"/>
      <c r="Q278" s="205"/>
      <c r="R278" s="205"/>
      <c r="S278" s="205"/>
      <c r="T278" s="206"/>
      <c r="AT278" s="200" t="s">
        <v>192</v>
      </c>
      <c r="AU278" s="200" t="s">
        <v>80</v>
      </c>
      <c r="AV278" s="12" t="s">
        <v>80</v>
      </c>
      <c r="AW278" s="12" t="s">
        <v>35</v>
      </c>
      <c r="AX278" s="12" t="s">
        <v>71</v>
      </c>
      <c r="AY278" s="200" t="s">
        <v>179</v>
      </c>
    </row>
    <row r="279" spans="2:51" s="12" customFormat="1" ht="13.5">
      <c r="B279" s="199"/>
      <c r="D279" s="194" t="s">
        <v>192</v>
      </c>
      <c r="E279" s="200" t="s">
        <v>5</v>
      </c>
      <c r="F279" s="201" t="s">
        <v>392</v>
      </c>
      <c r="H279" s="202">
        <v>2.2</v>
      </c>
      <c r="I279" s="203"/>
      <c r="L279" s="199"/>
      <c r="M279" s="204"/>
      <c r="N279" s="205"/>
      <c r="O279" s="205"/>
      <c r="P279" s="205"/>
      <c r="Q279" s="205"/>
      <c r="R279" s="205"/>
      <c r="S279" s="205"/>
      <c r="T279" s="206"/>
      <c r="AT279" s="200" t="s">
        <v>192</v>
      </c>
      <c r="AU279" s="200" t="s">
        <v>80</v>
      </c>
      <c r="AV279" s="12" t="s">
        <v>80</v>
      </c>
      <c r="AW279" s="12" t="s">
        <v>35</v>
      </c>
      <c r="AX279" s="12" t="s">
        <v>71</v>
      </c>
      <c r="AY279" s="200" t="s">
        <v>179</v>
      </c>
    </row>
    <row r="280" spans="2:51" s="14" customFormat="1" ht="13.5">
      <c r="B280" s="214"/>
      <c r="D280" s="194" t="s">
        <v>192</v>
      </c>
      <c r="E280" s="215" t="s">
        <v>5</v>
      </c>
      <c r="F280" s="216" t="s">
        <v>228</v>
      </c>
      <c r="H280" s="217">
        <v>11</v>
      </c>
      <c r="I280" s="218"/>
      <c r="L280" s="214"/>
      <c r="M280" s="219"/>
      <c r="N280" s="220"/>
      <c r="O280" s="220"/>
      <c r="P280" s="220"/>
      <c r="Q280" s="220"/>
      <c r="R280" s="220"/>
      <c r="S280" s="220"/>
      <c r="T280" s="221"/>
      <c r="AT280" s="215" t="s">
        <v>192</v>
      </c>
      <c r="AU280" s="215" t="s">
        <v>80</v>
      </c>
      <c r="AV280" s="14" t="s">
        <v>186</v>
      </c>
      <c r="AW280" s="14" t="s">
        <v>35</v>
      </c>
      <c r="AX280" s="14" t="s">
        <v>78</v>
      </c>
      <c r="AY280" s="215" t="s">
        <v>179</v>
      </c>
    </row>
    <row r="281" spans="2:65" s="1" customFormat="1" ht="16.5" customHeight="1">
      <c r="B281" s="181"/>
      <c r="C281" s="182" t="s">
        <v>10</v>
      </c>
      <c r="D281" s="182" t="s">
        <v>181</v>
      </c>
      <c r="E281" s="183" t="s">
        <v>393</v>
      </c>
      <c r="F281" s="184" t="s">
        <v>394</v>
      </c>
      <c r="G281" s="185" t="s">
        <v>309</v>
      </c>
      <c r="H281" s="186">
        <v>26.4</v>
      </c>
      <c r="I281" s="187"/>
      <c r="J281" s="188">
        <f>ROUND(I281*H281,2)</f>
        <v>0</v>
      </c>
      <c r="K281" s="184" t="s">
        <v>185</v>
      </c>
      <c r="L281" s="42"/>
      <c r="M281" s="189" t="s">
        <v>5</v>
      </c>
      <c r="N281" s="190" t="s">
        <v>42</v>
      </c>
      <c r="O281" s="43"/>
      <c r="P281" s="191">
        <f>O281*H281</f>
        <v>0</v>
      </c>
      <c r="Q281" s="191">
        <v>0.0369</v>
      </c>
      <c r="R281" s="191">
        <f>Q281*H281</f>
        <v>0.97416</v>
      </c>
      <c r="S281" s="191">
        <v>0</v>
      </c>
      <c r="T281" s="192">
        <f>S281*H281</f>
        <v>0</v>
      </c>
      <c r="AR281" s="25" t="s">
        <v>186</v>
      </c>
      <c r="AT281" s="25" t="s">
        <v>181</v>
      </c>
      <c r="AU281" s="25" t="s">
        <v>80</v>
      </c>
      <c r="AY281" s="25" t="s">
        <v>179</v>
      </c>
      <c r="BE281" s="193">
        <f>IF(N281="základní",J281,0)</f>
        <v>0</v>
      </c>
      <c r="BF281" s="193">
        <f>IF(N281="snížená",J281,0)</f>
        <v>0</v>
      </c>
      <c r="BG281" s="193">
        <f>IF(N281="zákl. přenesená",J281,0)</f>
        <v>0</v>
      </c>
      <c r="BH281" s="193">
        <f>IF(N281="sníž. přenesená",J281,0)</f>
        <v>0</v>
      </c>
      <c r="BI281" s="193">
        <f>IF(N281="nulová",J281,0)</f>
        <v>0</v>
      </c>
      <c r="BJ281" s="25" t="s">
        <v>78</v>
      </c>
      <c r="BK281" s="193">
        <f>ROUND(I281*H281,2)</f>
        <v>0</v>
      </c>
      <c r="BL281" s="25" t="s">
        <v>186</v>
      </c>
      <c r="BM281" s="25" t="s">
        <v>395</v>
      </c>
    </row>
    <row r="282" spans="2:47" s="1" customFormat="1" ht="54">
      <c r="B282" s="42"/>
      <c r="D282" s="194" t="s">
        <v>188</v>
      </c>
      <c r="F282" s="195" t="s">
        <v>396</v>
      </c>
      <c r="I282" s="196"/>
      <c r="L282" s="42"/>
      <c r="M282" s="197"/>
      <c r="N282" s="43"/>
      <c r="O282" s="43"/>
      <c r="P282" s="43"/>
      <c r="Q282" s="43"/>
      <c r="R282" s="43"/>
      <c r="S282" s="43"/>
      <c r="T282" s="71"/>
      <c r="AT282" s="25" t="s">
        <v>188</v>
      </c>
      <c r="AU282" s="25" t="s">
        <v>80</v>
      </c>
    </row>
    <row r="283" spans="2:47" s="1" customFormat="1" ht="27">
      <c r="B283" s="42"/>
      <c r="D283" s="194" t="s">
        <v>190</v>
      </c>
      <c r="F283" s="198" t="s">
        <v>191</v>
      </c>
      <c r="I283" s="196"/>
      <c r="L283" s="42"/>
      <c r="M283" s="197"/>
      <c r="N283" s="43"/>
      <c r="O283" s="43"/>
      <c r="P283" s="43"/>
      <c r="Q283" s="43"/>
      <c r="R283" s="43"/>
      <c r="S283" s="43"/>
      <c r="T283" s="71"/>
      <c r="AT283" s="25" t="s">
        <v>190</v>
      </c>
      <c r="AU283" s="25" t="s">
        <v>80</v>
      </c>
    </row>
    <row r="284" spans="2:51" s="12" customFormat="1" ht="13.5">
      <c r="B284" s="199"/>
      <c r="D284" s="194" t="s">
        <v>192</v>
      </c>
      <c r="E284" s="200" t="s">
        <v>5</v>
      </c>
      <c r="F284" s="201" t="s">
        <v>397</v>
      </c>
      <c r="H284" s="202">
        <v>3.3</v>
      </c>
      <c r="I284" s="203"/>
      <c r="L284" s="199"/>
      <c r="M284" s="204"/>
      <c r="N284" s="205"/>
      <c r="O284" s="205"/>
      <c r="P284" s="205"/>
      <c r="Q284" s="205"/>
      <c r="R284" s="205"/>
      <c r="S284" s="205"/>
      <c r="T284" s="206"/>
      <c r="AT284" s="200" t="s">
        <v>192</v>
      </c>
      <c r="AU284" s="200" t="s">
        <v>80</v>
      </c>
      <c r="AV284" s="12" t="s">
        <v>80</v>
      </c>
      <c r="AW284" s="12" t="s">
        <v>35</v>
      </c>
      <c r="AX284" s="12" t="s">
        <v>71</v>
      </c>
      <c r="AY284" s="200" t="s">
        <v>179</v>
      </c>
    </row>
    <row r="285" spans="2:51" s="12" customFormat="1" ht="13.5">
      <c r="B285" s="199"/>
      <c r="D285" s="194" t="s">
        <v>192</v>
      </c>
      <c r="E285" s="200" t="s">
        <v>5</v>
      </c>
      <c r="F285" s="201" t="s">
        <v>398</v>
      </c>
      <c r="H285" s="202">
        <v>2.2</v>
      </c>
      <c r="I285" s="203"/>
      <c r="L285" s="199"/>
      <c r="M285" s="204"/>
      <c r="N285" s="205"/>
      <c r="O285" s="205"/>
      <c r="P285" s="205"/>
      <c r="Q285" s="205"/>
      <c r="R285" s="205"/>
      <c r="S285" s="205"/>
      <c r="T285" s="206"/>
      <c r="AT285" s="200" t="s">
        <v>192</v>
      </c>
      <c r="AU285" s="200" t="s">
        <v>80</v>
      </c>
      <c r="AV285" s="12" t="s">
        <v>80</v>
      </c>
      <c r="AW285" s="12" t="s">
        <v>35</v>
      </c>
      <c r="AX285" s="12" t="s">
        <v>71</v>
      </c>
      <c r="AY285" s="200" t="s">
        <v>179</v>
      </c>
    </row>
    <row r="286" spans="2:51" s="12" customFormat="1" ht="13.5">
      <c r="B286" s="199"/>
      <c r="D286" s="194" t="s">
        <v>192</v>
      </c>
      <c r="E286" s="200" t="s">
        <v>5</v>
      </c>
      <c r="F286" s="201" t="s">
        <v>399</v>
      </c>
      <c r="H286" s="202">
        <v>2.2</v>
      </c>
      <c r="I286" s="203"/>
      <c r="L286" s="199"/>
      <c r="M286" s="204"/>
      <c r="N286" s="205"/>
      <c r="O286" s="205"/>
      <c r="P286" s="205"/>
      <c r="Q286" s="205"/>
      <c r="R286" s="205"/>
      <c r="S286" s="205"/>
      <c r="T286" s="206"/>
      <c r="AT286" s="200" t="s">
        <v>192</v>
      </c>
      <c r="AU286" s="200" t="s">
        <v>80</v>
      </c>
      <c r="AV286" s="12" t="s">
        <v>80</v>
      </c>
      <c r="AW286" s="12" t="s">
        <v>35</v>
      </c>
      <c r="AX286" s="12" t="s">
        <v>71</v>
      </c>
      <c r="AY286" s="200" t="s">
        <v>179</v>
      </c>
    </row>
    <row r="287" spans="2:51" s="12" customFormat="1" ht="13.5">
      <c r="B287" s="199"/>
      <c r="D287" s="194" t="s">
        <v>192</v>
      </c>
      <c r="E287" s="200" t="s">
        <v>5</v>
      </c>
      <c r="F287" s="201" t="s">
        <v>400</v>
      </c>
      <c r="H287" s="202">
        <v>3.3</v>
      </c>
      <c r="I287" s="203"/>
      <c r="L287" s="199"/>
      <c r="M287" s="204"/>
      <c r="N287" s="205"/>
      <c r="O287" s="205"/>
      <c r="P287" s="205"/>
      <c r="Q287" s="205"/>
      <c r="R287" s="205"/>
      <c r="S287" s="205"/>
      <c r="T287" s="206"/>
      <c r="AT287" s="200" t="s">
        <v>192</v>
      </c>
      <c r="AU287" s="200" t="s">
        <v>80</v>
      </c>
      <c r="AV287" s="12" t="s">
        <v>80</v>
      </c>
      <c r="AW287" s="12" t="s">
        <v>35</v>
      </c>
      <c r="AX287" s="12" t="s">
        <v>71</v>
      </c>
      <c r="AY287" s="200" t="s">
        <v>179</v>
      </c>
    </row>
    <row r="288" spans="2:51" s="12" customFormat="1" ht="13.5">
      <c r="B288" s="199"/>
      <c r="D288" s="194" t="s">
        <v>192</v>
      </c>
      <c r="E288" s="200" t="s">
        <v>5</v>
      </c>
      <c r="F288" s="201" t="s">
        <v>401</v>
      </c>
      <c r="H288" s="202">
        <v>1.1</v>
      </c>
      <c r="I288" s="203"/>
      <c r="L288" s="199"/>
      <c r="M288" s="204"/>
      <c r="N288" s="205"/>
      <c r="O288" s="205"/>
      <c r="P288" s="205"/>
      <c r="Q288" s="205"/>
      <c r="R288" s="205"/>
      <c r="S288" s="205"/>
      <c r="T288" s="206"/>
      <c r="AT288" s="200" t="s">
        <v>192</v>
      </c>
      <c r="AU288" s="200" t="s">
        <v>80</v>
      </c>
      <c r="AV288" s="12" t="s">
        <v>80</v>
      </c>
      <c r="AW288" s="12" t="s">
        <v>35</v>
      </c>
      <c r="AX288" s="12" t="s">
        <v>71</v>
      </c>
      <c r="AY288" s="200" t="s">
        <v>179</v>
      </c>
    </row>
    <row r="289" spans="2:51" s="12" customFormat="1" ht="13.5">
      <c r="B289" s="199"/>
      <c r="D289" s="194" t="s">
        <v>192</v>
      </c>
      <c r="E289" s="200" t="s">
        <v>5</v>
      </c>
      <c r="F289" s="201" t="s">
        <v>402</v>
      </c>
      <c r="H289" s="202">
        <v>3.3</v>
      </c>
      <c r="I289" s="203"/>
      <c r="L289" s="199"/>
      <c r="M289" s="204"/>
      <c r="N289" s="205"/>
      <c r="O289" s="205"/>
      <c r="P289" s="205"/>
      <c r="Q289" s="205"/>
      <c r="R289" s="205"/>
      <c r="S289" s="205"/>
      <c r="T289" s="206"/>
      <c r="AT289" s="200" t="s">
        <v>192</v>
      </c>
      <c r="AU289" s="200" t="s">
        <v>80</v>
      </c>
      <c r="AV289" s="12" t="s">
        <v>80</v>
      </c>
      <c r="AW289" s="12" t="s">
        <v>35</v>
      </c>
      <c r="AX289" s="12" t="s">
        <v>71</v>
      </c>
      <c r="AY289" s="200" t="s">
        <v>179</v>
      </c>
    </row>
    <row r="290" spans="2:51" s="12" customFormat="1" ht="13.5">
      <c r="B290" s="199"/>
      <c r="D290" s="194" t="s">
        <v>192</v>
      </c>
      <c r="E290" s="200" t="s">
        <v>5</v>
      </c>
      <c r="F290" s="201" t="s">
        <v>403</v>
      </c>
      <c r="H290" s="202">
        <v>6.6</v>
      </c>
      <c r="I290" s="203"/>
      <c r="L290" s="199"/>
      <c r="M290" s="204"/>
      <c r="N290" s="205"/>
      <c r="O290" s="205"/>
      <c r="P290" s="205"/>
      <c r="Q290" s="205"/>
      <c r="R290" s="205"/>
      <c r="S290" s="205"/>
      <c r="T290" s="206"/>
      <c r="AT290" s="200" t="s">
        <v>192</v>
      </c>
      <c r="AU290" s="200" t="s">
        <v>80</v>
      </c>
      <c r="AV290" s="12" t="s">
        <v>80</v>
      </c>
      <c r="AW290" s="12" t="s">
        <v>35</v>
      </c>
      <c r="AX290" s="12" t="s">
        <v>71</v>
      </c>
      <c r="AY290" s="200" t="s">
        <v>179</v>
      </c>
    </row>
    <row r="291" spans="2:51" s="12" customFormat="1" ht="13.5">
      <c r="B291" s="199"/>
      <c r="D291" s="194" t="s">
        <v>192</v>
      </c>
      <c r="E291" s="200" t="s">
        <v>5</v>
      </c>
      <c r="F291" s="201" t="s">
        <v>404</v>
      </c>
      <c r="H291" s="202">
        <v>1.1</v>
      </c>
      <c r="I291" s="203"/>
      <c r="L291" s="199"/>
      <c r="M291" s="204"/>
      <c r="N291" s="205"/>
      <c r="O291" s="205"/>
      <c r="P291" s="205"/>
      <c r="Q291" s="205"/>
      <c r="R291" s="205"/>
      <c r="S291" s="205"/>
      <c r="T291" s="206"/>
      <c r="AT291" s="200" t="s">
        <v>192</v>
      </c>
      <c r="AU291" s="200" t="s">
        <v>80</v>
      </c>
      <c r="AV291" s="12" t="s">
        <v>80</v>
      </c>
      <c r="AW291" s="12" t="s">
        <v>35</v>
      </c>
      <c r="AX291" s="12" t="s">
        <v>71</v>
      </c>
      <c r="AY291" s="200" t="s">
        <v>179</v>
      </c>
    </row>
    <row r="292" spans="2:51" s="12" customFormat="1" ht="13.5">
      <c r="B292" s="199"/>
      <c r="D292" s="194" t="s">
        <v>192</v>
      </c>
      <c r="E292" s="200" t="s">
        <v>5</v>
      </c>
      <c r="F292" s="201" t="s">
        <v>405</v>
      </c>
      <c r="H292" s="202">
        <v>1.1</v>
      </c>
      <c r="I292" s="203"/>
      <c r="L292" s="199"/>
      <c r="M292" s="204"/>
      <c r="N292" s="205"/>
      <c r="O292" s="205"/>
      <c r="P292" s="205"/>
      <c r="Q292" s="205"/>
      <c r="R292" s="205"/>
      <c r="S292" s="205"/>
      <c r="T292" s="206"/>
      <c r="AT292" s="200" t="s">
        <v>192</v>
      </c>
      <c r="AU292" s="200" t="s">
        <v>80</v>
      </c>
      <c r="AV292" s="12" t="s">
        <v>80</v>
      </c>
      <c r="AW292" s="12" t="s">
        <v>35</v>
      </c>
      <c r="AX292" s="12" t="s">
        <v>71</v>
      </c>
      <c r="AY292" s="200" t="s">
        <v>179</v>
      </c>
    </row>
    <row r="293" spans="2:51" s="12" customFormat="1" ht="13.5">
      <c r="B293" s="199"/>
      <c r="D293" s="194" t="s">
        <v>192</v>
      </c>
      <c r="E293" s="200" t="s">
        <v>5</v>
      </c>
      <c r="F293" s="201" t="s">
        <v>384</v>
      </c>
      <c r="H293" s="202">
        <v>2.2</v>
      </c>
      <c r="I293" s="203"/>
      <c r="L293" s="199"/>
      <c r="M293" s="204"/>
      <c r="N293" s="205"/>
      <c r="O293" s="205"/>
      <c r="P293" s="205"/>
      <c r="Q293" s="205"/>
      <c r="R293" s="205"/>
      <c r="S293" s="205"/>
      <c r="T293" s="206"/>
      <c r="AT293" s="200" t="s">
        <v>192</v>
      </c>
      <c r="AU293" s="200" t="s">
        <v>80</v>
      </c>
      <c r="AV293" s="12" t="s">
        <v>80</v>
      </c>
      <c r="AW293" s="12" t="s">
        <v>35</v>
      </c>
      <c r="AX293" s="12" t="s">
        <v>71</v>
      </c>
      <c r="AY293" s="200" t="s">
        <v>179</v>
      </c>
    </row>
    <row r="294" spans="2:51" s="14" customFormat="1" ht="13.5">
      <c r="B294" s="214"/>
      <c r="D294" s="194" t="s">
        <v>192</v>
      </c>
      <c r="E294" s="215" t="s">
        <v>5</v>
      </c>
      <c r="F294" s="216" t="s">
        <v>228</v>
      </c>
      <c r="H294" s="217">
        <v>26.4</v>
      </c>
      <c r="I294" s="218"/>
      <c r="L294" s="214"/>
      <c r="M294" s="219"/>
      <c r="N294" s="220"/>
      <c r="O294" s="220"/>
      <c r="P294" s="220"/>
      <c r="Q294" s="220"/>
      <c r="R294" s="220"/>
      <c r="S294" s="220"/>
      <c r="T294" s="221"/>
      <c r="AT294" s="215" t="s">
        <v>192</v>
      </c>
      <c r="AU294" s="215" t="s">
        <v>80</v>
      </c>
      <c r="AV294" s="14" t="s">
        <v>186</v>
      </c>
      <c r="AW294" s="14" t="s">
        <v>35</v>
      </c>
      <c r="AX294" s="14" t="s">
        <v>78</v>
      </c>
      <c r="AY294" s="215" t="s">
        <v>179</v>
      </c>
    </row>
    <row r="295" spans="2:65" s="1" customFormat="1" ht="16.5" customHeight="1">
      <c r="B295" s="181"/>
      <c r="C295" s="182" t="s">
        <v>406</v>
      </c>
      <c r="D295" s="182" t="s">
        <v>181</v>
      </c>
      <c r="E295" s="183" t="s">
        <v>407</v>
      </c>
      <c r="F295" s="184" t="s">
        <v>408</v>
      </c>
      <c r="G295" s="185" t="s">
        <v>309</v>
      </c>
      <c r="H295" s="186">
        <v>4.4</v>
      </c>
      <c r="I295" s="187"/>
      <c r="J295" s="188">
        <f>ROUND(I295*H295,2)</f>
        <v>0</v>
      </c>
      <c r="K295" s="184" t="s">
        <v>5</v>
      </c>
      <c r="L295" s="42"/>
      <c r="M295" s="189" t="s">
        <v>5</v>
      </c>
      <c r="N295" s="190" t="s">
        <v>42</v>
      </c>
      <c r="O295" s="43"/>
      <c r="P295" s="191">
        <f>O295*H295</f>
        <v>0</v>
      </c>
      <c r="Q295" s="191">
        <v>0.00868</v>
      </c>
      <c r="R295" s="191">
        <f>Q295*H295</f>
        <v>0.038192000000000004</v>
      </c>
      <c r="S295" s="191">
        <v>0</v>
      </c>
      <c r="T295" s="192">
        <f>S295*H295</f>
        <v>0</v>
      </c>
      <c r="AR295" s="25" t="s">
        <v>186</v>
      </c>
      <c r="AT295" s="25" t="s">
        <v>181</v>
      </c>
      <c r="AU295" s="25" t="s">
        <v>80</v>
      </c>
      <c r="AY295" s="25" t="s">
        <v>179</v>
      </c>
      <c r="BE295" s="193">
        <f>IF(N295="základní",J295,0)</f>
        <v>0</v>
      </c>
      <c r="BF295" s="193">
        <f>IF(N295="snížená",J295,0)</f>
        <v>0</v>
      </c>
      <c r="BG295" s="193">
        <f>IF(N295="zákl. přenesená",J295,0)</f>
        <v>0</v>
      </c>
      <c r="BH295" s="193">
        <f>IF(N295="sníž. přenesená",J295,0)</f>
        <v>0</v>
      </c>
      <c r="BI295" s="193">
        <f>IF(N295="nulová",J295,0)</f>
        <v>0</v>
      </c>
      <c r="BJ295" s="25" t="s">
        <v>78</v>
      </c>
      <c r="BK295" s="193">
        <f>ROUND(I295*H295,2)</f>
        <v>0</v>
      </c>
      <c r="BL295" s="25" t="s">
        <v>186</v>
      </c>
      <c r="BM295" s="25" t="s">
        <v>409</v>
      </c>
    </row>
    <row r="296" spans="2:47" s="1" customFormat="1" ht="13.5">
      <c r="B296" s="42"/>
      <c r="D296" s="194" t="s">
        <v>188</v>
      </c>
      <c r="F296" s="195" t="s">
        <v>408</v>
      </c>
      <c r="I296" s="196"/>
      <c r="L296" s="42"/>
      <c r="M296" s="197"/>
      <c r="N296" s="43"/>
      <c r="O296" s="43"/>
      <c r="P296" s="43"/>
      <c r="Q296" s="43"/>
      <c r="R296" s="43"/>
      <c r="S296" s="43"/>
      <c r="T296" s="71"/>
      <c r="AT296" s="25" t="s">
        <v>188</v>
      </c>
      <c r="AU296" s="25" t="s">
        <v>80</v>
      </c>
    </row>
    <row r="297" spans="2:47" s="1" customFormat="1" ht="27">
      <c r="B297" s="42"/>
      <c r="D297" s="194" t="s">
        <v>190</v>
      </c>
      <c r="F297" s="198" t="s">
        <v>191</v>
      </c>
      <c r="I297" s="196"/>
      <c r="L297" s="42"/>
      <c r="M297" s="197"/>
      <c r="N297" s="43"/>
      <c r="O297" s="43"/>
      <c r="P297" s="43"/>
      <c r="Q297" s="43"/>
      <c r="R297" s="43"/>
      <c r="S297" s="43"/>
      <c r="T297" s="71"/>
      <c r="AT297" s="25" t="s">
        <v>190</v>
      </c>
      <c r="AU297" s="25" t="s">
        <v>80</v>
      </c>
    </row>
    <row r="298" spans="2:51" s="12" customFormat="1" ht="13.5">
      <c r="B298" s="199"/>
      <c r="D298" s="194" t="s">
        <v>192</v>
      </c>
      <c r="E298" s="200" t="s">
        <v>5</v>
      </c>
      <c r="F298" s="201" t="s">
        <v>410</v>
      </c>
      <c r="H298" s="202">
        <v>3.3</v>
      </c>
      <c r="I298" s="203"/>
      <c r="L298" s="199"/>
      <c r="M298" s="204"/>
      <c r="N298" s="205"/>
      <c r="O298" s="205"/>
      <c r="P298" s="205"/>
      <c r="Q298" s="205"/>
      <c r="R298" s="205"/>
      <c r="S298" s="205"/>
      <c r="T298" s="206"/>
      <c r="AT298" s="200" t="s">
        <v>192</v>
      </c>
      <c r="AU298" s="200" t="s">
        <v>80</v>
      </c>
      <c r="AV298" s="12" t="s">
        <v>80</v>
      </c>
      <c r="AW298" s="12" t="s">
        <v>35</v>
      </c>
      <c r="AX298" s="12" t="s">
        <v>71</v>
      </c>
      <c r="AY298" s="200" t="s">
        <v>179</v>
      </c>
    </row>
    <row r="299" spans="2:51" s="12" customFormat="1" ht="13.5">
      <c r="B299" s="199"/>
      <c r="D299" s="194" t="s">
        <v>192</v>
      </c>
      <c r="E299" s="200" t="s">
        <v>5</v>
      </c>
      <c r="F299" s="201" t="s">
        <v>405</v>
      </c>
      <c r="H299" s="202">
        <v>1.1</v>
      </c>
      <c r="I299" s="203"/>
      <c r="L299" s="199"/>
      <c r="M299" s="204"/>
      <c r="N299" s="205"/>
      <c r="O299" s="205"/>
      <c r="P299" s="205"/>
      <c r="Q299" s="205"/>
      <c r="R299" s="205"/>
      <c r="S299" s="205"/>
      <c r="T299" s="206"/>
      <c r="AT299" s="200" t="s">
        <v>192</v>
      </c>
      <c r="AU299" s="200" t="s">
        <v>80</v>
      </c>
      <c r="AV299" s="12" t="s">
        <v>80</v>
      </c>
      <c r="AW299" s="12" t="s">
        <v>35</v>
      </c>
      <c r="AX299" s="12" t="s">
        <v>71</v>
      </c>
      <c r="AY299" s="200" t="s">
        <v>179</v>
      </c>
    </row>
    <row r="300" spans="2:51" s="14" customFormat="1" ht="13.5">
      <c r="B300" s="214"/>
      <c r="D300" s="194" t="s">
        <v>192</v>
      </c>
      <c r="E300" s="215" t="s">
        <v>5</v>
      </c>
      <c r="F300" s="216" t="s">
        <v>228</v>
      </c>
      <c r="H300" s="217">
        <v>4.4</v>
      </c>
      <c r="I300" s="218"/>
      <c r="L300" s="214"/>
      <c r="M300" s="219"/>
      <c r="N300" s="220"/>
      <c r="O300" s="220"/>
      <c r="P300" s="220"/>
      <c r="Q300" s="220"/>
      <c r="R300" s="220"/>
      <c r="S300" s="220"/>
      <c r="T300" s="221"/>
      <c r="AT300" s="215" t="s">
        <v>192</v>
      </c>
      <c r="AU300" s="215" t="s">
        <v>80</v>
      </c>
      <c r="AV300" s="14" t="s">
        <v>186</v>
      </c>
      <c r="AW300" s="14" t="s">
        <v>35</v>
      </c>
      <c r="AX300" s="14" t="s">
        <v>78</v>
      </c>
      <c r="AY300" s="215" t="s">
        <v>179</v>
      </c>
    </row>
    <row r="301" spans="2:51" s="12" customFormat="1" ht="13.5">
      <c r="B301" s="199"/>
      <c r="D301" s="194" t="s">
        <v>192</v>
      </c>
      <c r="E301" s="200" t="s">
        <v>5</v>
      </c>
      <c r="F301" s="201" t="s">
        <v>5</v>
      </c>
      <c r="H301" s="202">
        <v>0</v>
      </c>
      <c r="I301" s="203"/>
      <c r="L301" s="199"/>
      <c r="M301" s="204"/>
      <c r="N301" s="205"/>
      <c r="O301" s="205"/>
      <c r="P301" s="205"/>
      <c r="Q301" s="205"/>
      <c r="R301" s="205"/>
      <c r="S301" s="205"/>
      <c r="T301" s="206"/>
      <c r="AT301" s="200" t="s">
        <v>192</v>
      </c>
      <c r="AU301" s="200" t="s">
        <v>80</v>
      </c>
      <c r="AV301" s="12" t="s">
        <v>80</v>
      </c>
      <c r="AW301" s="12" t="s">
        <v>35</v>
      </c>
      <c r="AX301" s="12" t="s">
        <v>71</v>
      </c>
      <c r="AY301" s="200" t="s">
        <v>179</v>
      </c>
    </row>
    <row r="302" spans="2:51" s="12" customFormat="1" ht="13.5">
      <c r="B302" s="199"/>
      <c r="D302" s="194" t="s">
        <v>192</v>
      </c>
      <c r="E302" s="200" t="s">
        <v>5</v>
      </c>
      <c r="F302" s="201" t="s">
        <v>5</v>
      </c>
      <c r="H302" s="202">
        <v>0</v>
      </c>
      <c r="I302" s="203"/>
      <c r="L302" s="199"/>
      <c r="M302" s="204"/>
      <c r="N302" s="205"/>
      <c r="O302" s="205"/>
      <c r="P302" s="205"/>
      <c r="Q302" s="205"/>
      <c r="R302" s="205"/>
      <c r="S302" s="205"/>
      <c r="T302" s="206"/>
      <c r="AT302" s="200" t="s">
        <v>192</v>
      </c>
      <c r="AU302" s="200" t="s">
        <v>80</v>
      </c>
      <c r="AV302" s="12" t="s">
        <v>80</v>
      </c>
      <c r="AW302" s="12" t="s">
        <v>35</v>
      </c>
      <c r="AX302" s="12" t="s">
        <v>71</v>
      </c>
      <c r="AY302" s="200" t="s">
        <v>179</v>
      </c>
    </row>
    <row r="303" spans="2:51" s="12" customFormat="1" ht="13.5">
      <c r="B303" s="199"/>
      <c r="D303" s="194" t="s">
        <v>192</v>
      </c>
      <c r="E303" s="200" t="s">
        <v>5</v>
      </c>
      <c r="F303" s="201" t="s">
        <v>5</v>
      </c>
      <c r="H303" s="202">
        <v>0</v>
      </c>
      <c r="I303" s="203"/>
      <c r="L303" s="199"/>
      <c r="M303" s="204"/>
      <c r="N303" s="205"/>
      <c r="O303" s="205"/>
      <c r="P303" s="205"/>
      <c r="Q303" s="205"/>
      <c r="R303" s="205"/>
      <c r="S303" s="205"/>
      <c r="T303" s="206"/>
      <c r="AT303" s="200" t="s">
        <v>192</v>
      </c>
      <c r="AU303" s="200" t="s">
        <v>80</v>
      </c>
      <c r="AV303" s="12" t="s">
        <v>80</v>
      </c>
      <c r="AW303" s="12" t="s">
        <v>35</v>
      </c>
      <c r="AX303" s="12" t="s">
        <v>71</v>
      </c>
      <c r="AY303" s="200" t="s">
        <v>179</v>
      </c>
    </row>
    <row r="304" spans="2:51" s="12" customFormat="1" ht="13.5">
      <c r="B304" s="199"/>
      <c r="D304" s="194" t="s">
        <v>192</v>
      </c>
      <c r="E304" s="200" t="s">
        <v>5</v>
      </c>
      <c r="F304" s="201" t="s">
        <v>5</v>
      </c>
      <c r="H304" s="202">
        <v>0</v>
      </c>
      <c r="I304" s="203"/>
      <c r="L304" s="199"/>
      <c r="M304" s="204"/>
      <c r="N304" s="205"/>
      <c r="O304" s="205"/>
      <c r="P304" s="205"/>
      <c r="Q304" s="205"/>
      <c r="R304" s="205"/>
      <c r="S304" s="205"/>
      <c r="T304" s="206"/>
      <c r="AT304" s="200" t="s">
        <v>192</v>
      </c>
      <c r="AU304" s="200" t="s">
        <v>80</v>
      </c>
      <c r="AV304" s="12" t="s">
        <v>80</v>
      </c>
      <c r="AW304" s="12" t="s">
        <v>35</v>
      </c>
      <c r="AX304" s="12" t="s">
        <v>71</v>
      </c>
      <c r="AY304" s="200" t="s">
        <v>179</v>
      </c>
    </row>
    <row r="305" spans="2:51" s="12" customFormat="1" ht="13.5">
      <c r="B305" s="199"/>
      <c r="D305" s="194" t="s">
        <v>192</v>
      </c>
      <c r="E305" s="200" t="s">
        <v>5</v>
      </c>
      <c r="F305" s="201" t="s">
        <v>5</v>
      </c>
      <c r="H305" s="202">
        <v>0</v>
      </c>
      <c r="I305" s="203"/>
      <c r="L305" s="199"/>
      <c r="M305" s="204"/>
      <c r="N305" s="205"/>
      <c r="O305" s="205"/>
      <c r="P305" s="205"/>
      <c r="Q305" s="205"/>
      <c r="R305" s="205"/>
      <c r="S305" s="205"/>
      <c r="T305" s="206"/>
      <c r="AT305" s="200" t="s">
        <v>192</v>
      </c>
      <c r="AU305" s="200" t="s">
        <v>80</v>
      </c>
      <c r="AV305" s="12" t="s">
        <v>80</v>
      </c>
      <c r="AW305" s="12" t="s">
        <v>35</v>
      </c>
      <c r="AX305" s="12" t="s">
        <v>71</v>
      </c>
      <c r="AY305" s="200" t="s">
        <v>179</v>
      </c>
    </row>
    <row r="306" spans="2:51" s="12" customFormat="1" ht="13.5">
      <c r="B306" s="199"/>
      <c r="D306" s="194" t="s">
        <v>192</v>
      </c>
      <c r="E306" s="200" t="s">
        <v>5</v>
      </c>
      <c r="F306" s="201" t="s">
        <v>5</v>
      </c>
      <c r="H306" s="202">
        <v>0</v>
      </c>
      <c r="I306" s="203"/>
      <c r="L306" s="199"/>
      <c r="M306" s="204"/>
      <c r="N306" s="205"/>
      <c r="O306" s="205"/>
      <c r="P306" s="205"/>
      <c r="Q306" s="205"/>
      <c r="R306" s="205"/>
      <c r="S306" s="205"/>
      <c r="T306" s="206"/>
      <c r="AT306" s="200" t="s">
        <v>192</v>
      </c>
      <c r="AU306" s="200" t="s">
        <v>80</v>
      </c>
      <c r="AV306" s="12" t="s">
        <v>80</v>
      </c>
      <c r="AW306" s="12" t="s">
        <v>35</v>
      </c>
      <c r="AX306" s="12" t="s">
        <v>71</v>
      </c>
      <c r="AY306" s="200" t="s">
        <v>179</v>
      </c>
    </row>
    <row r="307" spans="2:51" s="12" customFormat="1" ht="13.5">
      <c r="B307" s="199"/>
      <c r="D307" s="194" t="s">
        <v>192</v>
      </c>
      <c r="E307" s="200" t="s">
        <v>5</v>
      </c>
      <c r="F307" s="201" t="s">
        <v>5</v>
      </c>
      <c r="H307" s="202">
        <v>0</v>
      </c>
      <c r="I307" s="203"/>
      <c r="L307" s="199"/>
      <c r="M307" s="204"/>
      <c r="N307" s="205"/>
      <c r="O307" s="205"/>
      <c r="P307" s="205"/>
      <c r="Q307" s="205"/>
      <c r="R307" s="205"/>
      <c r="S307" s="205"/>
      <c r="T307" s="206"/>
      <c r="AT307" s="200" t="s">
        <v>192</v>
      </c>
      <c r="AU307" s="200" t="s">
        <v>80</v>
      </c>
      <c r="AV307" s="12" t="s">
        <v>80</v>
      </c>
      <c r="AW307" s="12" t="s">
        <v>35</v>
      </c>
      <c r="AX307" s="12" t="s">
        <v>71</v>
      </c>
      <c r="AY307" s="200" t="s">
        <v>179</v>
      </c>
    </row>
    <row r="308" spans="2:51" s="12" customFormat="1" ht="13.5">
      <c r="B308" s="199"/>
      <c r="D308" s="194" t="s">
        <v>192</v>
      </c>
      <c r="E308" s="200" t="s">
        <v>5</v>
      </c>
      <c r="F308" s="201" t="s">
        <v>5</v>
      </c>
      <c r="H308" s="202">
        <v>0</v>
      </c>
      <c r="I308" s="203"/>
      <c r="L308" s="199"/>
      <c r="M308" s="204"/>
      <c r="N308" s="205"/>
      <c r="O308" s="205"/>
      <c r="P308" s="205"/>
      <c r="Q308" s="205"/>
      <c r="R308" s="205"/>
      <c r="S308" s="205"/>
      <c r="T308" s="206"/>
      <c r="AT308" s="200" t="s">
        <v>192</v>
      </c>
      <c r="AU308" s="200" t="s">
        <v>80</v>
      </c>
      <c r="AV308" s="12" t="s">
        <v>80</v>
      </c>
      <c r="AW308" s="12" t="s">
        <v>35</v>
      </c>
      <c r="AX308" s="12" t="s">
        <v>71</v>
      </c>
      <c r="AY308" s="200" t="s">
        <v>179</v>
      </c>
    </row>
    <row r="309" spans="2:51" s="12" customFormat="1" ht="13.5">
      <c r="B309" s="199"/>
      <c r="D309" s="194" t="s">
        <v>192</v>
      </c>
      <c r="E309" s="200" t="s">
        <v>5</v>
      </c>
      <c r="F309" s="201" t="s">
        <v>5</v>
      </c>
      <c r="H309" s="202">
        <v>0</v>
      </c>
      <c r="I309" s="203"/>
      <c r="L309" s="199"/>
      <c r="M309" s="204"/>
      <c r="N309" s="205"/>
      <c r="O309" s="205"/>
      <c r="P309" s="205"/>
      <c r="Q309" s="205"/>
      <c r="R309" s="205"/>
      <c r="S309" s="205"/>
      <c r="T309" s="206"/>
      <c r="AT309" s="200" t="s">
        <v>192</v>
      </c>
      <c r="AU309" s="200" t="s">
        <v>80</v>
      </c>
      <c r="AV309" s="12" t="s">
        <v>80</v>
      </c>
      <c r="AW309" s="12" t="s">
        <v>35</v>
      </c>
      <c r="AX309" s="12" t="s">
        <v>71</v>
      </c>
      <c r="AY309" s="200" t="s">
        <v>179</v>
      </c>
    </row>
    <row r="310" spans="2:65" s="1" customFormat="1" ht="16.5" customHeight="1">
      <c r="B310" s="181"/>
      <c r="C310" s="182" t="s">
        <v>411</v>
      </c>
      <c r="D310" s="182" t="s">
        <v>181</v>
      </c>
      <c r="E310" s="183" t="s">
        <v>412</v>
      </c>
      <c r="F310" s="184" t="s">
        <v>413</v>
      </c>
      <c r="G310" s="185" t="s">
        <v>184</v>
      </c>
      <c r="H310" s="186">
        <v>156.25</v>
      </c>
      <c r="I310" s="187"/>
      <c r="J310" s="188">
        <f>ROUND(I310*H310,2)</f>
        <v>0</v>
      </c>
      <c r="K310" s="184" t="s">
        <v>185</v>
      </c>
      <c r="L310" s="42"/>
      <c r="M310" s="189" t="s">
        <v>5</v>
      </c>
      <c r="N310" s="190" t="s">
        <v>42</v>
      </c>
      <c r="O310" s="43"/>
      <c r="P310" s="191">
        <f>O310*H310</f>
        <v>0</v>
      </c>
      <c r="Q310" s="191">
        <v>0.00064</v>
      </c>
      <c r="R310" s="191">
        <f>Q310*H310</f>
        <v>0.1</v>
      </c>
      <c r="S310" s="191">
        <v>0</v>
      </c>
      <c r="T310" s="192">
        <f>S310*H310</f>
        <v>0</v>
      </c>
      <c r="AR310" s="25" t="s">
        <v>186</v>
      </c>
      <c r="AT310" s="25" t="s">
        <v>181</v>
      </c>
      <c r="AU310" s="25" t="s">
        <v>80</v>
      </c>
      <c r="AY310" s="25" t="s">
        <v>179</v>
      </c>
      <c r="BE310" s="193">
        <f>IF(N310="základní",J310,0)</f>
        <v>0</v>
      </c>
      <c r="BF310" s="193">
        <f>IF(N310="snížená",J310,0)</f>
        <v>0</v>
      </c>
      <c r="BG310" s="193">
        <f>IF(N310="zákl. přenesená",J310,0)</f>
        <v>0</v>
      </c>
      <c r="BH310" s="193">
        <f>IF(N310="sníž. přenesená",J310,0)</f>
        <v>0</v>
      </c>
      <c r="BI310" s="193">
        <f>IF(N310="nulová",J310,0)</f>
        <v>0</v>
      </c>
      <c r="BJ310" s="25" t="s">
        <v>78</v>
      </c>
      <c r="BK310" s="193">
        <f>ROUND(I310*H310,2)</f>
        <v>0</v>
      </c>
      <c r="BL310" s="25" t="s">
        <v>186</v>
      </c>
      <c r="BM310" s="25" t="s">
        <v>414</v>
      </c>
    </row>
    <row r="311" spans="2:47" s="1" customFormat="1" ht="27">
      <c r="B311" s="42"/>
      <c r="D311" s="194" t="s">
        <v>188</v>
      </c>
      <c r="F311" s="195" t="s">
        <v>415</v>
      </c>
      <c r="I311" s="196"/>
      <c r="L311" s="42"/>
      <c r="M311" s="197"/>
      <c r="N311" s="43"/>
      <c r="O311" s="43"/>
      <c r="P311" s="43"/>
      <c r="Q311" s="43"/>
      <c r="R311" s="43"/>
      <c r="S311" s="43"/>
      <c r="T311" s="71"/>
      <c r="AT311" s="25" t="s">
        <v>188</v>
      </c>
      <c r="AU311" s="25" t="s">
        <v>80</v>
      </c>
    </row>
    <row r="312" spans="2:47" s="1" customFormat="1" ht="27">
      <c r="B312" s="42"/>
      <c r="D312" s="194" t="s">
        <v>190</v>
      </c>
      <c r="F312" s="198" t="s">
        <v>191</v>
      </c>
      <c r="I312" s="196"/>
      <c r="L312" s="42"/>
      <c r="M312" s="197"/>
      <c r="N312" s="43"/>
      <c r="O312" s="43"/>
      <c r="P312" s="43"/>
      <c r="Q312" s="43"/>
      <c r="R312" s="43"/>
      <c r="S312" s="43"/>
      <c r="T312" s="71"/>
      <c r="AT312" s="25" t="s">
        <v>190</v>
      </c>
      <c r="AU312" s="25" t="s">
        <v>80</v>
      </c>
    </row>
    <row r="313" spans="2:51" s="12" customFormat="1" ht="13.5">
      <c r="B313" s="199"/>
      <c r="D313" s="194" t="s">
        <v>192</v>
      </c>
      <c r="E313" s="200" t="s">
        <v>5</v>
      </c>
      <c r="F313" s="201" t="s">
        <v>416</v>
      </c>
      <c r="H313" s="202">
        <v>156.25</v>
      </c>
      <c r="I313" s="203"/>
      <c r="L313" s="199"/>
      <c r="M313" s="204"/>
      <c r="N313" s="205"/>
      <c r="O313" s="205"/>
      <c r="P313" s="205"/>
      <c r="Q313" s="205"/>
      <c r="R313" s="205"/>
      <c r="S313" s="205"/>
      <c r="T313" s="206"/>
      <c r="AT313" s="200" t="s">
        <v>192</v>
      </c>
      <c r="AU313" s="200" t="s">
        <v>80</v>
      </c>
      <c r="AV313" s="12" t="s">
        <v>80</v>
      </c>
      <c r="AW313" s="12" t="s">
        <v>35</v>
      </c>
      <c r="AX313" s="12" t="s">
        <v>78</v>
      </c>
      <c r="AY313" s="200" t="s">
        <v>179</v>
      </c>
    </row>
    <row r="314" spans="2:65" s="1" customFormat="1" ht="16.5" customHeight="1">
      <c r="B314" s="181"/>
      <c r="C314" s="182" t="s">
        <v>417</v>
      </c>
      <c r="D314" s="182" t="s">
        <v>181</v>
      </c>
      <c r="E314" s="183" t="s">
        <v>418</v>
      </c>
      <c r="F314" s="184" t="s">
        <v>419</v>
      </c>
      <c r="G314" s="185" t="s">
        <v>184</v>
      </c>
      <c r="H314" s="186">
        <v>156.25</v>
      </c>
      <c r="I314" s="187"/>
      <c r="J314" s="188">
        <f>ROUND(I314*H314,2)</f>
        <v>0</v>
      </c>
      <c r="K314" s="184" t="s">
        <v>185</v>
      </c>
      <c r="L314" s="42"/>
      <c r="M314" s="189" t="s">
        <v>5</v>
      </c>
      <c r="N314" s="190" t="s">
        <v>42</v>
      </c>
      <c r="O314" s="43"/>
      <c r="P314" s="191">
        <f>O314*H314</f>
        <v>0</v>
      </c>
      <c r="Q314" s="191">
        <v>0</v>
      </c>
      <c r="R314" s="191">
        <f>Q314*H314</f>
        <v>0</v>
      </c>
      <c r="S314" s="191">
        <v>0</v>
      </c>
      <c r="T314" s="192">
        <f>S314*H314</f>
        <v>0</v>
      </c>
      <c r="AR314" s="25" t="s">
        <v>186</v>
      </c>
      <c r="AT314" s="25" t="s">
        <v>181</v>
      </c>
      <c r="AU314" s="25" t="s">
        <v>80</v>
      </c>
      <c r="AY314" s="25" t="s">
        <v>179</v>
      </c>
      <c r="BE314" s="193">
        <f>IF(N314="základní",J314,0)</f>
        <v>0</v>
      </c>
      <c r="BF314" s="193">
        <f>IF(N314="snížená",J314,0)</f>
        <v>0</v>
      </c>
      <c r="BG314" s="193">
        <f>IF(N314="zákl. přenesená",J314,0)</f>
        <v>0</v>
      </c>
      <c r="BH314" s="193">
        <f>IF(N314="sníž. přenesená",J314,0)</f>
        <v>0</v>
      </c>
      <c r="BI314" s="193">
        <f>IF(N314="nulová",J314,0)</f>
        <v>0</v>
      </c>
      <c r="BJ314" s="25" t="s">
        <v>78</v>
      </c>
      <c r="BK314" s="193">
        <f>ROUND(I314*H314,2)</f>
        <v>0</v>
      </c>
      <c r="BL314" s="25" t="s">
        <v>186</v>
      </c>
      <c r="BM314" s="25" t="s">
        <v>420</v>
      </c>
    </row>
    <row r="315" spans="2:47" s="1" customFormat="1" ht="27">
      <c r="B315" s="42"/>
      <c r="D315" s="194" t="s">
        <v>188</v>
      </c>
      <c r="F315" s="195" t="s">
        <v>421</v>
      </c>
      <c r="I315" s="196"/>
      <c r="L315" s="42"/>
      <c r="M315" s="197"/>
      <c r="N315" s="43"/>
      <c r="O315" s="43"/>
      <c r="P315" s="43"/>
      <c r="Q315" s="43"/>
      <c r="R315" s="43"/>
      <c r="S315" s="43"/>
      <c r="T315" s="71"/>
      <c r="AT315" s="25" t="s">
        <v>188</v>
      </c>
      <c r="AU315" s="25" t="s">
        <v>80</v>
      </c>
    </row>
    <row r="316" spans="2:65" s="1" customFormat="1" ht="16.5" customHeight="1">
      <c r="B316" s="181"/>
      <c r="C316" s="182" t="s">
        <v>319</v>
      </c>
      <c r="D316" s="182" t="s">
        <v>181</v>
      </c>
      <c r="E316" s="183" t="s">
        <v>422</v>
      </c>
      <c r="F316" s="184" t="s">
        <v>423</v>
      </c>
      <c r="G316" s="185" t="s">
        <v>424</v>
      </c>
      <c r="H316" s="186">
        <v>345.93</v>
      </c>
      <c r="I316" s="187"/>
      <c r="J316" s="188">
        <f>ROUND(I316*H316,2)</f>
        <v>0</v>
      </c>
      <c r="K316" s="184" t="s">
        <v>185</v>
      </c>
      <c r="L316" s="42"/>
      <c r="M316" s="189" t="s">
        <v>5</v>
      </c>
      <c r="N316" s="190" t="s">
        <v>42</v>
      </c>
      <c r="O316" s="43"/>
      <c r="P316" s="191">
        <f>O316*H316</f>
        <v>0</v>
      </c>
      <c r="Q316" s="191">
        <v>0</v>
      </c>
      <c r="R316" s="191">
        <f>Q316*H316</f>
        <v>0</v>
      </c>
      <c r="S316" s="191">
        <v>0</v>
      </c>
      <c r="T316" s="192">
        <f>S316*H316</f>
        <v>0</v>
      </c>
      <c r="AR316" s="25" t="s">
        <v>186</v>
      </c>
      <c r="AT316" s="25" t="s">
        <v>181</v>
      </c>
      <c r="AU316" s="25" t="s">
        <v>80</v>
      </c>
      <c r="AY316" s="25" t="s">
        <v>179</v>
      </c>
      <c r="BE316" s="193">
        <f>IF(N316="základní",J316,0)</f>
        <v>0</v>
      </c>
      <c r="BF316" s="193">
        <f>IF(N316="snížená",J316,0)</f>
        <v>0</v>
      </c>
      <c r="BG316" s="193">
        <f>IF(N316="zákl. přenesená",J316,0)</f>
        <v>0</v>
      </c>
      <c r="BH316" s="193">
        <f>IF(N316="sníž. přenesená",J316,0)</f>
        <v>0</v>
      </c>
      <c r="BI316" s="193">
        <f>IF(N316="nulová",J316,0)</f>
        <v>0</v>
      </c>
      <c r="BJ316" s="25" t="s">
        <v>78</v>
      </c>
      <c r="BK316" s="193">
        <f>ROUND(I316*H316,2)</f>
        <v>0</v>
      </c>
      <c r="BL316" s="25" t="s">
        <v>186</v>
      </c>
      <c r="BM316" s="25" t="s">
        <v>425</v>
      </c>
    </row>
    <row r="317" spans="2:47" s="1" customFormat="1" ht="27">
      <c r="B317" s="42"/>
      <c r="D317" s="194" t="s">
        <v>188</v>
      </c>
      <c r="F317" s="195" t="s">
        <v>426</v>
      </c>
      <c r="I317" s="196"/>
      <c r="L317" s="42"/>
      <c r="M317" s="197"/>
      <c r="N317" s="43"/>
      <c r="O317" s="43"/>
      <c r="P317" s="43"/>
      <c r="Q317" s="43"/>
      <c r="R317" s="43"/>
      <c r="S317" s="43"/>
      <c r="T317" s="71"/>
      <c r="AT317" s="25" t="s">
        <v>188</v>
      </c>
      <c r="AU317" s="25" t="s">
        <v>80</v>
      </c>
    </row>
    <row r="318" spans="2:47" s="1" customFormat="1" ht="27">
      <c r="B318" s="42"/>
      <c r="D318" s="194" t="s">
        <v>190</v>
      </c>
      <c r="F318" s="198" t="s">
        <v>191</v>
      </c>
      <c r="I318" s="196"/>
      <c r="L318" s="42"/>
      <c r="M318" s="197"/>
      <c r="N318" s="43"/>
      <c r="O318" s="43"/>
      <c r="P318" s="43"/>
      <c r="Q318" s="43"/>
      <c r="R318" s="43"/>
      <c r="S318" s="43"/>
      <c r="T318" s="71"/>
      <c r="AT318" s="25" t="s">
        <v>190</v>
      </c>
      <c r="AU318" s="25" t="s">
        <v>80</v>
      </c>
    </row>
    <row r="319" spans="2:51" s="13" customFormat="1" ht="13.5">
      <c r="B319" s="207"/>
      <c r="D319" s="194" t="s">
        <v>192</v>
      </c>
      <c r="E319" s="208" t="s">
        <v>5</v>
      </c>
      <c r="F319" s="209" t="s">
        <v>427</v>
      </c>
      <c r="H319" s="208" t="s">
        <v>5</v>
      </c>
      <c r="I319" s="210"/>
      <c r="L319" s="207"/>
      <c r="M319" s="211"/>
      <c r="N319" s="212"/>
      <c r="O319" s="212"/>
      <c r="P319" s="212"/>
      <c r="Q319" s="212"/>
      <c r="R319" s="212"/>
      <c r="S319" s="212"/>
      <c r="T319" s="213"/>
      <c r="AT319" s="208" t="s">
        <v>192</v>
      </c>
      <c r="AU319" s="208" t="s">
        <v>80</v>
      </c>
      <c r="AV319" s="13" t="s">
        <v>78</v>
      </c>
      <c r="AW319" s="13" t="s">
        <v>35</v>
      </c>
      <c r="AX319" s="13" t="s">
        <v>71</v>
      </c>
      <c r="AY319" s="208" t="s">
        <v>179</v>
      </c>
    </row>
    <row r="320" spans="2:51" s="12" customFormat="1" ht="13.5">
      <c r="B320" s="199"/>
      <c r="D320" s="194" t="s">
        <v>192</v>
      </c>
      <c r="E320" s="200" t="s">
        <v>5</v>
      </c>
      <c r="F320" s="201" t="s">
        <v>428</v>
      </c>
      <c r="H320" s="202">
        <v>20.1</v>
      </c>
      <c r="I320" s="203"/>
      <c r="L320" s="199"/>
      <c r="M320" s="204"/>
      <c r="N320" s="205"/>
      <c r="O320" s="205"/>
      <c r="P320" s="205"/>
      <c r="Q320" s="205"/>
      <c r="R320" s="205"/>
      <c r="S320" s="205"/>
      <c r="T320" s="206"/>
      <c r="AT320" s="200" t="s">
        <v>192</v>
      </c>
      <c r="AU320" s="200" t="s">
        <v>80</v>
      </c>
      <c r="AV320" s="12" t="s">
        <v>80</v>
      </c>
      <c r="AW320" s="12" t="s">
        <v>35</v>
      </c>
      <c r="AX320" s="12" t="s">
        <v>71</v>
      </c>
      <c r="AY320" s="200" t="s">
        <v>179</v>
      </c>
    </row>
    <row r="321" spans="2:51" s="12" customFormat="1" ht="13.5">
      <c r="B321" s="199"/>
      <c r="D321" s="194" t="s">
        <v>192</v>
      </c>
      <c r="E321" s="200" t="s">
        <v>5</v>
      </c>
      <c r="F321" s="201" t="s">
        <v>429</v>
      </c>
      <c r="H321" s="202">
        <v>8.91</v>
      </c>
      <c r="I321" s="203"/>
      <c r="L321" s="199"/>
      <c r="M321" s="204"/>
      <c r="N321" s="205"/>
      <c r="O321" s="205"/>
      <c r="P321" s="205"/>
      <c r="Q321" s="205"/>
      <c r="R321" s="205"/>
      <c r="S321" s="205"/>
      <c r="T321" s="206"/>
      <c r="AT321" s="200" t="s">
        <v>192</v>
      </c>
      <c r="AU321" s="200" t="s">
        <v>80</v>
      </c>
      <c r="AV321" s="12" t="s">
        <v>80</v>
      </c>
      <c r="AW321" s="12" t="s">
        <v>35</v>
      </c>
      <c r="AX321" s="12" t="s">
        <v>71</v>
      </c>
      <c r="AY321" s="200" t="s">
        <v>179</v>
      </c>
    </row>
    <row r="322" spans="2:51" s="12" customFormat="1" ht="13.5">
      <c r="B322" s="199"/>
      <c r="D322" s="194" t="s">
        <v>192</v>
      </c>
      <c r="E322" s="200" t="s">
        <v>5</v>
      </c>
      <c r="F322" s="201" t="s">
        <v>430</v>
      </c>
      <c r="H322" s="202">
        <v>3.06</v>
      </c>
      <c r="I322" s="203"/>
      <c r="L322" s="199"/>
      <c r="M322" s="204"/>
      <c r="N322" s="205"/>
      <c r="O322" s="205"/>
      <c r="P322" s="205"/>
      <c r="Q322" s="205"/>
      <c r="R322" s="205"/>
      <c r="S322" s="205"/>
      <c r="T322" s="206"/>
      <c r="AT322" s="200" t="s">
        <v>192</v>
      </c>
      <c r="AU322" s="200" t="s">
        <v>80</v>
      </c>
      <c r="AV322" s="12" t="s">
        <v>80</v>
      </c>
      <c r="AW322" s="12" t="s">
        <v>35</v>
      </c>
      <c r="AX322" s="12" t="s">
        <v>71</v>
      </c>
      <c r="AY322" s="200" t="s">
        <v>179</v>
      </c>
    </row>
    <row r="323" spans="2:51" s="12" customFormat="1" ht="13.5">
      <c r="B323" s="199"/>
      <c r="D323" s="194" t="s">
        <v>192</v>
      </c>
      <c r="E323" s="200" t="s">
        <v>5</v>
      </c>
      <c r="F323" s="201" t="s">
        <v>431</v>
      </c>
      <c r="H323" s="202">
        <v>77.4</v>
      </c>
      <c r="I323" s="203"/>
      <c r="L323" s="199"/>
      <c r="M323" s="204"/>
      <c r="N323" s="205"/>
      <c r="O323" s="205"/>
      <c r="P323" s="205"/>
      <c r="Q323" s="205"/>
      <c r="R323" s="205"/>
      <c r="S323" s="205"/>
      <c r="T323" s="206"/>
      <c r="AT323" s="200" t="s">
        <v>192</v>
      </c>
      <c r="AU323" s="200" t="s">
        <v>80</v>
      </c>
      <c r="AV323" s="12" t="s">
        <v>80</v>
      </c>
      <c r="AW323" s="12" t="s">
        <v>35</v>
      </c>
      <c r="AX323" s="12" t="s">
        <v>71</v>
      </c>
      <c r="AY323" s="200" t="s">
        <v>179</v>
      </c>
    </row>
    <row r="324" spans="2:51" s="12" customFormat="1" ht="13.5">
      <c r="B324" s="199"/>
      <c r="D324" s="194" t="s">
        <v>192</v>
      </c>
      <c r="E324" s="200" t="s">
        <v>5</v>
      </c>
      <c r="F324" s="201" t="s">
        <v>432</v>
      </c>
      <c r="H324" s="202">
        <v>10.8</v>
      </c>
      <c r="I324" s="203"/>
      <c r="L324" s="199"/>
      <c r="M324" s="204"/>
      <c r="N324" s="205"/>
      <c r="O324" s="205"/>
      <c r="P324" s="205"/>
      <c r="Q324" s="205"/>
      <c r="R324" s="205"/>
      <c r="S324" s="205"/>
      <c r="T324" s="206"/>
      <c r="AT324" s="200" t="s">
        <v>192</v>
      </c>
      <c r="AU324" s="200" t="s">
        <v>80</v>
      </c>
      <c r="AV324" s="12" t="s">
        <v>80</v>
      </c>
      <c r="AW324" s="12" t="s">
        <v>35</v>
      </c>
      <c r="AX324" s="12" t="s">
        <v>71</v>
      </c>
      <c r="AY324" s="200" t="s">
        <v>179</v>
      </c>
    </row>
    <row r="325" spans="2:51" s="12" customFormat="1" ht="13.5">
      <c r="B325" s="199"/>
      <c r="D325" s="194" t="s">
        <v>192</v>
      </c>
      <c r="E325" s="200" t="s">
        <v>5</v>
      </c>
      <c r="F325" s="201" t="s">
        <v>433</v>
      </c>
      <c r="H325" s="202">
        <v>12.96</v>
      </c>
      <c r="I325" s="203"/>
      <c r="L325" s="199"/>
      <c r="M325" s="204"/>
      <c r="N325" s="205"/>
      <c r="O325" s="205"/>
      <c r="P325" s="205"/>
      <c r="Q325" s="205"/>
      <c r="R325" s="205"/>
      <c r="S325" s="205"/>
      <c r="T325" s="206"/>
      <c r="AT325" s="200" t="s">
        <v>192</v>
      </c>
      <c r="AU325" s="200" t="s">
        <v>80</v>
      </c>
      <c r="AV325" s="12" t="s">
        <v>80</v>
      </c>
      <c r="AW325" s="12" t="s">
        <v>35</v>
      </c>
      <c r="AX325" s="12" t="s">
        <v>71</v>
      </c>
      <c r="AY325" s="200" t="s">
        <v>179</v>
      </c>
    </row>
    <row r="326" spans="2:51" s="12" customFormat="1" ht="13.5">
      <c r="B326" s="199"/>
      <c r="D326" s="194" t="s">
        <v>192</v>
      </c>
      <c r="E326" s="200" t="s">
        <v>5</v>
      </c>
      <c r="F326" s="201" t="s">
        <v>434</v>
      </c>
      <c r="H326" s="202">
        <v>59.1</v>
      </c>
      <c r="I326" s="203"/>
      <c r="L326" s="199"/>
      <c r="M326" s="204"/>
      <c r="N326" s="205"/>
      <c r="O326" s="205"/>
      <c r="P326" s="205"/>
      <c r="Q326" s="205"/>
      <c r="R326" s="205"/>
      <c r="S326" s="205"/>
      <c r="T326" s="206"/>
      <c r="AT326" s="200" t="s">
        <v>192</v>
      </c>
      <c r="AU326" s="200" t="s">
        <v>80</v>
      </c>
      <c r="AV326" s="12" t="s">
        <v>80</v>
      </c>
      <c r="AW326" s="12" t="s">
        <v>35</v>
      </c>
      <c r="AX326" s="12" t="s">
        <v>71</v>
      </c>
      <c r="AY326" s="200" t="s">
        <v>179</v>
      </c>
    </row>
    <row r="327" spans="2:51" s="12" customFormat="1" ht="13.5">
      <c r="B327" s="199"/>
      <c r="D327" s="194" t="s">
        <v>192</v>
      </c>
      <c r="E327" s="200" t="s">
        <v>5</v>
      </c>
      <c r="F327" s="201" t="s">
        <v>435</v>
      </c>
      <c r="H327" s="202">
        <v>12</v>
      </c>
      <c r="I327" s="203"/>
      <c r="L327" s="199"/>
      <c r="M327" s="204"/>
      <c r="N327" s="205"/>
      <c r="O327" s="205"/>
      <c r="P327" s="205"/>
      <c r="Q327" s="205"/>
      <c r="R327" s="205"/>
      <c r="S327" s="205"/>
      <c r="T327" s="206"/>
      <c r="AT327" s="200" t="s">
        <v>192</v>
      </c>
      <c r="AU327" s="200" t="s">
        <v>80</v>
      </c>
      <c r="AV327" s="12" t="s">
        <v>80</v>
      </c>
      <c r="AW327" s="12" t="s">
        <v>35</v>
      </c>
      <c r="AX327" s="12" t="s">
        <v>71</v>
      </c>
      <c r="AY327" s="200" t="s">
        <v>179</v>
      </c>
    </row>
    <row r="328" spans="2:51" s="12" customFormat="1" ht="13.5">
      <c r="B328" s="199"/>
      <c r="D328" s="194" t="s">
        <v>192</v>
      </c>
      <c r="E328" s="200" t="s">
        <v>5</v>
      </c>
      <c r="F328" s="201" t="s">
        <v>436</v>
      </c>
      <c r="H328" s="202">
        <v>5.55</v>
      </c>
      <c r="I328" s="203"/>
      <c r="L328" s="199"/>
      <c r="M328" s="204"/>
      <c r="N328" s="205"/>
      <c r="O328" s="205"/>
      <c r="P328" s="205"/>
      <c r="Q328" s="205"/>
      <c r="R328" s="205"/>
      <c r="S328" s="205"/>
      <c r="T328" s="206"/>
      <c r="AT328" s="200" t="s">
        <v>192</v>
      </c>
      <c r="AU328" s="200" t="s">
        <v>80</v>
      </c>
      <c r="AV328" s="12" t="s">
        <v>80</v>
      </c>
      <c r="AW328" s="12" t="s">
        <v>35</v>
      </c>
      <c r="AX328" s="12" t="s">
        <v>71</v>
      </c>
      <c r="AY328" s="200" t="s">
        <v>179</v>
      </c>
    </row>
    <row r="329" spans="2:51" s="12" customFormat="1" ht="13.5">
      <c r="B329" s="199"/>
      <c r="D329" s="194" t="s">
        <v>192</v>
      </c>
      <c r="E329" s="200" t="s">
        <v>5</v>
      </c>
      <c r="F329" s="201" t="s">
        <v>437</v>
      </c>
      <c r="H329" s="202">
        <v>32.85</v>
      </c>
      <c r="I329" s="203"/>
      <c r="L329" s="199"/>
      <c r="M329" s="204"/>
      <c r="N329" s="205"/>
      <c r="O329" s="205"/>
      <c r="P329" s="205"/>
      <c r="Q329" s="205"/>
      <c r="R329" s="205"/>
      <c r="S329" s="205"/>
      <c r="T329" s="206"/>
      <c r="AT329" s="200" t="s">
        <v>192</v>
      </c>
      <c r="AU329" s="200" t="s">
        <v>80</v>
      </c>
      <c r="AV329" s="12" t="s">
        <v>80</v>
      </c>
      <c r="AW329" s="12" t="s">
        <v>35</v>
      </c>
      <c r="AX329" s="12" t="s">
        <v>71</v>
      </c>
      <c r="AY329" s="200" t="s">
        <v>179</v>
      </c>
    </row>
    <row r="330" spans="2:51" s="12" customFormat="1" ht="13.5">
      <c r="B330" s="199"/>
      <c r="D330" s="194" t="s">
        <v>192</v>
      </c>
      <c r="E330" s="200" t="s">
        <v>5</v>
      </c>
      <c r="F330" s="201" t="s">
        <v>438</v>
      </c>
      <c r="H330" s="202">
        <v>26.55</v>
      </c>
      <c r="I330" s="203"/>
      <c r="L330" s="199"/>
      <c r="M330" s="204"/>
      <c r="N330" s="205"/>
      <c r="O330" s="205"/>
      <c r="P330" s="205"/>
      <c r="Q330" s="205"/>
      <c r="R330" s="205"/>
      <c r="S330" s="205"/>
      <c r="T330" s="206"/>
      <c r="AT330" s="200" t="s">
        <v>192</v>
      </c>
      <c r="AU330" s="200" t="s">
        <v>80</v>
      </c>
      <c r="AV330" s="12" t="s">
        <v>80</v>
      </c>
      <c r="AW330" s="12" t="s">
        <v>35</v>
      </c>
      <c r="AX330" s="12" t="s">
        <v>71</v>
      </c>
      <c r="AY330" s="200" t="s">
        <v>179</v>
      </c>
    </row>
    <row r="331" spans="2:51" s="12" customFormat="1" ht="13.5">
      <c r="B331" s="199"/>
      <c r="D331" s="194" t="s">
        <v>192</v>
      </c>
      <c r="E331" s="200" t="s">
        <v>5</v>
      </c>
      <c r="F331" s="201" t="s">
        <v>439</v>
      </c>
      <c r="H331" s="202">
        <v>18.9</v>
      </c>
      <c r="I331" s="203"/>
      <c r="L331" s="199"/>
      <c r="M331" s="204"/>
      <c r="N331" s="205"/>
      <c r="O331" s="205"/>
      <c r="P331" s="205"/>
      <c r="Q331" s="205"/>
      <c r="R331" s="205"/>
      <c r="S331" s="205"/>
      <c r="T331" s="206"/>
      <c r="AT331" s="200" t="s">
        <v>192</v>
      </c>
      <c r="AU331" s="200" t="s">
        <v>80</v>
      </c>
      <c r="AV331" s="12" t="s">
        <v>80</v>
      </c>
      <c r="AW331" s="12" t="s">
        <v>35</v>
      </c>
      <c r="AX331" s="12" t="s">
        <v>71</v>
      </c>
      <c r="AY331" s="200" t="s">
        <v>179</v>
      </c>
    </row>
    <row r="332" spans="2:51" s="12" customFormat="1" ht="13.5">
      <c r="B332" s="199"/>
      <c r="D332" s="194" t="s">
        <v>192</v>
      </c>
      <c r="E332" s="200" t="s">
        <v>5</v>
      </c>
      <c r="F332" s="201" t="s">
        <v>440</v>
      </c>
      <c r="H332" s="202">
        <v>57.75</v>
      </c>
      <c r="I332" s="203"/>
      <c r="L332" s="199"/>
      <c r="M332" s="204"/>
      <c r="N332" s="205"/>
      <c r="O332" s="205"/>
      <c r="P332" s="205"/>
      <c r="Q332" s="205"/>
      <c r="R332" s="205"/>
      <c r="S332" s="205"/>
      <c r="T332" s="206"/>
      <c r="AT332" s="200" t="s">
        <v>192</v>
      </c>
      <c r="AU332" s="200" t="s">
        <v>80</v>
      </c>
      <c r="AV332" s="12" t="s">
        <v>80</v>
      </c>
      <c r="AW332" s="12" t="s">
        <v>35</v>
      </c>
      <c r="AX332" s="12" t="s">
        <v>71</v>
      </c>
      <c r="AY332" s="200" t="s">
        <v>179</v>
      </c>
    </row>
    <row r="333" spans="2:51" s="14" customFormat="1" ht="13.5">
      <c r="B333" s="214"/>
      <c r="D333" s="194" t="s">
        <v>192</v>
      </c>
      <c r="E333" s="215" t="s">
        <v>5</v>
      </c>
      <c r="F333" s="216" t="s">
        <v>228</v>
      </c>
      <c r="H333" s="217">
        <v>345.93</v>
      </c>
      <c r="I333" s="218"/>
      <c r="L333" s="214"/>
      <c r="M333" s="219"/>
      <c r="N333" s="220"/>
      <c r="O333" s="220"/>
      <c r="P333" s="220"/>
      <c r="Q333" s="220"/>
      <c r="R333" s="220"/>
      <c r="S333" s="220"/>
      <c r="T333" s="221"/>
      <c r="AT333" s="215" t="s">
        <v>192</v>
      </c>
      <c r="AU333" s="215" t="s">
        <v>80</v>
      </c>
      <c r="AV333" s="14" t="s">
        <v>186</v>
      </c>
      <c r="AW333" s="14" t="s">
        <v>35</v>
      </c>
      <c r="AX333" s="14" t="s">
        <v>78</v>
      </c>
      <c r="AY333" s="215" t="s">
        <v>179</v>
      </c>
    </row>
    <row r="334" spans="2:65" s="1" customFormat="1" ht="16.5" customHeight="1">
      <c r="B334" s="181"/>
      <c r="C334" s="182" t="s">
        <v>441</v>
      </c>
      <c r="D334" s="182" t="s">
        <v>181</v>
      </c>
      <c r="E334" s="183" t="s">
        <v>442</v>
      </c>
      <c r="F334" s="184" t="s">
        <v>443</v>
      </c>
      <c r="G334" s="185" t="s">
        <v>424</v>
      </c>
      <c r="H334" s="186">
        <v>1824.68</v>
      </c>
      <c r="I334" s="187"/>
      <c r="J334" s="188">
        <f>ROUND(I334*H334,2)</f>
        <v>0</v>
      </c>
      <c r="K334" s="184" t="s">
        <v>185</v>
      </c>
      <c r="L334" s="42"/>
      <c r="M334" s="189" t="s">
        <v>5</v>
      </c>
      <c r="N334" s="190" t="s">
        <v>42</v>
      </c>
      <c r="O334" s="43"/>
      <c r="P334" s="191">
        <f>O334*H334</f>
        <v>0</v>
      </c>
      <c r="Q334" s="191">
        <v>0</v>
      </c>
      <c r="R334" s="191">
        <f>Q334*H334</f>
        <v>0</v>
      </c>
      <c r="S334" s="191">
        <v>0</v>
      </c>
      <c r="T334" s="192">
        <f>S334*H334</f>
        <v>0</v>
      </c>
      <c r="AR334" s="25" t="s">
        <v>186</v>
      </c>
      <c r="AT334" s="25" t="s">
        <v>181</v>
      </c>
      <c r="AU334" s="25" t="s">
        <v>80</v>
      </c>
      <c r="AY334" s="25" t="s">
        <v>179</v>
      </c>
      <c r="BE334" s="193">
        <f>IF(N334="základní",J334,0)</f>
        <v>0</v>
      </c>
      <c r="BF334" s="193">
        <f>IF(N334="snížená",J334,0)</f>
        <v>0</v>
      </c>
      <c r="BG334" s="193">
        <f>IF(N334="zákl. přenesená",J334,0)</f>
        <v>0</v>
      </c>
      <c r="BH334" s="193">
        <f>IF(N334="sníž. přenesená",J334,0)</f>
        <v>0</v>
      </c>
      <c r="BI334" s="193">
        <f>IF(N334="nulová",J334,0)</f>
        <v>0</v>
      </c>
      <c r="BJ334" s="25" t="s">
        <v>78</v>
      </c>
      <c r="BK334" s="193">
        <f>ROUND(I334*H334,2)</f>
        <v>0</v>
      </c>
      <c r="BL334" s="25" t="s">
        <v>186</v>
      </c>
      <c r="BM334" s="25" t="s">
        <v>444</v>
      </c>
    </row>
    <row r="335" spans="2:47" s="1" customFormat="1" ht="27">
      <c r="B335" s="42"/>
      <c r="D335" s="194" t="s">
        <v>188</v>
      </c>
      <c r="F335" s="195" t="s">
        <v>445</v>
      </c>
      <c r="I335" s="196"/>
      <c r="L335" s="42"/>
      <c r="M335" s="197"/>
      <c r="N335" s="43"/>
      <c r="O335" s="43"/>
      <c r="P335" s="43"/>
      <c r="Q335" s="43"/>
      <c r="R335" s="43"/>
      <c r="S335" s="43"/>
      <c r="T335" s="71"/>
      <c r="AT335" s="25" t="s">
        <v>188</v>
      </c>
      <c r="AU335" s="25" t="s">
        <v>80</v>
      </c>
    </row>
    <row r="336" spans="2:51" s="13" customFormat="1" ht="13.5">
      <c r="B336" s="207"/>
      <c r="D336" s="194" t="s">
        <v>192</v>
      </c>
      <c r="E336" s="208" t="s">
        <v>5</v>
      </c>
      <c r="F336" s="209" t="s">
        <v>446</v>
      </c>
      <c r="H336" s="208" t="s">
        <v>5</v>
      </c>
      <c r="I336" s="210"/>
      <c r="L336" s="207"/>
      <c r="M336" s="211"/>
      <c r="N336" s="212"/>
      <c r="O336" s="212"/>
      <c r="P336" s="212"/>
      <c r="Q336" s="212"/>
      <c r="R336" s="212"/>
      <c r="S336" s="212"/>
      <c r="T336" s="213"/>
      <c r="AT336" s="208" t="s">
        <v>192</v>
      </c>
      <c r="AU336" s="208" t="s">
        <v>80</v>
      </c>
      <c r="AV336" s="13" t="s">
        <v>78</v>
      </c>
      <c r="AW336" s="13" t="s">
        <v>35</v>
      </c>
      <c r="AX336" s="13" t="s">
        <v>71</v>
      </c>
      <c r="AY336" s="208" t="s">
        <v>179</v>
      </c>
    </row>
    <row r="337" spans="2:51" s="12" customFormat="1" ht="13.5">
      <c r="B337" s="199"/>
      <c r="D337" s="194" t="s">
        <v>192</v>
      </c>
      <c r="E337" s="200" t="s">
        <v>5</v>
      </c>
      <c r="F337" s="201" t="s">
        <v>447</v>
      </c>
      <c r="H337" s="202">
        <v>1824.68</v>
      </c>
      <c r="I337" s="203"/>
      <c r="L337" s="199"/>
      <c r="M337" s="204"/>
      <c r="N337" s="205"/>
      <c r="O337" s="205"/>
      <c r="P337" s="205"/>
      <c r="Q337" s="205"/>
      <c r="R337" s="205"/>
      <c r="S337" s="205"/>
      <c r="T337" s="206"/>
      <c r="AT337" s="200" t="s">
        <v>192</v>
      </c>
      <c r="AU337" s="200" t="s">
        <v>80</v>
      </c>
      <c r="AV337" s="12" t="s">
        <v>80</v>
      </c>
      <c r="AW337" s="12" t="s">
        <v>35</v>
      </c>
      <c r="AX337" s="12" t="s">
        <v>78</v>
      </c>
      <c r="AY337" s="200" t="s">
        <v>179</v>
      </c>
    </row>
    <row r="338" spans="2:65" s="1" customFormat="1" ht="16.5" customHeight="1">
      <c r="B338" s="181"/>
      <c r="C338" s="182" t="s">
        <v>448</v>
      </c>
      <c r="D338" s="182" t="s">
        <v>181</v>
      </c>
      <c r="E338" s="183" t="s">
        <v>449</v>
      </c>
      <c r="F338" s="184" t="s">
        <v>450</v>
      </c>
      <c r="G338" s="185" t="s">
        <v>424</v>
      </c>
      <c r="H338" s="186">
        <v>10.5</v>
      </c>
      <c r="I338" s="187"/>
      <c r="J338" s="188">
        <f>ROUND(I338*H338,2)</f>
        <v>0</v>
      </c>
      <c r="K338" s="184" t="s">
        <v>185</v>
      </c>
      <c r="L338" s="42"/>
      <c r="M338" s="189" t="s">
        <v>5</v>
      </c>
      <c r="N338" s="190" t="s">
        <v>42</v>
      </c>
      <c r="O338" s="43"/>
      <c r="P338" s="191">
        <f>O338*H338</f>
        <v>0</v>
      </c>
      <c r="Q338" s="191">
        <v>0</v>
      </c>
      <c r="R338" s="191">
        <f>Q338*H338</f>
        <v>0</v>
      </c>
      <c r="S338" s="191">
        <v>0</v>
      </c>
      <c r="T338" s="192">
        <f>S338*H338</f>
        <v>0</v>
      </c>
      <c r="AR338" s="25" t="s">
        <v>186</v>
      </c>
      <c r="AT338" s="25" t="s">
        <v>181</v>
      </c>
      <c r="AU338" s="25" t="s">
        <v>80</v>
      </c>
      <c r="AY338" s="25" t="s">
        <v>179</v>
      </c>
      <c r="BE338" s="193">
        <f>IF(N338="základní",J338,0)</f>
        <v>0</v>
      </c>
      <c r="BF338" s="193">
        <f>IF(N338="snížená",J338,0)</f>
        <v>0</v>
      </c>
      <c r="BG338" s="193">
        <f>IF(N338="zákl. přenesená",J338,0)</f>
        <v>0</v>
      </c>
      <c r="BH338" s="193">
        <f>IF(N338="sníž. přenesená",J338,0)</f>
        <v>0</v>
      </c>
      <c r="BI338" s="193">
        <f>IF(N338="nulová",J338,0)</f>
        <v>0</v>
      </c>
      <c r="BJ338" s="25" t="s">
        <v>78</v>
      </c>
      <c r="BK338" s="193">
        <f>ROUND(I338*H338,2)</f>
        <v>0</v>
      </c>
      <c r="BL338" s="25" t="s">
        <v>186</v>
      </c>
      <c r="BM338" s="25" t="s">
        <v>451</v>
      </c>
    </row>
    <row r="339" spans="2:47" s="1" customFormat="1" ht="27">
      <c r="B339" s="42"/>
      <c r="D339" s="194" t="s">
        <v>188</v>
      </c>
      <c r="F339" s="195" t="s">
        <v>452</v>
      </c>
      <c r="I339" s="196"/>
      <c r="L339" s="42"/>
      <c r="M339" s="197"/>
      <c r="N339" s="43"/>
      <c r="O339" s="43"/>
      <c r="P339" s="43"/>
      <c r="Q339" s="43"/>
      <c r="R339" s="43"/>
      <c r="S339" s="43"/>
      <c r="T339" s="71"/>
      <c r="AT339" s="25" t="s">
        <v>188</v>
      </c>
      <c r="AU339" s="25" t="s">
        <v>80</v>
      </c>
    </row>
    <row r="340" spans="2:47" s="1" customFormat="1" ht="54">
      <c r="B340" s="42"/>
      <c r="D340" s="194" t="s">
        <v>190</v>
      </c>
      <c r="F340" s="198" t="s">
        <v>453</v>
      </c>
      <c r="I340" s="196"/>
      <c r="L340" s="42"/>
      <c r="M340" s="197"/>
      <c r="N340" s="43"/>
      <c r="O340" s="43"/>
      <c r="P340" s="43"/>
      <c r="Q340" s="43"/>
      <c r="R340" s="43"/>
      <c r="S340" s="43"/>
      <c r="T340" s="71"/>
      <c r="AT340" s="25" t="s">
        <v>190</v>
      </c>
      <c r="AU340" s="25" t="s">
        <v>80</v>
      </c>
    </row>
    <row r="341" spans="2:51" s="13" customFormat="1" ht="13.5">
      <c r="B341" s="207"/>
      <c r="D341" s="194" t="s">
        <v>192</v>
      </c>
      <c r="E341" s="208" t="s">
        <v>5</v>
      </c>
      <c r="F341" s="209" t="s">
        <v>454</v>
      </c>
      <c r="H341" s="208" t="s">
        <v>5</v>
      </c>
      <c r="I341" s="210"/>
      <c r="L341" s="207"/>
      <c r="M341" s="211"/>
      <c r="N341" s="212"/>
      <c r="O341" s="212"/>
      <c r="P341" s="212"/>
      <c r="Q341" s="212"/>
      <c r="R341" s="212"/>
      <c r="S341" s="212"/>
      <c r="T341" s="213"/>
      <c r="AT341" s="208" t="s">
        <v>192</v>
      </c>
      <c r="AU341" s="208" t="s">
        <v>80</v>
      </c>
      <c r="AV341" s="13" t="s">
        <v>78</v>
      </c>
      <c r="AW341" s="13" t="s">
        <v>35</v>
      </c>
      <c r="AX341" s="13" t="s">
        <v>71</v>
      </c>
      <c r="AY341" s="208" t="s">
        <v>179</v>
      </c>
    </row>
    <row r="342" spans="2:51" s="12" customFormat="1" ht="13.5">
      <c r="B342" s="199"/>
      <c r="D342" s="194" t="s">
        <v>192</v>
      </c>
      <c r="E342" s="200" t="s">
        <v>5</v>
      </c>
      <c r="F342" s="201" t="s">
        <v>455</v>
      </c>
      <c r="H342" s="202">
        <v>21</v>
      </c>
      <c r="I342" s="203"/>
      <c r="L342" s="199"/>
      <c r="M342" s="204"/>
      <c r="N342" s="205"/>
      <c r="O342" s="205"/>
      <c r="P342" s="205"/>
      <c r="Q342" s="205"/>
      <c r="R342" s="205"/>
      <c r="S342" s="205"/>
      <c r="T342" s="206"/>
      <c r="AT342" s="200" t="s">
        <v>192</v>
      </c>
      <c r="AU342" s="200" t="s">
        <v>80</v>
      </c>
      <c r="AV342" s="12" t="s">
        <v>80</v>
      </c>
      <c r="AW342" s="12" t="s">
        <v>35</v>
      </c>
      <c r="AX342" s="12" t="s">
        <v>71</v>
      </c>
      <c r="AY342" s="200" t="s">
        <v>179</v>
      </c>
    </row>
    <row r="343" spans="2:51" s="15" customFormat="1" ht="13.5">
      <c r="B343" s="222"/>
      <c r="D343" s="194" t="s">
        <v>192</v>
      </c>
      <c r="E343" s="223" t="s">
        <v>5</v>
      </c>
      <c r="F343" s="224" t="s">
        <v>456</v>
      </c>
      <c r="H343" s="225">
        <v>21</v>
      </c>
      <c r="I343" s="226"/>
      <c r="L343" s="222"/>
      <c r="M343" s="227"/>
      <c r="N343" s="228"/>
      <c r="O343" s="228"/>
      <c r="P343" s="228"/>
      <c r="Q343" s="228"/>
      <c r="R343" s="228"/>
      <c r="S343" s="228"/>
      <c r="T343" s="229"/>
      <c r="AT343" s="223" t="s">
        <v>192</v>
      </c>
      <c r="AU343" s="223" t="s">
        <v>80</v>
      </c>
      <c r="AV343" s="15" t="s">
        <v>88</v>
      </c>
      <c r="AW343" s="15" t="s">
        <v>35</v>
      </c>
      <c r="AX343" s="15" t="s">
        <v>71</v>
      </c>
      <c r="AY343" s="223" t="s">
        <v>179</v>
      </c>
    </row>
    <row r="344" spans="2:51" s="12" customFormat="1" ht="13.5">
      <c r="B344" s="199"/>
      <c r="D344" s="194" t="s">
        <v>192</v>
      </c>
      <c r="E344" s="200" t="s">
        <v>5</v>
      </c>
      <c r="F344" s="201" t="s">
        <v>457</v>
      </c>
      <c r="H344" s="202">
        <v>10.5</v>
      </c>
      <c r="I344" s="203"/>
      <c r="L344" s="199"/>
      <c r="M344" s="204"/>
      <c r="N344" s="205"/>
      <c r="O344" s="205"/>
      <c r="P344" s="205"/>
      <c r="Q344" s="205"/>
      <c r="R344" s="205"/>
      <c r="S344" s="205"/>
      <c r="T344" s="206"/>
      <c r="AT344" s="200" t="s">
        <v>192</v>
      </c>
      <c r="AU344" s="200" t="s">
        <v>80</v>
      </c>
      <c r="AV344" s="12" t="s">
        <v>80</v>
      </c>
      <c r="AW344" s="12" t="s">
        <v>35</v>
      </c>
      <c r="AX344" s="12" t="s">
        <v>78</v>
      </c>
      <c r="AY344" s="200" t="s">
        <v>179</v>
      </c>
    </row>
    <row r="345" spans="2:65" s="1" customFormat="1" ht="16.5" customHeight="1">
      <c r="B345" s="181"/>
      <c r="C345" s="182" t="s">
        <v>458</v>
      </c>
      <c r="D345" s="182" t="s">
        <v>181</v>
      </c>
      <c r="E345" s="183" t="s">
        <v>459</v>
      </c>
      <c r="F345" s="184" t="s">
        <v>460</v>
      </c>
      <c r="G345" s="185" t="s">
        <v>424</v>
      </c>
      <c r="H345" s="186">
        <v>10.5</v>
      </c>
      <c r="I345" s="187"/>
      <c r="J345" s="188">
        <f>ROUND(I345*H345,2)</f>
        <v>0</v>
      </c>
      <c r="K345" s="184" t="s">
        <v>185</v>
      </c>
      <c r="L345" s="42"/>
      <c r="M345" s="189" t="s">
        <v>5</v>
      </c>
      <c r="N345" s="190" t="s">
        <v>42</v>
      </c>
      <c r="O345" s="43"/>
      <c r="P345" s="191">
        <f>O345*H345</f>
        <v>0</v>
      </c>
      <c r="Q345" s="191">
        <v>0</v>
      </c>
      <c r="R345" s="191">
        <f>Q345*H345</f>
        <v>0</v>
      </c>
      <c r="S345" s="191">
        <v>0</v>
      </c>
      <c r="T345" s="192">
        <f>S345*H345</f>
        <v>0</v>
      </c>
      <c r="AR345" s="25" t="s">
        <v>186</v>
      </c>
      <c r="AT345" s="25" t="s">
        <v>181</v>
      </c>
      <c r="AU345" s="25" t="s">
        <v>80</v>
      </c>
      <c r="AY345" s="25" t="s">
        <v>179</v>
      </c>
      <c r="BE345" s="193">
        <f>IF(N345="základní",J345,0)</f>
        <v>0</v>
      </c>
      <c r="BF345" s="193">
        <f>IF(N345="snížená",J345,0)</f>
        <v>0</v>
      </c>
      <c r="BG345" s="193">
        <f>IF(N345="zákl. přenesená",J345,0)</f>
        <v>0</v>
      </c>
      <c r="BH345" s="193">
        <f>IF(N345="sníž. přenesená",J345,0)</f>
        <v>0</v>
      </c>
      <c r="BI345" s="193">
        <f>IF(N345="nulová",J345,0)</f>
        <v>0</v>
      </c>
      <c r="BJ345" s="25" t="s">
        <v>78</v>
      </c>
      <c r="BK345" s="193">
        <f>ROUND(I345*H345,2)</f>
        <v>0</v>
      </c>
      <c r="BL345" s="25" t="s">
        <v>186</v>
      </c>
      <c r="BM345" s="25" t="s">
        <v>461</v>
      </c>
    </row>
    <row r="346" spans="2:47" s="1" customFormat="1" ht="27">
      <c r="B346" s="42"/>
      <c r="D346" s="194" t="s">
        <v>188</v>
      </c>
      <c r="F346" s="195" t="s">
        <v>462</v>
      </c>
      <c r="I346" s="196"/>
      <c r="L346" s="42"/>
      <c r="M346" s="197"/>
      <c r="N346" s="43"/>
      <c r="O346" s="43"/>
      <c r="P346" s="43"/>
      <c r="Q346" s="43"/>
      <c r="R346" s="43"/>
      <c r="S346" s="43"/>
      <c r="T346" s="71"/>
      <c r="AT346" s="25" t="s">
        <v>188</v>
      </c>
      <c r="AU346" s="25" t="s">
        <v>80</v>
      </c>
    </row>
    <row r="347" spans="2:47" s="1" customFormat="1" ht="54">
      <c r="B347" s="42"/>
      <c r="D347" s="194" t="s">
        <v>190</v>
      </c>
      <c r="F347" s="198" t="s">
        <v>453</v>
      </c>
      <c r="I347" s="196"/>
      <c r="L347" s="42"/>
      <c r="M347" s="197"/>
      <c r="N347" s="43"/>
      <c r="O347" s="43"/>
      <c r="P347" s="43"/>
      <c r="Q347" s="43"/>
      <c r="R347" s="43"/>
      <c r="S347" s="43"/>
      <c r="T347" s="71"/>
      <c r="AT347" s="25" t="s">
        <v>190</v>
      </c>
      <c r="AU347" s="25" t="s">
        <v>80</v>
      </c>
    </row>
    <row r="348" spans="2:51" s="13" customFormat="1" ht="13.5">
      <c r="B348" s="207"/>
      <c r="D348" s="194" t="s">
        <v>192</v>
      </c>
      <c r="E348" s="208" t="s">
        <v>5</v>
      </c>
      <c r="F348" s="209" t="s">
        <v>463</v>
      </c>
      <c r="H348" s="208" t="s">
        <v>5</v>
      </c>
      <c r="I348" s="210"/>
      <c r="L348" s="207"/>
      <c r="M348" s="211"/>
      <c r="N348" s="212"/>
      <c r="O348" s="212"/>
      <c r="P348" s="212"/>
      <c r="Q348" s="212"/>
      <c r="R348" s="212"/>
      <c r="S348" s="212"/>
      <c r="T348" s="213"/>
      <c r="AT348" s="208" t="s">
        <v>192</v>
      </c>
      <c r="AU348" s="208" t="s">
        <v>80</v>
      </c>
      <c r="AV348" s="13" t="s">
        <v>78</v>
      </c>
      <c r="AW348" s="13" t="s">
        <v>35</v>
      </c>
      <c r="AX348" s="13" t="s">
        <v>71</v>
      </c>
      <c r="AY348" s="208" t="s">
        <v>179</v>
      </c>
    </row>
    <row r="349" spans="2:51" s="12" customFormat="1" ht="13.5">
      <c r="B349" s="199"/>
      <c r="D349" s="194" t="s">
        <v>192</v>
      </c>
      <c r="E349" s="200" t="s">
        <v>5</v>
      </c>
      <c r="F349" s="201" t="s">
        <v>457</v>
      </c>
      <c r="H349" s="202">
        <v>10.5</v>
      </c>
      <c r="I349" s="203"/>
      <c r="L349" s="199"/>
      <c r="M349" s="204"/>
      <c r="N349" s="205"/>
      <c r="O349" s="205"/>
      <c r="P349" s="205"/>
      <c r="Q349" s="205"/>
      <c r="R349" s="205"/>
      <c r="S349" s="205"/>
      <c r="T349" s="206"/>
      <c r="AT349" s="200" t="s">
        <v>192</v>
      </c>
      <c r="AU349" s="200" t="s">
        <v>80</v>
      </c>
      <c r="AV349" s="12" t="s">
        <v>80</v>
      </c>
      <c r="AW349" s="12" t="s">
        <v>35</v>
      </c>
      <c r="AX349" s="12" t="s">
        <v>78</v>
      </c>
      <c r="AY349" s="200" t="s">
        <v>179</v>
      </c>
    </row>
    <row r="350" spans="2:65" s="1" customFormat="1" ht="16.5" customHeight="1">
      <c r="B350" s="181"/>
      <c r="C350" s="182" t="s">
        <v>464</v>
      </c>
      <c r="D350" s="182" t="s">
        <v>181</v>
      </c>
      <c r="E350" s="183" t="s">
        <v>465</v>
      </c>
      <c r="F350" s="184" t="s">
        <v>466</v>
      </c>
      <c r="G350" s="185" t="s">
        <v>424</v>
      </c>
      <c r="H350" s="186">
        <v>5.25</v>
      </c>
      <c r="I350" s="187"/>
      <c r="J350" s="188">
        <f>ROUND(I350*H350,2)</f>
        <v>0</v>
      </c>
      <c r="K350" s="184" t="s">
        <v>185</v>
      </c>
      <c r="L350" s="42"/>
      <c r="M350" s="189" t="s">
        <v>5</v>
      </c>
      <c r="N350" s="190" t="s">
        <v>42</v>
      </c>
      <c r="O350" s="43"/>
      <c r="P350" s="191">
        <f>O350*H350</f>
        <v>0</v>
      </c>
      <c r="Q350" s="191">
        <v>0</v>
      </c>
      <c r="R350" s="191">
        <f>Q350*H350</f>
        <v>0</v>
      </c>
      <c r="S350" s="191">
        <v>0</v>
      </c>
      <c r="T350" s="192">
        <f>S350*H350</f>
        <v>0</v>
      </c>
      <c r="AR350" s="25" t="s">
        <v>186</v>
      </c>
      <c r="AT350" s="25" t="s">
        <v>181</v>
      </c>
      <c r="AU350" s="25" t="s">
        <v>80</v>
      </c>
      <c r="AY350" s="25" t="s">
        <v>179</v>
      </c>
      <c r="BE350" s="193">
        <f>IF(N350="základní",J350,0)</f>
        <v>0</v>
      </c>
      <c r="BF350" s="193">
        <f>IF(N350="snížená",J350,0)</f>
        <v>0</v>
      </c>
      <c r="BG350" s="193">
        <f>IF(N350="zákl. přenesená",J350,0)</f>
        <v>0</v>
      </c>
      <c r="BH350" s="193">
        <f>IF(N350="sníž. přenesená",J350,0)</f>
        <v>0</v>
      </c>
      <c r="BI350" s="193">
        <f>IF(N350="nulová",J350,0)</f>
        <v>0</v>
      </c>
      <c r="BJ350" s="25" t="s">
        <v>78</v>
      </c>
      <c r="BK350" s="193">
        <f>ROUND(I350*H350,2)</f>
        <v>0</v>
      </c>
      <c r="BL350" s="25" t="s">
        <v>186</v>
      </c>
      <c r="BM350" s="25" t="s">
        <v>467</v>
      </c>
    </row>
    <row r="351" spans="2:47" s="1" customFormat="1" ht="27">
      <c r="B351" s="42"/>
      <c r="D351" s="194" t="s">
        <v>188</v>
      </c>
      <c r="F351" s="195" t="s">
        <v>468</v>
      </c>
      <c r="I351" s="196"/>
      <c r="L351" s="42"/>
      <c r="M351" s="197"/>
      <c r="N351" s="43"/>
      <c r="O351" s="43"/>
      <c r="P351" s="43"/>
      <c r="Q351" s="43"/>
      <c r="R351" s="43"/>
      <c r="S351" s="43"/>
      <c r="T351" s="71"/>
      <c r="AT351" s="25" t="s">
        <v>188</v>
      </c>
      <c r="AU351" s="25" t="s">
        <v>80</v>
      </c>
    </row>
    <row r="352" spans="2:51" s="12" customFormat="1" ht="13.5">
      <c r="B352" s="199"/>
      <c r="D352" s="194" t="s">
        <v>192</v>
      </c>
      <c r="E352" s="200" t="s">
        <v>5</v>
      </c>
      <c r="F352" s="201" t="s">
        <v>469</v>
      </c>
      <c r="H352" s="202">
        <v>5.25</v>
      </c>
      <c r="I352" s="203"/>
      <c r="L352" s="199"/>
      <c r="M352" s="204"/>
      <c r="N352" s="205"/>
      <c r="O352" s="205"/>
      <c r="P352" s="205"/>
      <c r="Q352" s="205"/>
      <c r="R352" s="205"/>
      <c r="S352" s="205"/>
      <c r="T352" s="206"/>
      <c r="AT352" s="200" t="s">
        <v>192</v>
      </c>
      <c r="AU352" s="200" t="s">
        <v>80</v>
      </c>
      <c r="AV352" s="12" t="s">
        <v>80</v>
      </c>
      <c r="AW352" s="12" t="s">
        <v>35</v>
      </c>
      <c r="AX352" s="12" t="s">
        <v>78</v>
      </c>
      <c r="AY352" s="200" t="s">
        <v>179</v>
      </c>
    </row>
    <row r="353" spans="2:65" s="1" customFormat="1" ht="16.5" customHeight="1">
      <c r="B353" s="181"/>
      <c r="C353" s="182" t="s">
        <v>470</v>
      </c>
      <c r="D353" s="182" t="s">
        <v>181</v>
      </c>
      <c r="E353" s="183" t="s">
        <v>471</v>
      </c>
      <c r="F353" s="184" t="s">
        <v>472</v>
      </c>
      <c r="G353" s="185" t="s">
        <v>424</v>
      </c>
      <c r="H353" s="186">
        <v>9402.671</v>
      </c>
      <c r="I353" s="187"/>
      <c r="J353" s="188">
        <f>ROUND(I353*H353,2)</f>
        <v>0</v>
      </c>
      <c r="K353" s="184" t="s">
        <v>185</v>
      </c>
      <c r="L353" s="42"/>
      <c r="M353" s="189" t="s">
        <v>5</v>
      </c>
      <c r="N353" s="190" t="s">
        <v>42</v>
      </c>
      <c r="O353" s="43"/>
      <c r="P353" s="191">
        <f>O353*H353</f>
        <v>0</v>
      </c>
      <c r="Q353" s="191">
        <v>0</v>
      </c>
      <c r="R353" s="191">
        <f>Q353*H353</f>
        <v>0</v>
      </c>
      <c r="S353" s="191">
        <v>0</v>
      </c>
      <c r="T353" s="192">
        <f>S353*H353</f>
        <v>0</v>
      </c>
      <c r="AR353" s="25" t="s">
        <v>186</v>
      </c>
      <c r="AT353" s="25" t="s">
        <v>181</v>
      </c>
      <c r="AU353" s="25" t="s">
        <v>80</v>
      </c>
      <c r="AY353" s="25" t="s">
        <v>179</v>
      </c>
      <c r="BE353" s="193">
        <f>IF(N353="základní",J353,0)</f>
        <v>0</v>
      </c>
      <c r="BF353" s="193">
        <f>IF(N353="snížená",J353,0)</f>
        <v>0</v>
      </c>
      <c r="BG353" s="193">
        <f>IF(N353="zákl. přenesená",J353,0)</f>
        <v>0</v>
      </c>
      <c r="BH353" s="193">
        <f>IF(N353="sníž. přenesená",J353,0)</f>
        <v>0</v>
      </c>
      <c r="BI353" s="193">
        <f>IF(N353="nulová",J353,0)</f>
        <v>0</v>
      </c>
      <c r="BJ353" s="25" t="s">
        <v>78</v>
      </c>
      <c r="BK353" s="193">
        <f>ROUND(I353*H353,2)</f>
        <v>0</v>
      </c>
      <c r="BL353" s="25" t="s">
        <v>186</v>
      </c>
      <c r="BM353" s="25" t="s">
        <v>473</v>
      </c>
    </row>
    <row r="354" spans="2:47" s="1" customFormat="1" ht="27">
      <c r="B354" s="42"/>
      <c r="D354" s="194" t="s">
        <v>188</v>
      </c>
      <c r="F354" s="195" t="s">
        <v>474</v>
      </c>
      <c r="I354" s="196"/>
      <c r="L354" s="42"/>
      <c r="M354" s="197"/>
      <c r="N354" s="43"/>
      <c r="O354" s="43"/>
      <c r="P354" s="43"/>
      <c r="Q354" s="43"/>
      <c r="R354" s="43"/>
      <c r="S354" s="43"/>
      <c r="T354" s="71"/>
      <c r="AT354" s="25" t="s">
        <v>188</v>
      </c>
      <c r="AU354" s="25" t="s">
        <v>80</v>
      </c>
    </row>
    <row r="355" spans="2:47" s="1" customFormat="1" ht="40.5">
      <c r="B355" s="42"/>
      <c r="D355" s="194" t="s">
        <v>190</v>
      </c>
      <c r="F355" s="198" t="s">
        <v>475</v>
      </c>
      <c r="I355" s="196"/>
      <c r="L355" s="42"/>
      <c r="M355" s="197"/>
      <c r="N355" s="43"/>
      <c r="O355" s="43"/>
      <c r="P355" s="43"/>
      <c r="Q355" s="43"/>
      <c r="R355" s="43"/>
      <c r="S355" s="43"/>
      <c r="T355" s="71"/>
      <c r="AT355" s="25" t="s">
        <v>190</v>
      </c>
      <c r="AU355" s="25" t="s">
        <v>80</v>
      </c>
    </row>
    <row r="356" spans="2:51" s="13" customFormat="1" ht="13.5">
      <c r="B356" s="207"/>
      <c r="D356" s="194" t="s">
        <v>192</v>
      </c>
      <c r="E356" s="208" t="s">
        <v>5</v>
      </c>
      <c r="F356" s="209" t="s">
        <v>476</v>
      </c>
      <c r="H356" s="208" t="s">
        <v>5</v>
      </c>
      <c r="I356" s="210"/>
      <c r="L356" s="207"/>
      <c r="M356" s="211"/>
      <c r="N356" s="212"/>
      <c r="O356" s="212"/>
      <c r="P356" s="212"/>
      <c r="Q356" s="212"/>
      <c r="R356" s="212"/>
      <c r="S356" s="212"/>
      <c r="T356" s="213"/>
      <c r="AT356" s="208" t="s">
        <v>192</v>
      </c>
      <c r="AU356" s="208" t="s">
        <v>80</v>
      </c>
      <c r="AV356" s="13" t="s">
        <v>78</v>
      </c>
      <c r="AW356" s="13" t="s">
        <v>35</v>
      </c>
      <c r="AX356" s="13" t="s">
        <v>71</v>
      </c>
      <c r="AY356" s="208" t="s">
        <v>179</v>
      </c>
    </row>
    <row r="357" spans="2:51" s="12" customFormat="1" ht="13.5">
      <c r="B357" s="199"/>
      <c r="D357" s="194" t="s">
        <v>192</v>
      </c>
      <c r="E357" s="200" t="s">
        <v>5</v>
      </c>
      <c r="F357" s="201" t="s">
        <v>477</v>
      </c>
      <c r="H357" s="202">
        <v>169.51</v>
      </c>
      <c r="I357" s="203"/>
      <c r="L357" s="199"/>
      <c r="M357" s="204"/>
      <c r="N357" s="205"/>
      <c r="O357" s="205"/>
      <c r="P357" s="205"/>
      <c r="Q357" s="205"/>
      <c r="R357" s="205"/>
      <c r="S357" s="205"/>
      <c r="T357" s="206"/>
      <c r="AT357" s="200" t="s">
        <v>192</v>
      </c>
      <c r="AU357" s="200" t="s">
        <v>80</v>
      </c>
      <c r="AV357" s="12" t="s">
        <v>80</v>
      </c>
      <c r="AW357" s="12" t="s">
        <v>35</v>
      </c>
      <c r="AX357" s="12" t="s">
        <v>71</v>
      </c>
      <c r="AY357" s="200" t="s">
        <v>179</v>
      </c>
    </row>
    <row r="358" spans="2:51" s="12" customFormat="1" ht="13.5">
      <c r="B358" s="199"/>
      <c r="D358" s="194" t="s">
        <v>192</v>
      </c>
      <c r="E358" s="200" t="s">
        <v>5</v>
      </c>
      <c r="F358" s="201" t="s">
        <v>478</v>
      </c>
      <c r="H358" s="202">
        <v>75.141</v>
      </c>
      <c r="I358" s="203"/>
      <c r="L358" s="199"/>
      <c r="M358" s="204"/>
      <c r="N358" s="205"/>
      <c r="O358" s="205"/>
      <c r="P358" s="205"/>
      <c r="Q358" s="205"/>
      <c r="R358" s="205"/>
      <c r="S358" s="205"/>
      <c r="T358" s="206"/>
      <c r="AT358" s="200" t="s">
        <v>192</v>
      </c>
      <c r="AU358" s="200" t="s">
        <v>80</v>
      </c>
      <c r="AV358" s="12" t="s">
        <v>80</v>
      </c>
      <c r="AW358" s="12" t="s">
        <v>35</v>
      </c>
      <c r="AX358" s="12" t="s">
        <v>71</v>
      </c>
      <c r="AY358" s="200" t="s">
        <v>179</v>
      </c>
    </row>
    <row r="359" spans="2:51" s="12" customFormat="1" ht="13.5">
      <c r="B359" s="199"/>
      <c r="D359" s="194" t="s">
        <v>192</v>
      </c>
      <c r="E359" s="200" t="s">
        <v>5</v>
      </c>
      <c r="F359" s="201" t="s">
        <v>479</v>
      </c>
      <c r="H359" s="202">
        <v>23.562</v>
      </c>
      <c r="I359" s="203"/>
      <c r="L359" s="199"/>
      <c r="M359" s="204"/>
      <c r="N359" s="205"/>
      <c r="O359" s="205"/>
      <c r="P359" s="205"/>
      <c r="Q359" s="205"/>
      <c r="R359" s="205"/>
      <c r="S359" s="205"/>
      <c r="T359" s="206"/>
      <c r="AT359" s="200" t="s">
        <v>192</v>
      </c>
      <c r="AU359" s="200" t="s">
        <v>80</v>
      </c>
      <c r="AV359" s="12" t="s">
        <v>80</v>
      </c>
      <c r="AW359" s="12" t="s">
        <v>35</v>
      </c>
      <c r="AX359" s="12" t="s">
        <v>71</v>
      </c>
      <c r="AY359" s="200" t="s">
        <v>179</v>
      </c>
    </row>
    <row r="360" spans="2:51" s="12" customFormat="1" ht="13.5">
      <c r="B360" s="199"/>
      <c r="D360" s="194" t="s">
        <v>192</v>
      </c>
      <c r="E360" s="200" t="s">
        <v>5</v>
      </c>
      <c r="F360" s="201" t="s">
        <v>480</v>
      </c>
      <c r="H360" s="202">
        <v>652.74</v>
      </c>
      <c r="I360" s="203"/>
      <c r="L360" s="199"/>
      <c r="M360" s="204"/>
      <c r="N360" s="205"/>
      <c r="O360" s="205"/>
      <c r="P360" s="205"/>
      <c r="Q360" s="205"/>
      <c r="R360" s="205"/>
      <c r="S360" s="205"/>
      <c r="T360" s="206"/>
      <c r="AT360" s="200" t="s">
        <v>192</v>
      </c>
      <c r="AU360" s="200" t="s">
        <v>80</v>
      </c>
      <c r="AV360" s="12" t="s">
        <v>80</v>
      </c>
      <c r="AW360" s="12" t="s">
        <v>35</v>
      </c>
      <c r="AX360" s="12" t="s">
        <v>71</v>
      </c>
      <c r="AY360" s="200" t="s">
        <v>179</v>
      </c>
    </row>
    <row r="361" spans="2:51" s="12" customFormat="1" ht="13.5">
      <c r="B361" s="199"/>
      <c r="D361" s="194" t="s">
        <v>192</v>
      </c>
      <c r="E361" s="200" t="s">
        <v>5</v>
      </c>
      <c r="F361" s="201" t="s">
        <v>481</v>
      </c>
      <c r="H361" s="202">
        <v>91.08</v>
      </c>
      <c r="I361" s="203"/>
      <c r="L361" s="199"/>
      <c r="M361" s="204"/>
      <c r="N361" s="205"/>
      <c r="O361" s="205"/>
      <c r="P361" s="205"/>
      <c r="Q361" s="205"/>
      <c r="R361" s="205"/>
      <c r="S361" s="205"/>
      <c r="T361" s="206"/>
      <c r="AT361" s="200" t="s">
        <v>192</v>
      </c>
      <c r="AU361" s="200" t="s">
        <v>80</v>
      </c>
      <c r="AV361" s="12" t="s">
        <v>80</v>
      </c>
      <c r="AW361" s="12" t="s">
        <v>35</v>
      </c>
      <c r="AX361" s="12" t="s">
        <v>71</v>
      </c>
      <c r="AY361" s="200" t="s">
        <v>179</v>
      </c>
    </row>
    <row r="362" spans="2:51" s="12" customFormat="1" ht="13.5">
      <c r="B362" s="199"/>
      <c r="D362" s="194" t="s">
        <v>192</v>
      </c>
      <c r="E362" s="200" t="s">
        <v>5</v>
      </c>
      <c r="F362" s="201" t="s">
        <v>482</v>
      </c>
      <c r="H362" s="202">
        <v>114.048</v>
      </c>
      <c r="I362" s="203"/>
      <c r="L362" s="199"/>
      <c r="M362" s="204"/>
      <c r="N362" s="205"/>
      <c r="O362" s="205"/>
      <c r="P362" s="205"/>
      <c r="Q362" s="205"/>
      <c r="R362" s="205"/>
      <c r="S362" s="205"/>
      <c r="T362" s="206"/>
      <c r="AT362" s="200" t="s">
        <v>192</v>
      </c>
      <c r="AU362" s="200" t="s">
        <v>80</v>
      </c>
      <c r="AV362" s="12" t="s">
        <v>80</v>
      </c>
      <c r="AW362" s="12" t="s">
        <v>35</v>
      </c>
      <c r="AX362" s="12" t="s">
        <v>71</v>
      </c>
      <c r="AY362" s="200" t="s">
        <v>179</v>
      </c>
    </row>
    <row r="363" spans="2:51" s="12" customFormat="1" ht="13.5">
      <c r="B363" s="199"/>
      <c r="D363" s="194" t="s">
        <v>192</v>
      </c>
      <c r="E363" s="200" t="s">
        <v>5</v>
      </c>
      <c r="F363" s="201" t="s">
        <v>483</v>
      </c>
      <c r="H363" s="202">
        <v>498.41</v>
      </c>
      <c r="I363" s="203"/>
      <c r="L363" s="199"/>
      <c r="M363" s="204"/>
      <c r="N363" s="205"/>
      <c r="O363" s="205"/>
      <c r="P363" s="205"/>
      <c r="Q363" s="205"/>
      <c r="R363" s="205"/>
      <c r="S363" s="205"/>
      <c r="T363" s="206"/>
      <c r="AT363" s="200" t="s">
        <v>192</v>
      </c>
      <c r="AU363" s="200" t="s">
        <v>80</v>
      </c>
      <c r="AV363" s="12" t="s">
        <v>80</v>
      </c>
      <c r="AW363" s="12" t="s">
        <v>35</v>
      </c>
      <c r="AX363" s="12" t="s">
        <v>71</v>
      </c>
      <c r="AY363" s="200" t="s">
        <v>179</v>
      </c>
    </row>
    <row r="364" spans="2:51" s="12" customFormat="1" ht="13.5">
      <c r="B364" s="199"/>
      <c r="D364" s="194" t="s">
        <v>192</v>
      </c>
      <c r="E364" s="200" t="s">
        <v>5</v>
      </c>
      <c r="F364" s="201" t="s">
        <v>484</v>
      </c>
      <c r="H364" s="202">
        <v>101.2</v>
      </c>
      <c r="I364" s="203"/>
      <c r="L364" s="199"/>
      <c r="M364" s="204"/>
      <c r="N364" s="205"/>
      <c r="O364" s="205"/>
      <c r="P364" s="205"/>
      <c r="Q364" s="205"/>
      <c r="R364" s="205"/>
      <c r="S364" s="205"/>
      <c r="T364" s="206"/>
      <c r="AT364" s="200" t="s">
        <v>192</v>
      </c>
      <c r="AU364" s="200" t="s">
        <v>80</v>
      </c>
      <c r="AV364" s="12" t="s">
        <v>80</v>
      </c>
      <c r="AW364" s="12" t="s">
        <v>35</v>
      </c>
      <c r="AX364" s="12" t="s">
        <v>71</v>
      </c>
      <c r="AY364" s="200" t="s">
        <v>179</v>
      </c>
    </row>
    <row r="365" spans="2:51" s="12" customFormat="1" ht="13.5">
      <c r="B365" s="199"/>
      <c r="D365" s="194" t="s">
        <v>192</v>
      </c>
      <c r="E365" s="200" t="s">
        <v>5</v>
      </c>
      <c r="F365" s="201" t="s">
        <v>485</v>
      </c>
      <c r="H365" s="202">
        <v>54.945</v>
      </c>
      <c r="I365" s="203"/>
      <c r="L365" s="199"/>
      <c r="M365" s="204"/>
      <c r="N365" s="205"/>
      <c r="O365" s="205"/>
      <c r="P365" s="205"/>
      <c r="Q365" s="205"/>
      <c r="R365" s="205"/>
      <c r="S365" s="205"/>
      <c r="T365" s="206"/>
      <c r="AT365" s="200" t="s">
        <v>192</v>
      </c>
      <c r="AU365" s="200" t="s">
        <v>80</v>
      </c>
      <c r="AV365" s="12" t="s">
        <v>80</v>
      </c>
      <c r="AW365" s="12" t="s">
        <v>35</v>
      </c>
      <c r="AX365" s="12" t="s">
        <v>71</v>
      </c>
      <c r="AY365" s="200" t="s">
        <v>179</v>
      </c>
    </row>
    <row r="366" spans="2:51" s="12" customFormat="1" ht="13.5">
      <c r="B366" s="199"/>
      <c r="D366" s="194" t="s">
        <v>192</v>
      </c>
      <c r="E366" s="200" t="s">
        <v>5</v>
      </c>
      <c r="F366" s="201" t="s">
        <v>486</v>
      </c>
      <c r="H366" s="202">
        <v>277.035</v>
      </c>
      <c r="I366" s="203"/>
      <c r="L366" s="199"/>
      <c r="M366" s="204"/>
      <c r="N366" s="205"/>
      <c r="O366" s="205"/>
      <c r="P366" s="205"/>
      <c r="Q366" s="205"/>
      <c r="R366" s="205"/>
      <c r="S366" s="205"/>
      <c r="T366" s="206"/>
      <c r="AT366" s="200" t="s">
        <v>192</v>
      </c>
      <c r="AU366" s="200" t="s">
        <v>80</v>
      </c>
      <c r="AV366" s="12" t="s">
        <v>80</v>
      </c>
      <c r="AW366" s="12" t="s">
        <v>35</v>
      </c>
      <c r="AX366" s="12" t="s">
        <v>71</v>
      </c>
      <c r="AY366" s="200" t="s">
        <v>179</v>
      </c>
    </row>
    <row r="367" spans="2:51" s="12" customFormat="1" ht="13.5">
      <c r="B367" s="199"/>
      <c r="D367" s="194" t="s">
        <v>192</v>
      </c>
      <c r="E367" s="200" t="s">
        <v>5</v>
      </c>
      <c r="F367" s="201" t="s">
        <v>487</v>
      </c>
      <c r="H367" s="202">
        <v>243.375</v>
      </c>
      <c r="I367" s="203"/>
      <c r="L367" s="199"/>
      <c r="M367" s="204"/>
      <c r="N367" s="205"/>
      <c r="O367" s="205"/>
      <c r="P367" s="205"/>
      <c r="Q367" s="205"/>
      <c r="R367" s="205"/>
      <c r="S367" s="205"/>
      <c r="T367" s="206"/>
      <c r="AT367" s="200" t="s">
        <v>192</v>
      </c>
      <c r="AU367" s="200" t="s">
        <v>80</v>
      </c>
      <c r="AV367" s="12" t="s">
        <v>80</v>
      </c>
      <c r="AW367" s="12" t="s">
        <v>35</v>
      </c>
      <c r="AX367" s="12" t="s">
        <v>71</v>
      </c>
      <c r="AY367" s="200" t="s">
        <v>179</v>
      </c>
    </row>
    <row r="368" spans="2:51" s="12" customFormat="1" ht="13.5">
      <c r="B368" s="199"/>
      <c r="D368" s="194" t="s">
        <v>192</v>
      </c>
      <c r="E368" s="200" t="s">
        <v>5</v>
      </c>
      <c r="F368" s="201" t="s">
        <v>488</v>
      </c>
      <c r="H368" s="202">
        <v>242.55</v>
      </c>
      <c r="I368" s="203"/>
      <c r="L368" s="199"/>
      <c r="M368" s="204"/>
      <c r="N368" s="205"/>
      <c r="O368" s="205"/>
      <c r="P368" s="205"/>
      <c r="Q368" s="205"/>
      <c r="R368" s="205"/>
      <c r="S368" s="205"/>
      <c r="T368" s="206"/>
      <c r="AT368" s="200" t="s">
        <v>192</v>
      </c>
      <c r="AU368" s="200" t="s">
        <v>80</v>
      </c>
      <c r="AV368" s="12" t="s">
        <v>80</v>
      </c>
      <c r="AW368" s="12" t="s">
        <v>35</v>
      </c>
      <c r="AX368" s="12" t="s">
        <v>71</v>
      </c>
      <c r="AY368" s="200" t="s">
        <v>179</v>
      </c>
    </row>
    <row r="369" spans="2:51" s="12" customFormat="1" ht="13.5">
      <c r="B369" s="199"/>
      <c r="D369" s="194" t="s">
        <v>192</v>
      </c>
      <c r="E369" s="200" t="s">
        <v>5</v>
      </c>
      <c r="F369" s="201" t="s">
        <v>489</v>
      </c>
      <c r="H369" s="202">
        <v>571.725</v>
      </c>
      <c r="I369" s="203"/>
      <c r="L369" s="199"/>
      <c r="M369" s="204"/>
      <c r="N369" s="205"/>
      <c r="O369" s="205"/>
      <c r="P369" s="205"/>
      <c r="Q369" s="205"/>
      <c r="R369" s="205"/>
      <c r="S369" s="205"/>
      <c r="T369" s="206"/>
      <c r="AT369" s="200" t="s">
        <v>192</v>
      </c>
      <c r="AU369" s="200" t="s">
        <v>80</v>
      </c>
      <c r="AV369" s="12" t="s">
        <v>80</v>
      </c>
      <c r="AW369" s="12" t="s">
        <v>35</v>
      </c>
      <c r="AX369" s="12" t="s">
        <v>71</v>
      </c>
      <c r="AY369" s="200" t="s">
        <v>179</v>
      </c>
    </row>
    <row r="370" spans="2:51" s="13" customFormat="1" ht="13.5">
      <c r="B370" s="207"/>
      <c r="D370" s="194" t="s">
        <v>192</v>
      </c>
      <c r="E370" s="208" t="s">
        <v>5</v>
      </c>
      <c r="F370" s="209" t="s">
        <v>490</v>
      </c>
      <c r="H370" s="208" t="s">
        <v>5</v>
      </c>
      <c r="I370" s="210"/>
      <c r="L370" s="207"/>
      <c r="M370" s="211"/>
      <c r="N370" s="212"/>
      <c r="O370" s="212"/>
      <c r="P370" s="212"/>
      <c r="Q370" s="212"/>
      <c r="R370" s="212"/>
      <c r="S370" s="212"/>
      <c r="T370" s="213"/>
      <c r="AT370" s="208" t="s">
        <v>192</v>
      </c>
      <c r="AU370" s="208" t="s">
        <v>80</v>
      </c>
      <c r="AV370" s="13" t="s">
        <v>78</v>
      </c>
      <c r="AW370" s="13" t="s">
        <v>35</v>
      </c>
      <c r="AX370" s="13" t="s">
        <v>71</v>
      </c>
      <c r="AY370" s="208" t="s">
        <v>179</v>
      </c>
    </row>
    <row r="371" spans="2:51" s="12" customFormat="1" ht="13.5">
      <c r="B371" s="199"/>
      <c r="D371" s="194" t="s">
        <v>192</v>
      </c>
      <c r="E371" s="200" t="s">
        <v>5</v>
      </c>
      <c r="F371" s="201" t="s">
        <v>491</v>
      </c>
      <c r="H371" s="202">
        <v>667.26</v>
      </c>
      <c r="I371" s="203"/>
      <c r="L371" s="199"/>
      <c r="M371" s="204"/>
      <c r="N371" s="205"/>
      <c r="O371" s="205"/>
      <c r="P371" s="205"/>
      <c r="Q371" s="205"/>
      <c r="R371" s="205"/>
      <c r="S371" s="205"/>
      <c r="T371" s="206"/>
      <c r="AT371" s="200" t="s">
        <v>192</v>
      </c>
      <c r="AU371" s="200" t="s">
        <v>80</v>
      </c>
      <c r="AV371" s="12" t="s">
        <v>80</v>
      </c>
      <c r="AW371" s="12" t="s">
        <v>35</v>
      </c>
      <c r="AX371" s="12" t="s">
        <v>71</v>
      </c>
      <c r="AY371" s="200" t="s">
        <v>179</v>
      </c>
    </row>
    <row r="372" spans="2:51" s="12" customFormat="1" ht="13.5">
      <c r="B372" s="199"/>
      <c r="D372" s="194" t="s">
        <v>192</v>
      </c>
      <c r="E372" s="200" t="s">
        <v>5</v>
      </c>
      <c r="F372" s="201" t="s">
        <v>492</v>
      </c>
      <c r="H372" s="202">
        <v>61.6</v>
      </c>
      <c r="I372" s="203"/>
      <c r="L372" s="199"/>
      <c r="M372" s="204"/>
      <c r="N372" s="205"/>
      <c r="O372" s="205"/>
      <c r="P372" s="205"/>
      <c r="Q372" s="205"/>
      <c r="R372" s="205"/>
      <c r="S372" s="205"/>
      <c r="T372" s="206"/>
      <c r="AT372" s="200" t="s">
        <v>192</v>
      </c>
      <c r="AU372" s="200" t="s">
        <v>80</v>
      </c>
      <c r="AV372" s="12" t="s">
        <v>80</v>
      </c>
      <c r="AW372" s="12" t="s">
        <v>35</v>
      </c>
      <c r="AX372" s="12" t="s">
        <v>71</v>
      </c>
      <c r="AY372" s="200" t="s">
        <v>179</v>
      </c>
    </row>
    <row r="373" spans="2:51" s="12" customFormat="1" ht="13.5">
      <c r="B373" s="199"/>
      <c r="D373" s="194" t="s">
        <v>192</v>
      </c>
      <c r="E373" s="200" t="s">
        <v>5</v>
      </c>
      <c r="F373" s="201" t="s">
        <v>493</v>
      </c>
      <c r="H373" s="202">
        <v>11.88</v>
      </c>
      <c r="I373" s="203"/>
      <c r="L373" s="199"/>
      <c r="M373" s="204"/>
      <c r="N373" s="205"/>
      <c r="O373" s="205"/>
      <c r="P373" s="205"/>
      <c r="Q373" s="205"/>
      <c r="R373" s="205"/>
      <c r="S373" s="205"/>
      <c r="T373" s="206"/>
      <c r="AT373" s="200" t="s">
        <v>192</v>
      </c>
      <c r="AU373" s="200" t="s">
        <v>80</v>
      </c>
      <c r="AV373" s="12" t="s">
        <v>80</v>
      </c>
      <c r="AW373" s="12" t="s">
        <v>35</v>
      </c>
      <c r="AX373" s="12" t="s">
        <v>71</v>
      </c>
      <c r="AY373" s="200" t="s">
        <v>179</v>
      </c>
    </row>
    <row r="374" spans="2:51" s="12" customFormat="1" ht="13.5">
      <c r="B374" s="199"/>
      <c r="D374" s="194" t="s">
        <v>192</v>
      </c>
      <c r="E374" s="200" t="s">
        <v>5</v>
      </c>
      <c r="F374" s="201" t="s">
        <v>494</v>
      </c>
      <c r="H374" s="202">
        <v>1617.528</v>
      </c>
      <c r="I374" s="203"/>
      <c r="L374" s="199"/>
      <c r="M374" s="204"/>
      <c r="N374" s="205"/>
      <c r="O374" s="205"/>
      <c r="P374" s="205"/>
      <c r="Q374" s="205"/>
      <c r="R374" s="205"/>
      <c r="S374" s="205"/>
      <c r="T374" s="206"/>
      <c r="AT374" s="200" t="s">
        <v>192</v>
      </c>
      <c r="AU374" s="200" t="s">
        <v>80</v>
      </c>
      <c r="AV374" s="12" t="s">
        <v>80</v>
      </c>
      <c r="AW374" s="12" t="s">
        <v>35</v>
      </c>
      <c r="AX374" s="12" t="s">
        <v>71</v>
      </c>
      <c r="AY374" s="200" t="s">
        <v>179</v>
      </c>
    </row>
    <row r="375" spans="2:51" s="12" customFormat="1" ht="13.5">
      <c r="B375" s="199"/>
      <c r="D375" s="194" t="s">
        <v>192</v>
      </c>
      <c r="E375" s="200" t="s">
        <v>5</v>
      </c>
      <c r="F375" s="201" t="s">
        <v>495</v>
      </c>
      <c r="H375" s="202">
        <v>35.53</v>
      </c>
      <c r="I375" s="203"/>
      <c r="L375" s="199"/>
      <c r="M375" s="204"/>
      <c r="N375" s="205"/>
      <c r="O375" s="205"/>
      <c r="P375" s="205"/>
      <c r="Q375" s="205"/>
      <c r="R375" s="205"/>
      <c r="S375" s="205"/>
      <c r="T375" s="206"/>
      <c r="AT375" s="200" t="s">
        <v>192</v>
      </c>
      <c r="AU375" s="200" t="s">
        <v>80</v>
      </c>
      <c r="AV375" s="12" t="s">
        <v>80</v>
      </c>
      <c r="AW375" s="12" t="s">
        <v>35</v>
      </c>
      <c r="AX375" s="12" t="s">
        <v>71</v>
      </c>
      <c r="AY375" s="200" t="s">
        <v>179</v>
      </c>
    </row>
    <row r="376" spans="2:51" s="13" customFormat="1" ht="13.5">
      <c r="B376" s="207"/>
      <c r="D376" s="194" t="s">
        <v>192</v>
      </c>
      <c r="E376" s="208" t="s">
        <v>5</v>
      </c>
      <c r="F376" s="209" t="s">
        <v>496</v>
      </c>
      <c r="H376" s="208" t="s">
        <v>5</v>
      </c>
      <c r="I376" s="210"/>
      <c r="L376" s="207"/>
      <c r="M376" s="211"/>
      <c r="N376" s="212"/>
      <c r="O376" s="212"/>
      <c r="P376" s="212"/>
      <c r="Q376" s="212"/>
      <c r="R376" s="212"/>
      <c r="S376" s="212"/>
      <c r="T376" s="213"/>
      <c r="AT376" s="208" t="s">
        <v>192</v>
      </c>
      <c r="AU376" s="208" t="s">
        <v>80</v>
      </c>
      <c r="AV376" s="13" t="s">
        <v>78</v>
      </c>
      <c r="AW376" s="13" t="s">
        <v>35</v>
      </c>
      <c r="AX376" s="13" t="s">
        <v>71</v>
      </c>
      <c r="AY376" s="208" t="s">
        <v>179</v>
      </c>
    </row>
    <row r="377" spans="2:51" s="12" customFormat="1" ht="13.5">
      <c r="B377" s="199"/>
      <c r="D377" s="194" t="s">
        <v>192</v>
      </c>
      <c r="E377" s="200" t="s">
        <v>5</v>
      </c>
      <c r="F377" s="201" t="s">
        <v>497</v>
      </c>
      <c r="H377" s="202">
        <v>641.08</v>
      </c>
      <c r="I377" s="203"/>
      <c r="L377" s="199"/>
      <c r="M377" s="204"/>
      <c r="N377" s="205"/>
      <c r="O377" s="205"/>
      <c r="P377" s="205"/>
      <c r="Q377" s="205"/>
      <c r="R377" s="205"/>
      <c r="S377" s="205"/>
      <c r="T377" s="206"/>
      <c r="AT377" s="200" t="s">
        <v>192</v>
      </c>
      <c r="AU377" s="200" t="s">
        <v>80</v>
      </c>
      <c r="AV377" s="12" t="s">
        <v>80</v>
      </c>
      <c r="AW377" s="12" t="s">
        <v>35</v>
      </c>
      <c r="AX377" s="12" t="s">
        <v>71</v>
      </c>
      <c r="AY377" s="200" t="s">
        <v>179</v>
      </c>
    </row>
    <row r="378" spans="2:51" s="12" customFormat="1" ht="13.5">
      <c r="B378" s="199"/>
      <c r="D378" s="194" t="s">
        <v>192</v>
      </c>
      <c r="E378" s="200" t="s">
        <v>5</v>
      </c>
      <c r="F378" s="201" t="s">
        <v>498</v>
      </c>
      <c r="H378" s="202">
        <v>490.82</v>
      </c>
      <c r="I378" s="203"/>
      <c r="L378" s="199"/>
      <c r="M378" s="204"/>
      <c r="N378" s="205"/>
      <c r="O378" s="205"/>
      <c r="P378" s="205"/>
      <c r="Q378" s="205"/>
      <c r="R378" s="205"/>
      <c r="S378" s="205"/>
      <c r="T378" s="206"/>
      <c r="AT378" s="200" t="s">
        <v>192</v>
      </c>
      <c r="AU378" s="200" t="s">
        <v>80</v>
      </c>
      <c r="AV378" s="12" t="s">
        <v>80</v>
      </c>
      <c r="AW378" s="12" t="s">
        <v>35</v>
      </c>
      <c r="AX378" s="12" t="s">
        <v>71</v>
      </c>
      <c r="AY378" s="200" t="s">
        <v>179</v>
      </c>
    </row>
    <row r="379" spans="2:51" s="12" customFormat="1" ht="13.5">
      <c r="B379" s="199"/>
      <c r="D379" s="194" t="s">
        <v>192</v>
      </c>
      <c r="E379" s="200" t="s">
        <v>5</v>
      </c>
      <c r="F379" s="201" t="s">
        <v>499</v>
      </c>
      <c r="H379" s="202">
        <v>55.044</v>
      </c>
      <c r="I379" s="203"/>
      <c r="L379" s="199"/>
      <c r="M379" s="204"/>
      <c r="N379" s="205"/>
      <c r="O379" s="205"/>
      <c r="P379" s="205"/>
      <c r="Q379" s="205"/>
      <c r="R379" s="205"/>
      <c r="S379" s="205"/>
      <c r="T379" s="206"/>
      <c r="AT379" s="200" t="s">
        <v>192</v>
      </c>
      <c r="AU379" s="200" t="s">
        <v>80</v>
      </c>
      <c r="AV379" s="12" t="s">
        <v>80</v>
      </c>
      <c r="AW379" s="12" t="s">
        <v>35</v>
      </c>
      <c r="AX379" s="12" t="s">
        <v>71</v>
      </c>
      <c r="AY379" s="200" t="s">
        <v>179</v>
      </c>
    </row>
    <row r="380" spans="2:51" s="12" customFormat="1" ht="13.5">
      <c r="B380" s="199"/>
      <c r="D380" s="194" t="s">
        <v>192</v>
      </c>
      <c r="E380" s="200" t="s">
        <v>5</v>
      </c>
      <c r="F380" s="201" t="s">
        <v>500</v>
      </c>
      <c r="H380" s="202">
        <v>2453.66</v>
      </c>
      <c r="I380" s="203"/>
      <c r="L380" s="199"/>
      <c r="M380" s="204"/>
      <c r="N380" s="205"/>
      <c r="O380" s="205"/>
      <c r="P380" s="205"/>
      <c r="Q380" s="205"/>
      <c r="R380" s="205"/>
      <c r="S380" s="205"/>
      <c r="T380" s="206"/>
      <c r="AT380" s="200" t="s">
        <v>192</v>
      </c>
      <c r="AU380" s="200" t="s">
        <v>80</v>
      </c>
      <c r="AV380" s="12" t="s">
        <v>80</v>
      </c>
      <c r="AW380" s="12" t="s">
        <v>35</v>
      </c>
      <c r="AX380" s="12" t="s">
        <v>71</v>
      </c>
      <c r="AY380" s="200" t="s">
        <v>179</v>
      </c>
    </row>
    <row r="381" spans="2:51" s="12" customFormat="1" ht="13.5">
      <c r="B381" s="199"/>
      <c r="D381" s="194" t="s">
        <v>192</v>
      </c>
      <c r="E381" s="200" t="s">
        <v>5</v>
      </c>
      <c r="F381" s="201" t="s">
        <v>501</v>
      </c>
      <c r="H381" s="202">
        <v>400.323</v>
      </c>
      <c r="I381" s="203"/>
      <c r="L381" s="199"/>
      <c r="M381" s="204"/>
      <c r="N381" s="205"/>
      <c r="O381" s="205"/>
      <c r="P381" s="205"/>
      <c r="Q381" s="205"/>
      <c r="R381" s="205"/>
      <c r="S381" s="205"/>
      <c r="T381" s="206"/>
      <c r="AT381" s="200" t="s">
        <v>192</v>
      </c>
      <c r="AU381" s="200" t="s">
        <v>80</v>
      </c>
      <c r="AV381" s="12" t="s">
        <v>80</v>
      </c>
      <c r="AW381" s="12" t="s">
        <v>35</v>
      </c>
      <c r="AX381" s="12" t="s">
        <v>71</v>
      </c>
      <c r="AY381" s="200" t="s">
        <v>179</v>
      </c>
    </row>
    <row r="382" spans="2:51" s="12" customFormat="1" ht="13.5">
      <c r="B382" s="199"/>
      <c r="D382" s="194" t="s">
        <v>192</v>
      </c>
      <c r="E382" s="200" t="s">
        <v>5</v>
      </c>
      <c r="F382" s="201" t="s">
        <v>502</v>
      </c>
      <c r="H382" s="202">
        <v>75.9</v>
      </c>
      <c r="I382" s="203"/>
      <c r="L382" s="199"/>
      <c r="M382" s="204"/>
      <c r="N382" s="205"/>
      <c r="O382" s="205"/>
      <c r="P382" s="205"/>
      <c r="Q382" s="205"/>
      <c r="R382" s="205"/>
      <c r="S382" s="205"/>
      <c r="T382" s="206"/>
      <c r="AT382" s="200" t="s">
        <v>192</v>
      </c>
      <c r="AU382" s="200" t="s">
        <v>80</v>
      </c>
      <c r="AV382" s="12" t="s">
        <v>80</v>
      </c>
      <c r="AW382" s="12" t="s">
        <v>35</v>
      </c>
      <c r="AX382" s="12" t="s">
        <v>71</v>
      </c>
      <c r="AY382" s="200" t="s">
        <v>179</v>
      </c>
    </row>
    <row r="383" spans="2:51" s="12" customFormat="1" ht="13.5">
      <c r="B383" s="199"/>
      <c r="D383" s="194" t="s">
        <v>192</v>
      </c>
      <c r="E383" s="200" t="s">
        <v>5</v>
      </c>
      <c r="F383" s="201" t="s">
        <v>503</v>
      </c>
      <c r="H383" s="202">
        <v>358.6</v>
      </c>
      <c r="I383" s="203"/>
      <c r="L383" s="199"/>
      <c r="M383" s="204"/>
      <c r="N383" s="205"/>
      <c r="O383" s="205"/>
      <c r="P383" s="205"/>
      <c r="Q383" s="205"/>
      <c r="R383" s="205"/>
      <c r="S383" s="205"/>
      <c r="T383" s="206"/>
      <c r="AT383" s="200" t="s">
        <v>192</v>
      </c>
      <c r="AU383" s="200" t="s">
        <v>80</v>
      </c>
      <c r="AV383" s="12" t="s">
        <v>80</v>
      </c>
      <c r="AW383" s="12" t="s">
        <v>35</v>
      </c>
      <c r="AX383" s="12" t="s">
        <v>71</v>
      </c>
      <c r="AY383" s="200" t="s">
        <v>179</v>
      </c>
    </row>
    <row r="384" spans="2:51" s="12" customFormat="1" ht="13.5">
      <c r="B384" s="199"/>
      <c r="D384" s="194" t="s">
        <v>192</v>
      </c>
      <c r="E384" s="200" t="s">
        <v>5</v>
      </c>
      <c r="F384" s="201" t="s">
        <v>504</v>
      </c>
      <c r="H384" s="202">
        <v>138.6</v>
      </c>
      <c r="I384" s="203"/>
      <c r="L384" s="199"/>
      <c r="M384" s="204"/>
      <c r="N384" s="205"/>
      <c r="O384" s="205"/>
      <c r="P384" s="205"/>
      <c r="Q384" s="205"/>
      <c r="R384" s="205"/>
      <c r="S384" s="205"/>
      <c r="T384" s="206"/>
      <c r="AT384" s="200" t="s">
        <v>192</v>
      </c>
      <c r="AU384" s="200" t="s">
        <v>80</v>
      </c>
      <c r="AV384" s="12" t="s">
        <v>80</v>
      </c>
      <c r="AW384" s="12" t="s">
        <v>35</v>
      </c>
      <c r="AX384" s="12" t="s">
        <v>71</v>
      </c>
      <c r="AY384" s="200" t="s">
        <v>179</v>
      </c>
    </row>
    <row r="385" spans="2:51" s="12" customFormat="1" ht="13.5">
      <c r="B385" s="199"/>
      <c r="D385" s="194" t="s">
        <v>192</v>
      </c>
      <c r="E385" s="200" t="s">
        <v>5</v>
      </c>
      <c r="F385" s="201" t="s">
        <v>505</v>
      </c>
      <c r="H385" s="202">
        <v>4.4</v>
      </c>
      <c r="I385" s="203"/>
      <c r="L385" s="199"/>
      <c r="M385" s="204"/>
      <c r="N385" s="205"/>
      <c r="O385" s="205"/>
      <c r="P385" s="205"/>
      <c r="Q385" s="205"/>
      <c r="R385" s="205"/>
      <c r="S385" s="205"/>
      <c r="T385" s="206"/>
      <c r="AT385" s="200" t="s">
        <v>192</v>
      </c>
      <c r="AU385" s="200" t="s">
        <v>80</v>
      </c>
      <c r="AV385" s="12" t="s">
        <v>80</v>
      </c>
      <c r="AW385" s="12" t="s">
        <v>35</v>
      </c>
      <c r="AX385" s="12" t="s">
        <v>71</v>
      </c>
      <c r="AY385" s="200" t="s">
        <v>179</v>
      </c>
    </row>
    <row r="386" spans="2:51" s="12" customFormat="1" ht="13.5">
      <c r="B386" s="199"/>
      <c r="D386" s="194" t="s">
        <v>192</v>
      </c>
      <c r="E386" s="200" t="s">
        <v>5</v>
      </c>
      <c r="F386" s="201" t="s">
        <v>506</v>
      </c>
      <c r="H386" s="202">
        <v>80.3</v>
      </c>
      <c r="I386" s="203"/>
      <c r="L386" s="199"/>
      <c r="M386" s="204"/>
      <c r="N386" s="205"/>
      <c r="O386" s="205"/>
      <c r="P386" s="205"/>
      <c r="Q386" s="205"/>
      <c r="R386" s="205"/>
      <c r="S386" s="205"/>
      <c r="T386" s="206"/>
      <c r="AT386" s="200" t="s">
        <v>192</v>
      </c>
      <c r="AU386" s="200" t="s">
        <v>80</v>
      </c>
      <c r="AV386" s="12" t="s">
        <v>80</v>
      </c>
      <c r="AW386" s="12" t="s">
        <v>35</v>
      </c>
      <c r="AX386" s="12" t="s">
        <v>71</v>
      </c>
      <c r="AY386" s="200" t="s">
        <v>179</v>
      </c>
    </row>
    <row r="387" spans="2:51" s="12" customFormat="1" ht="13.5">
      <c r="B387" s="199"/>
      <c r="D387" s="194" t="s">
        <v>192</v>
      </c>
      <c r="E387" s="200" t="s">
        <v>5</v>
      </c>
      <c r="F387" s="201" t="s">
        <v>507</v>
      </c>
      <c r="H387" s="202">
        <v>1173.172</v>
      </c>
      <c r="I387" s="203"/>
      <c r="L387" s="199"/>
      <c r="M387" s="204"/>
      <c r="N387" s="205"/>
      <c r="O387" s="205"/>
      <c r="P387" s="205"/>
      <c r="Q387" s="205"/>
      <c r="R387" s="205"/>
      <c r="S387" s="205"/>
      <c r="T387" s="206"/>
      <c r="AT387" s="200" t="s">
        <v>192</v>
      </c>
      <c r="AU387" s="200" t="s">
        <v>80</v>
      </c>
      <c r="AV387" s="12" t="s">
        <v>80</v>
      </c>
      <c r="AW387" s="12" t="s">
        <v>35</v>
      </c>
      <c r="AX387" s="12" t="s">
        <v>71</v>
      </c>
      <c r="AY387" s="200" t="s">
        <v>179</v>
      </c>
    </row>
    <row r="388" spans="2:51" s="12" customFormat="1" ht="13.5">
      <c r="B388" s="199"/>
      <c r="D388" s="194" t="s">
        <v>192</v>
      </c>
      <c r="E388" s="200" t="s">
        <v>5</v>
      </c>
      <c r="F388" s="201" t="s">
        <v>508</v>
      </c>
      <c r="H388" s="202">
        <v>312.4</v>
      </c>
      <c r="I388" s="203"/>
      <c r="L388" s="199"/>
      <c r="M388" s="204"/>
      <c r="N388" s="205"/>
      <c r="O388" s="205"/>
      <c r="P388" s="205"/>
      <c r="Q388" s="205"/>
      <c r="R388" s="205"/>
      <c r="S388" s="205"/>
      <c r="T388" s="206"/>
      <c r="AT388" s="200" t="s">
        <v>192</v>
      </c>
      <c r="AU388" s="200" t="s">
        <v>80</v>
      </c>
      <c r="AV388" s="12" t="s">
        <v>80</v>
      </c>
      <c r="AW388" s="12" t="s">
        <v>35</v>
      </c>
      <c r="AX388" s="12" t="s">
        <v>71</v>
      </c>
      <c r="AY388" s="200" t="s">
        <v>179</v>
      </c>
    </row>
    <row r="389" spans="2:51" s="12" customFormat="1" ht="13.5">
      <c r="B389" s="199"/>
      <c r="D389" s="194" t="s">
        <v>192</v>
      </c>
      <c r="E389" s="200" t="s">
        <v>5</v>
      </c>
      <c r="F389" s="201" t="s">
        <v>509</v>
      </c>
      <c r="H389" s="202">
        <v>579.7</v>
      </c>
      <c r="I389" s="203"/>
      <c r="L389" s="199"/>
      <c r="M389" s="204"/>
      <c r="N389" s="205"/>
      <c r="O389" s="205"/>
      <c r="P389" s="205"/>
      <c r="Q389" s="205"/>
      <c r="R389" s="205"/>
      <c r="S389" s="205"/>
      <c r="T389" s="206"/>
      <c r="AT389" s="200" t="s">
        <v>192</v>
      </c>
      <c r="AU389" s="200" t="s">
        <v>80</v>
      </c>
      <c r="AV389" s="12" t="s">
        <v>80</v>
      </c>
      <c r="AW389" s="12" t="s">
        <v>35</v>
      </c>
      <c r="AX389" s="12" t="s">
        <v>71</v>
      </c>
      <c r="AY389" s="200" t="s">
        <v>179</v>
      </c>
    </row>
    <row r="390" spans="2:51" s="12" customFormat="1" ht="13.5">
      <c r="B390" s="199"/>
      <c r="D390" s="194" t="s">
        <v>192</v>
      </c>
      <c r="E390" s="200" t="s">
        <v>5</v>
      </c>
      <c r="F390" s="201" t="s">
        <v>510</v>
      </c>
      <c r="H390" s="202">
        <v>2142.063</v>
      </c>
      <c r="I390" s="203"/>
      <c r="L390" s="199"/>
      <c r="M390" s="204"/>
      <c r="N390" s="205"/>
      <c r="O390" s="205"/>
      <c r="P390" s="205"/>
      <c r="Q390" s="205"/>
      <c r="R390" s="205"/>
      <c r="S390" s="205"/>
      <c r="T390" s="206"/>
      <c r="AT390" s="200" t="s">
        <v>192</v>
      </c>
      <c r="AU390" s="200" t="s">
        <v>80</v>
      </c>
      <c r="AV390" s="12" t="s">
        <v>80</v>
      </c>
      <c r="AW390" s="12" t="s">
        <v>35</v>
      </c>
      <c r="AX390" s="12" t="s">
        <v>71</v>
      </c>
      <c r="AY390" s="200" t="s">
        <v>179</v>
      </c>
    </row>
    <row r="391" spans="2:51" s="12" customFormat="1" ht="13.5">
      <c r="B391" s="199"/>
      <c r="D391" s="194" t="s">
        <v>192</v>
      </c>
      <c r="E391" s="200" t="s">
        <v>5</v>
      </c>
      <c r="F391" s="201" t="s">
        <v>511</v>
      </c>
      <c r="H391" s="202">
        <v>289.3</v>
      </c>
      <c r="I391" s="203"/>
      <c r="L391" s="199"/>
      <c r="M391" s="204"/>
      <c r="N391" s="205"/>
      <c r="O391" s="205"/>
      <c r="P391" s="205"/>
      <c r="Q391" s="205"/>
      <c r="R391" s="205"/>
      <c r="S391" s="205"/>
      <c r="T391" s="206"/>
      <c r="AT391" s="200" t="s">
        <v>192</v>
      </c>
      <c r="AU391" s="200" t="s">
        <v>80</v>
      </c>
      <c r="AV391" s="12" t="s">
        <v>80</v>
      </c>
      <c r="AW391" s="12" t="s">
        <v>35</v>
      </c>
      <c r="AX391" s="12" t="s">
        <v>71</v>
      </c>
      <c r="AY391" s="200" t="s">
        <v>179</v>
      </c>
    </row>
    <row r="392" spans="2:51" s="12" customFormat="1" ht="13.5">
      <c r="B392" s="199"/>
      <c r="D392" s="194" t="s">
        <v>192</v>
      </c>
      <c r="E392" s="200" t="s">
        <v>5</v>
      </c>
      <c r="F392" s="201" t="s">
        <v>512</v>
      </c>
      <c r="H392" s="202">
        <v>24.2</v>
      </c>
      <c r="I392" s="203"/>
      <c r="L392" s="199"/>
      <c r="M392" s="204"/>
      <c r="N392" s="205"/>
      <c r="O392" s="205"/>
      <c r="P392" s="205"/>
      <c r="Q392" s="205"/>
      <c r="R392" s="205"/>
      <c r="S392" s="205"/>
      <c r="T392" s="206"/>
      <c r="AT392" s="200" t="s">
        <v>192</v>
      </c>
      <c r="AU392" s="200" t="s">
        <v>80</v>
      </c>
      <c r="AV392" s="12" t="s">
        <v>80</v>
      </c>
      <c r="AW392" s="12" t="s">
        <v>35</v>
      </c>
      <c r="AX392" s="12" t="s">
        <v>71</v>
      </c>
      <c r="AY392" s="200" t="s">
        <v>179</v>
      </c>
    </row>
    <row r="393" spans="2:51" s="12" customFormat="1" ht="13.5">
      <c r="B393" s="199"/>
      <c r="D393" s="194" t="s">
        <v>192</v>
      </c>
      <c r="E393" s="200" t="s">
        <v>5</v>
      </c>
      <c r="F393" s="201" t="s">
        <v>513</v>
      </c>
      <c r="H393" s="202">
        <v>849.662</v>
      </c>
      <c r="I393" s="203"/>
      <c r="L393" s="199"/>
      <c r="M393" s="204"/>
      <c r="N393" s="205"/>
      <c r="O393" s="205"/>
      <c r="P393" s="205"/>
      <c r="Q393" s="205"/>
      <c r="R393" s="205"/>
      <c r="S393" s="205"/>
      <c r="T393" s="206"/>
      <c r="AT393" s="200" t="s">
        <v>192</v>
      </c>
      <c r="AU393" s="200" t="s">
        <v>80</v>
      </c>
      <c r="AV393" s="12" t="s">
        <v>80</v>
      </c>
      <c r="AW393" s="12" t="s">
        <v>35</v>
      </c>
      <c r="AX393" s="12" t="s">
        <v>71</v>
      </c>
      <c r="AY393" s="200" t="s">
        <v>179</v>
      </c>
    </row>
    <row r="394" spans="2:51" s="12" customFormat="1" ht="13.5">
      <c r="B394" s="199"/>
      <c r="D394" s="194" t="s">
        <v>192</v>
      </c>
      <c r="E394" s="200" t="s">
        <v>5</v>
      </c>
      <c r="F394" s="201" t="s">
        <v>514</v>
      </c>
      <c r="H394" s="202">
        <v>193.6</v>
      </c>
      <c r="I394" s="203"/>
      <c r="L394" s="199"/>
      <c r="M394" s="204"/>
      <c r="N394" s="205"/>
      <c r="O394" s="205"/>
      <c r="P394" s="205"/>
      <c r="Q394" s="205"/>
      <c r="R394" s="205"/>
      <c r="S394" s="205"/>
      <c r="T394" s="206"/>
      <c r="AT394" s="200" t="s">
        <v>192</v>
      </c>
      <c r="AU394" s="200" t="s">
        <v>80</v>
      </c>
      <c r="AV394" s="12" t="s">
        <v>80</v>
      </c>
      <c r="AW394" s="12" t="s">
        <v>35</v>
      </c>
      <c r="AX394" s="12" t="s">
        <v>71</v>
      </c>
      <c r="AY394" s="200" t="s">
        <v>179</v>
      </c>
    </row>
    <row r="395" spans="2:51" s="12" customFormat="1" ht="13.5">
      <c r="B395" s="199"/>
      <c r="D395" s="194" t="s">
        <v>192</v>
      </c>
      <c r="E395" s="200" t="s">
        <v>5</v>
      </c>
      <c r="F395" s="201" t="s">
        <v>515</v>
      </c>
      <c r="H395" s="202">
        <v>959.2</v>
      </c>
      <c r="I395" s="203"/>
      <c r="L395" s="199"/>
      <c r="M395" s="204"/>
      <c r="N395" s="205"/>
      <c r="O395" s="205"/>
      <c r="P395" s="205"/>
      <c r="Q395" s="205"/>
      <c r="R395" s="205"/>
      <c r="S395" s="205"/>
      <c r="T395" s="206"/>
      <c r="AT395" s="200" t="s">
        <v>192</v>
      </c>
      <c r="AU395" s="200" t="s">
        <v>80</v>
      </c>
      <c r="AV395" s="12" t="s">
        <v>80</v>
      </c>
      <c r="AW395" s="12" t="s">
        <v>35</v>
      </c>
      <c r="AX395" s="12" t="s">
        <v>71</v>
      </c>
      <c r="AY395" s="200" t="s">
        <v>179</v>
      </c>
    </row>
    <row r="396" spans="2:51" s="12" customFormat="1" ht="13.5">
      <c r="B396" s="199"/>
      <c r="D396" s="194" t="s">
        <v>192</v>
      </c>
      <c r="E396" s="200" t="s">
        <v>5</v>
      </c>
      <c r="F396" s="201" t="s">
        <v>516</v>
      </c>
      <c r="H396" s="202">
        <v>538.208</v>
      </c>
      <c r="I396" s="203"/>
      <c r="L396" s="199"/>
      <c r="M396" s="204"/>
      <c r="N396" s="205"/>
      <c r="O396" s="205"/>
      <c r="P396" s="205"/>
      <c r="Q396" s="205"/>
      <c r="R396" s="205"/>
      <c r="S396" s="205"/>
      <c r="T396" s="206"/>
      <c r="AT396" s="200" t="s">
        <v>192</v>
      </c>
      <c r="AU396" s="200" t="s">
        <v>80</v>
      </c>
      <c r="AV396" s="12" t="s">
        <v>80</v>
      </c>
      <c r="AW396" s="12" t="s">
        <v>35</v>
      </c>
      <c r="AX396" s="12" t="s">
        <v>71</v>
      </c>
      <c r="AY396" s="200" t="s">
        <v>179</v>
      </c>
    </row>
    <row r="397" spans="2:51" s="13" customFormat="1" ht="13.5">
      <c r="B397" s="207"/>
      <c r="D397" s="194" t="s">
        <v>192</v>
      </c>
      <c r="E397" s="208" t="s">
        <v>5</v>
      </c>
      <c r="F397" s="209" t="s">
        <v>517</v>
      </c>
      <c r="H397" s="208" t="s">
        <v>5</v>
      </c>
      <c r="I397" s="210"/>
      <c r="L397" s="207"/>
      <c r="M397" s="211"/>
      <c r="N397" s="212"/>
      <c r="O397" s="212"/>
      <c r="P397" s="212"/>
      <c r="Q397" s="212"/>
      <c r="R397" s="212"/>
      <c r="S397" s="212"/>
      <c r="T397" s="213"/>
      <c r="AT397" s="208" t="s">
        <v>192</v>
      </c>
      <c r="AU397" s="208" t="s">
        <v>80</v>
      </c>
      <c r="AV397" s="13" t="s">
        <v>78</v>
      </c>
      <c r="AW397" s="13" t="s">
        <v>35</v>
      </c>
      <c r="AX397" s="13" t="s">
        <v>71</v>
      </c>
      <c r="AY397" s="208" t="s">
        <v>179</v>
      </c>
    </row>
    <row r="398" spans="2:51" s="12" customFormat="1" ht="13.5">
      <c r="B398" s="199"/>
      <c r="D398" s="194" t="s">
        <v>192</v>
      </c>
      <c r="E398" s="200" t="s">
        <v>5</v>
      </c>
      <c r="F398" s="201" t="s">
        <v>518</v>
      </c>
      <c r="H398" s="202">
        <v>347.27</v>
      </c>
      <c r="I398" s="203"/>
      <c r="L398" s="199"/>
      <c r="M398" s="204"/>
      <c r="N398" s="205"/>
      <c r="O398" s="205"/>
      <c r="P398" s="205"/>
      <c r="Q398" s="205"/>
      <c r="R398" s="205"/>
      <c r="S398" s="205"/>
      <c r="T398" s="206"/>
      <c r="AT398" s="200" t="s">
        <v>192</v>
      </c>
      <c r="AU398" s="200" t="s">
        <v>80</v>
      </c>
      <c r="AV398" s="12" t="s">
        <v>80</v>
      </c>
      <c r="AW398" s="12" t="s">
        <v>35</v>
      </c>
      <c r="AX398" s="12" t="s">
        <v>71</v>
      </c>
      <c r="AY398" s="200" t="s">
        <v>179</v>
      </c>
    </row>
    <row r="399" spans="2:51" s="13" customFormat="1" ht="13.5">
      <c r="B399" s="207"/>
      <c r="D399" s="194" t="s">
        <v>192</v>
      </c>
      <c r="E399" s="208" t="s">
        <v>5</v>
      </c>
      <c r="F399" s="209" t="s">
        <v>224</v>
      </c>
      <c r="H399" s="208" t="s">
        <v>5</v>
      </c>
      <c r="I399" s="210"/>
      <c r="L399" s="207"/>
      <c r="M399" s="211"/>
      <c r="N399" s="212"/>
      <c r="O399" s="212"/>
      <c r="P399" s="212"/>
      <c r="Q399" s="212"/>
      <c r="R399" s="212"/>
      <c r="S399" s="212"/>
      <c r="T399" s="213"/>
      <c r="AT399" s="208" t="s">
        <v>192</v>
      </c>
      <c r="AU399" s="208" t="s">
        <v>80</v>
      </c>
      <c r="AV399" s="13" t="s">
        <v>78</v>
      </c>
      <c r="AW399" s="13" t="s">
        <v>35</v>
      </c>
      <c r="AX399" s="13" t="s">
        <v>71</v>
      </c>
      <c r="AY399" s="208" t="s">
        <v>179</v>
      </c>
    </row>
    <row r="400" spans="2:51" s="12" customFormat="1" ht="13.5">
      <c r="B400" s="199"/>
      <c r="D400" s="194" t="s">
        <v>192</v>
      </c>
      <c r="E400" s="200" t="s">
        <v>5</v>
      </c>
      <c r="F400" s="201" t="s">
        <v>519</v>
      </c>
      <c r="H400" s="202">
        <v>1188.72</v>
      </c>
      <c r="I400" s="203"/>
      <c r="L400" s="199"/>
      <c r="M400" s="204"/>
      <c r="N400" s="205"/>
      <c r="O400" s="205"/>
      <c r="P400" s="205"/>
      <c r="Q400" s="205"/>
      <c r="R400" s="205"/>
      <c r="S400" s="205"/>
      <c r="T400" s="206"/>
      <c r="AT400" s="200" t="s">
        <v>192</v>
      </c>
      <c r="AU400" s="200" t="s">
        <v>80</v>
      </c>
      <c r="AV400" s="12" t="s">
        <v>80</v>
      </c>
      <c r="AW400" s="12" t="s">
        <v>35</v>
      </c>
      <c r="AX400" s="12" t="s">
        <v>71</v>
      </c>
      <c r="AY400" s="200" t="s">
        <v>179</v>
      </c>
    </row>
    <row r="401" spans="2:51" s="15" customFormat="1" ht="13.5">
      <c r="B401" s="222"/>
      <c r="D401" s="194" t="s">
        <v>192</v>
      </c>
      <c r="E401" s="223" t="s">
        <v>5</v>
      </c>
      <c r="F401" s="224" t="s">
        <v>456</v>
      </c>
      <c r="H401" s="225">
        <v>18805.341</v>
      </c>
      <c r="I401" s="226"/>
      <c r="L401" s="222"/>
      <c r="M401" s="227"/>
      <c r="N401" s="228"/>
      <c r="O401" s="228"/>
      <c r="P401" s="228"/>
      <c r="Q401" s="228"/>
      <c r="R401" s="228"/>
      <c r="S401" s="228"/>
      <c r="T401" s="229"/>
      <c r="AT401" s="223" t="s">
        <v>192</v>
      </c>
      <c r="AU401" s="223" t="s">
        <v>80</v>
      </c>
      <c r="AV401" s="15" t="s">
        <v>88</v>
      </c>
      <c r="AW401" s="15" t="s">
        <v>35</v>
      </c>
      <c r="AX401" s="15" t="s">
        <v>71</v>
      </c>
      <c r="AY401" s="223" t="s">
        <v>179</v>
      </c>
    </row>
    <row r="402" spans="2:51" s="12" customFormat="1" ht="13.5">
      <c r="B402" s="199"/>
      <c r="D402" s="194" t="s">
        <v>192</v>
      </c>
      <c r="E402" s="200" t="s">
        <v>5</v>
      </c>
      <c r="F402" s="201" t="s">
        <v>520</v>
      </c>
      <c r="H402" s="202">
        <v>9402.671</v>
      </c>
      <c r="I402" s="203"/>
      <c r="L402" s="199"/>
      <c r="M402" s="204"/>
      <c r="N402" s="205"/>
      <c r="O402" s="205"/>
      <c r="P402" s="205"/>
      <c r="Q402" s="205"/>
      <c r="R402" s="205"/>
      <c r="S402" s="205"/>
      <c r="T402" s="206"/>
      <c r="AT402" s="200" t="s">
        <v>192</v>
      </c>
      <c r="AU402" s="200" t="s">
        <v>80</v>
      </c>
      <c r="AV402" s="12" t="s">
        <v>80</v>
      </c>
      <c r="AW402" s="12" t="s">
        <v>35</v>
      </c>
      <c r="AX402" s="12" t="s">
        <v>78</v>
      </c>
      <c r="AY402" s="200" t="s">
        <v>179</v>
      </c>
    </row>
    <row r="403" spans="2:65" s="1" customFormat="1" ht="16.5" customHeight="1">
      <c r="B403" s="181"/>
      <c r="C403" s="182" t="s">
        <v>521</v>
      </c>
      <c r="D403" s="182" t="s">
        <v>181</v>
      </c>
      <c r="E403" s="183" t="s">
        <v>522</v>
      </c>
      <c r="F403" s="184" t="s">
        <v>523</v>
      </c>
      <c r="G403" s="185" t="s">
        <v>424</v>
      </c>
      <c r="H403" s="186">
        <v>9402.671</v>
      </c>
      <c r="I403" s="187"/>
      <c r="J403" s="188">
        <f>ROUND(I403*H403,2)</f>
        <v>0</v>
      </c>
      <c r="K403" s="184" t="s">
        <v>185</v>
      </c>
      <c r="L403" s="42"/>
      <c r="M403" s="189" t="s">
        <v>5</v>
      </c>
      <c r="N403" s="190" t="s">
        <v>42</v>
      </c>
      <c r="O403" s="43"/>
      <c r="P403" s="191">
        <f>O403*H403</f>
        <v>0</v>
      </c>
      <c r="Q403" s="191">
        <v>0</v>
      </c>
      <c r="R403" s="191">
        <f>Q403*H403</f>
        <v>0</v>
      </c>
      <c r="S403" s="191">
        <v>0</v>
      </c>
      <c r="T403" s="192">
        <f>S403*H403</f>
        <v>0</v>
      </c>
      <c r="AR403" s="25" t="s">
        <v>186</v>
      </c>
      <c r="AT403" s="25" t="s">
        <v>181</v>
      </c>
      <c r="AU403" s="25" t="s">
        <v>80</v>
      </c>
      <c r="AY403" s="25" t="s">
        <v>179</v>
      </c>
      <c r="BE403" s="193">
        <f>IF(N403="základní",J403,0)</f>
        <v>0</v>
      </c>
      <c r="BF403" s="193">
        <f>IF(N403="snížená",J403,0)</f>
        <v>0</v>
      </c>
      <c r="BG403" s="193">
        <f>IF(N403="zákl. přenesená",J403,0)</f>
        <v>0</v>
      </c>
      <c r="BH403" s="193">
        <f>IF(N403="sníž. přenesená",J403,0)</f>
        <v>0</v>
      </c>
      <c r="BI403" s="193">
        <f>IF(N403="nulová",J403,0)</f>
        <v>0</v>
      </c>
      <c r="BJ403" s="25" t="s">
        <v>78</v>
      </c>
      <c r="BK403" s="193">
        <f>ROUND(I403*H403,2)</f>
        <v>0</v>
      </c>
      <c r="BL403" s="25" t="s">
        <v>186</v>
      </c>
      <c r="BM403" s="25" t="s">
        <v>524</v>
      </c>
    </row>
    <row r="404" spans="2:47" s="1" customFormat="1" ht="27">
      <c r="B404" s="42"/>
      <c r="D404" s="194" t="s">
        <v>188</v>
      </c>
      <c r="F404" s="195" t="s">
        <v>525</v>
      </c>
      <c r="I404" s="196"/>
      <c r="L404" s="42"/>
      <c r="M404" s="197"/>
      <c r="N404" s="43"/>
      <c r="O404" s="43"/>
      <c r="P404" s="43"/>
      <c r="Q404" s="43"/>
      <c r="R404" s="43"/>
      <c r="S404" s="43"/>
      <c r="T404" s="71"/>
      <c r="AT404" s="25" t="s">
        <v>188</v>
      </c>
      <c r="AU404" s="25" t="s">
        <v>80</v>
      </c>
    </row>
    <row r="405" spans="2:47" s="1" customFormat="1" ht="40.5">
      <c r="B405" s="42"/>
      <c r="D405" s="194" t="s">
        <v>190</v>
      </c>
      <c r="F405" s="198" t="s">
        <v>526</v>
      </c>
      <c r="I405" s="196"/>
      <c r="L405" s="42"/>
      <c r="M405" s="197"/>
      <c r="N405" s="43"/>
      <c r="O405" s="43"/>
      <c r="P405" s="43"/>
      <c r="Q405" s="43"/>
      <c r="R405" s="43"/>
      <c r="S405" s="43"/>
      <c r="T405" s="71"/>
      <c r="AT405" s="25" t="s">
        <v>190</v>
      </c>
      <c r="AU405" s="25" t="s">
        <v>80</v>
      </c>
    </row>
    <row r="406" spans="2:51" s="13" customFormat="1" ht="13.5">
      <c r="B406" s="207"/>
      <c r="D406" s="194" t="s">
        <v>192</v>
      </c>
      <c r="E406" s="208" t="s">
        <v>5</v>
      </c>
      <c r="F406" s="209" t="s">
        <v>527</v>
      </c>
      <c r="H406" s="208" t="s">
        <v>5</v>
      </c>
      <c r="I406" s="210"/>
      <c r="L406" s="207"/>
      <c r="M406" s="211"/>
      <c r="N406" s="212"/>
      <c r="O406" s="212"/>
      <c r="P406" s="212"/>
      <c r="Q406" s="212"/>
      <c r="R406" s="212"/>
      <c r="S406" s="212"/>
      <c r="T406" s="213"/>
      <c r="AT406" s="208" t="s">
        <v>192</v>
      </c>
      <c r="AU406" s="208" t="s">
        <v>80</v>
      </c>
      <c r="AV406" s="13" t="s">
        <v>78</v>
      </c>
      <c r="AW406" s="13" t="s">
        <v>35</v>
      </c>
      <c r="AX406" s="13" t="s">
        <v>71</v>
      </c>
      <c r="AY406" s="208" t="s">
        <v>179</v>
      </c>
    </row>
    <row r="407" spans="2:51" s="12" customFormat="1" ht="13.5">
      <c r="B407" s="199"/>
      <c r="D407" s="194" t="s">
        <v>192</v>
      </c>
      <c r="E407" s="200" t="s">
        <v>5</v>
      </c>
      <c r="F407" s="201" t="s">
        <v>520</v>
      </c>
      <c r="H407" s="202">
        <v>9402.671</v>
      </c>
      <c r="I407" s="203"/>
      <c r="L407" s="199"/>
      <c r="M407" s="204"/>
      <c r="N407" s="205"/>
      <c r="O407" s="205"/>
      <c r="P407" s="205"/>
      <c r="Q407" s="205"/>
      <c r="R407" s="205"/>
      <c r="S407" s="205"/>
      <c r="T407" s="206"/>
      <c r="AT407" s="200" t="s">
        <v>192</v>
      </c>
      <c r="AU407" s="200" t="s">
        <v>80</v>
      </c>
      <c r="AV407" s="12" t="s">
        <v>80</v>
      </c>
      <c r="AW407" s="12" t="s">
        <v>35</v>
      </c>
      <c r="AX407" s="12" t="s">
        <v>78</v>
      </c>
      <c r="AY407" s="200" t="s">
        <v>179</v>
      </c>
    </row>
    <row r="408" spans="2:65" s="1" customFormat="1" ht="16.5" customHeight="1">
      <c r="B408" s="181"/>
      <c r="C408" s="182" t="s">
        <v>528</v>
      </c>
      <c r="D408" s="182" t="s">
        <v>181</v>
      </c>
      <c r="E408" s="183" t="s">
        <v>529</v>
      </c>
      <c r="F408" s="184" t="s">
        <v>530</v>
      </c>
      <c r="G408" s="185" t="s">
        <v>424</v>
      </c>
      <c r="H408" s="186">
        <v>4701.336</v>
      </c>
      <c r="I408" s="187"/>
      <c r="J408" s="188">
        <f>ROUND(I408*H408,2)</f>
        <v>0</v>
      </c>
      <c r="K408" s="184" t="s">
        <v>185</v>
      </c>
      <c r="L408" s="42"/>
      <c r="M408" s="189" t="s">
        <v>5</v>
      </c>
      <c r="N408" s="190" t="s">
        <v>42</v>
      </c>
      <c r="O408" s="43"/>
      <c r="P408" s="191">
        <f>O408*H408</f>
        <v>0</v>
      </c>
      <c r="Q408" s="191">
        <v>0</v>
      </c>
      <c r="R408" s="191">
        <f>Q408*H408</f>
        <v>0</v>
      </c>
      <c r="S408" s="191">
        <v>0</v>
      </c>
      <c r="T408" s="192">
        <f>S408*H408</f>
        <v>0</v>
      </c>
      <c r="AR408" s="25" t="s">
        <v>186</v>
      </c>
      <c r="AT408" s="25" t="s">
        <v>181</v>
      </c>
      <c r="AU408" s="25" t="s">
        <v>80</v>
      </c>
      <c r="AY408" s="25" t="s">
        <v>179</v>
      </c>
      <c r="BE408" s="193">
        <f>IF(N408="základní",J408,0)</f>
        <v>0</v>
      </c>
      <c r="BF408" s="193">
        <f>IF(N408="snížená",J408,0)</f>
        <v>0</v>
      </c>
      <c r="BG408" s="193">
        <f>IF(N408="zákl. přenesená",J408,0)</f>
        <v>0</v>
      </c>
      <c r="BH408" s="193">
        <f>IF(N408="sníž. přenesená",J408,0)</f>
        <v>0</v>
      </c>
      <c r="BI408" s="193">
        <f>IF(N408="nulová",J408,0)</f>
        <v>0</v>
      </c>
      <c r="BJ408" s="25" t="s">
        <v>78</v>
      </c>
      <c r="BK408" s="193">
        <f>ROUND(I408*H408,2)</f>
        <v>0</v>
      </c>
      <c r="BL408" s="25" t="s">
        <v>186</v>
      </c>
      <c r="BM408" s="25" t="s">
        <v>531</v>
      </c>
    </row>
    <row r="409" spans="2:47" s="1" customFormat="1" ht="27">
      <c r="B409" s="42"/>
      <c r="D409" s="194" t="s">
        <v>188</v>
      </c>
      <c r="F409" s="195" t="s">
        <v>532</v>
      </c>
      <c r="I409" s="196"/>
      <c r="L409" s="42"/>
      <c r="M409" s="197"/>
      <c r="N409" s="43"/>
      <c r="O409" s="43"/>
      <c r="P409" s="43"/>
      <c r="Q409" s="43"/>
      <c r="R409" s="43"/>
      <c r="S409" s="43"/>
      <c r="T409" s="71"/>
      <c r="AT409" s="25" t="s">
        <v>188</v>
      </c>
      <c r="AU409" s="25" t="s">
        <v>80</v>
      </c>
    </row>
    <row r="410" spans="2:51" s="12" customFormat="1" ht="13.5">
      <c r="B410" s="199"/>
      <c r="D410" s="194" t="s">
        <v>192</v>
      </c>
      <c r="E410" s="200" t="s">
        <v>5</v>
      </c>
      <c r="F410" s="201" t="s">
        <v>533</v>
      </c>
      <c r="H410" s="202">
        <v>4701.336</v>
      </c>
      <c r="I410" s="203"/>
      <c r="L410" s="199"/>
      <c r="M410" s="204"/>
      <c r="N410" s="205"/>
      <c r="O410" s="205"/>
      <c r="P410" s="205"/>
      <c r="Q410" s="205"/>
      <c r="R410" s="205"/>
      <c r="S410" s="205"/>
      <c r="T410" s="206"/>
      <c r="AT410" s="200" t="s">
        <v>192</v>
      </c>
      <c r="AU410" s="200" t="s">
        <v>80</v>
      </c>
      <c r="AV410" s="12" t="s">
        <v>80</v>
      </c>
      <c r="AW410" s="12" t="s">
        <v>35</v>
      </c>
      <c r="AX410" s="12" t="s">
        <v>78</v>
      </c>
      <c r="AY410" s="200" t="s">
        <v>179</v>
      </c>
    </row>
    <row r="411" spans="2:65" s="1" customFormat="1" ht="25.5" customHeight="1">
      <c r="B411" s="181"/>
      <c r="C411" s="182" t="s">
        <v>534</v>
      </c>
      <c r="D411" s="182" t="s">
        <v>181</v>
      </c>
      <c r="E411" s="183" t="s">
        <v>535</v>
      </c>
      <c r="F411" s="184" t="s">
        <v>536</v>
      </c>
      <c r="G411" s="185" t="s">
        <v>309</v>
      </c>
      <c r="H411" s="186">
        <v>12.8</v>
      </c>
      <c r="I411" s="187"/>
      <c r="J411" s="188">
        <f>ROUND(I411*H411,2)</f>
        <v>0</v>
      </c>
      <c r="K411" s="184" t="s">
        <v>5</v>
      </c>
      <c r="L411" s="42"/>
      <c r="M411" s="189" t="s">
        <v>5</v>
      </c>
      <c r="N411" s="190" t="s">
        <v>42</v>
      </c>
      <c r="O411" s="43"/>
      <c r="P411" s="191">
        <f>O411*H411</f>
        <v>0</v>
      </c>
      <c r="Q411" s="191">
        <v>0</v>
      </c>
      <c r="R411" s="191">
        <f>Q411*H411</f>
        <v>0</v>
      </c>
      <c r="S411" s="191">
        <v>0</v>
      </c>
      <c r="T411" s="192">
        <f>S411*H411</f>
        <v>0</v>
      </c>
      <c r="AR411" s="25" t="s">
        <v>186</v>
      </c>
      <c r="AT411" s="25" t="s">
        <v>181</v>
      </c>
      <c r="AU411" s="25" t="s">
        <v>80</v>
      </c>
      <c r="AY411" s="25" t="s">
        <v>179</v>
      </c>
      <c r="BE411" s="193">
        <f>IF(N411="základní",J411,0)</f>
        <v>0</v>
      </c>
      <c r="BF411" s="193">
        <f>IF(N411="snížená",J411,0)</f>
        <v>0</v>
      </c>
      <c r="BG411" s="193">
        <f>IF(N411="zákl. přenesená",J411,0)</f>
        <v>0</v>
      </c>
      <c r="BH411" s="193">
        <f>IF(N411="sníž. přenesená",J411,0)</f>
        <v>0</v>
      </c>
      <c r="BI411" s="193">
        <f>IF(N411="nulová",J411,0)</f>
        <v>0</v>
      </c>
      <c r="BJ411" s="25" t="s">
        <v>78</v>
      </c>
      <c r="BK411" s="193">
        <f>ROUND(I411*H411,2)</f>
        <v>0</v>
      </c>
      <c r="BL411" s="25" t="s">
        <v>186</v>
      </c>
      <c r="BM411" s="25" t="s">
        <v>537</v>
      </c>
    </row>
    <row r="412" spans="2:47" s="1" customFormat="1" ht="27">
      <c r="B412" s="42"/>
      <c r="D412" s="194" t="s">
        <v>188</v>
      </c>
      <c r="F412" s="195" t="s">
        <v>538</v>
      </c>
      <c r="I412" s="196"/>
      <c r="L412" s="42"/>
      <c r="M412" s="197"/>
      <c r="N412" s="43"/>
      <c r="O412" s="43"/>
      <c r="P412" s="43"/>
      <c r="Q412" s="43"/>
      <c r="R412" s="43"/>
      <c r="S412" s="43"/>
      <c r="T412" s="71"/>
      <c r="AT412" s="25" t="s">
        <v>188</v>
      </c>
      <c r="AU412" s="25" t="s">
        <v>80</v>
      </c>
    </row>
    <row r="413" spans="2:47" s="1" customFormat="1" ht="27">
      <c r="B413" s="42"/>
      <c r="D413" s="194" t="s">
        <v>190</v>
      </c>
      <c r="F413" s="198" t="s">
        <v>191</v>
      </c>
      <c r="I413" s="196"/>
      <c r="L413" s="42"/>
      <c r="M413" s="197"/>
      <c r="N413" s="43"/>
      <c r="O413" s="43"/>
      <c r="P413" s="43"/>
      <c r="Q413" s="43"/>
      <c r="R413" s="43"/>
      <c r="S413" s="43"/>
      <c r="T413" s="71"/>
      <c r="AT413" s="25" t="s">
        <v>190</v>
      </c>
      <c r="AU413" s="25" t="s">
        <v>80</v>
      </c>
    </row>
    <row r="414" spans="2:51" s="12" customFormat="1" ht="13.5">
      <c r="B414" s="199"/>
      <c r="D414" s="194" t="s">
        <v>192</v>
      </c>
      <c r="E414" s="200" t="s">
        <v>5</v>
      </c>
      <c r="F414" s="201" t="s">
        <v>539</v>
      </c>
      <c r="H414" s="202">
        <v>12.8</v>
      </c>
      <c r="I414" s="203"/>
      <c r="L414" s="199"/>
      <c r="M414" s="204"/>
      <c r="N414" s="205"/>
      <c r="O414" s="205"/>
      <c r="P414" s="205"/>
      <c r="Q414" s="205"/>
      <c r="R414" s="205"/>
      <c r="S414" s="205"/>
      <c r="T414" s="206"/>
      <c r="AT414" s="200" t="s">
        <v>192</v>
      </c>
      <c r="AU414" s="200" t="s">
        <v>80</v>
      </c>
      <c r="AV414" s="12" t="s">
        <v>80</v>
      </c>
      <c r="AW414" s="12" t="s">
        <v>35</v>
      </c>
      <c r="AX414" s="12" t="s">
        <v>78</v>
      </c>
      <c r="AY414" s="200" t="s">
        <v>179</v>
      </c>
    </row>
    <row r="415" spans="2:65" s="1" customFormat="1" ht="16.5" customHeight="1">
      <c r="B415" s="181"/>
      <c r="C415" s="230" t="s">
        <v>540</v>
      </c>
      <c r="D415" s="230" t="s">
        <v>541</v>
      </c>
      <c r="E415" s="231" t="s">
        <v>542</v>
      </c>
      <c r="F415" s="232" t="s">
        <v>543</v>
      </c>
      <c r="G415" s="233" t="s">
        <v>309</v>
      </c>
      <c r="H415" s="234">
        <v>12.8</v>
      </c>
      <c r="I415" s="235"/>
      <c r="J415" s="236">
        <f>ROUND(I415*H415,2)</f>
        <v>0</v>
      </c>
      <c r="K415" s="232" t="s">
        <v>5</v>
      </c>
      <c r="L415" s="237"/>
      <c r="M415" s="238" t="s">
        <v>5</v>
      </c>
      <c r="N415" s="239" t="s">
        <v>42</v>
      </c>
      <c r="O415" s="43"/>
      <c r="P415" s="191">
        <f>O415*H415</f>
        <v>0</v>
      </c>
      <c r="Q415" s="191">
        <v>0.0624</v>
      </c>
      <c r="R415" s="191">
        <f>Q415*H415</f>
        <v>0.79872</v>
      </c>
      <c r="S415" s="191">
        <v>0</v>
      </c>
      <c r="T415" s="192">
        <f>S415*H415</f>
        <v>0</v>
      </c>
      <c r="AR415" s="25" t="s">
        <v>284</v>
      </c>
      <c r="AT415" s="25" t="s">
        <v>541</v>
      </c>
      <c r="AU415" s="25" t="s">
        <v>80</v>
      </c>
      <c r="AY415" s="25" t="s">
        <v>179</v>
      </c>
      <c r="BE415" s="193">
        <f>IF(N415="základní",J415,0)</f>
        <v>0</v>
      </c>
      <c r="BF415" s="193">
        <f>IF(N415="snížená",J415,0)</f>
        <v>0</v>
      </c>
      <c r="BG415" s="193">
        <f>IF(N415="zákl. přenesená",J415,0)</f>
        <v>0</v>
      </c>
      <c r="BH415" s="193">
        <f>IF(N415="sníž. přenesená",J415,0)</f>
        <v>0</v>
      </c>
      <c r="BI415" s="193">
        <f>IF(N415="nulová",J415,0)</f>
        <v>0</v>
      </c>
      <c r="BJ415" s="25" t="s">
        <v>78</v>
      </c>
      <c r="BK415" s="193">
        <f>ROUND(I415*H415,2)</f>
        <v>0</v>
      </c>
      <c r="BL415" s="25" t="s">
        <v>186</v>
      </c>
      <c r="BM415" s="25" t="s">
        <v>544</v>
      </c>
    </row>
    <row r="416" spans="2:47" s="1" customFormat="1" ht="13.5">
      <c r="B416" s="42"/>
      <c r="D416" s="194" t="s">
        <v>188</v>
      </c>
      <c r="F416" s="195" t="s">
        <v>543</v>
      </c>
      <c r="I416" s="196"/>
      <c r="L416" s="42"/>
      <c r="M416" s="197"/>
      <c r="N416" s="43"/>
      <c r="O416" s="43"/>
      <c r="P416" s="43"/>
      <c r="Q416" s="43"/>
      <c r="R416" s="43"/>
      <c r="S416" s="43"/>
      <c r="T416" s="71"/>
      <c r="AT416" s="25" t="s">
        <v>188</v>
      </c>
      <c r="AU416" s="25" t="s">
        <v>80</v>
      </c>
    </row>
    <row r="417" spans="2:65" s="1" customFormat="1" ht="25.5" customHeight="1">
      <c r="B417" s="181"/>
      <c r="C417" s="182" t="s">
        <v>545</v>
      </c>
      <c r="D417" s="182" t="s">
        <v>181</v>
      </c>
      <c r="E417" s="183" t="s">
        <v>546</v>
      </c>
      <c r="F417" s="184" t="s">
        <v>547</v>
      </c>
      <c r="G417" s="185" t="s">
        <v>184</v>
      </c>
      <c r="H417" s="186">
        <v>36897.74</v>
      </c>
      <c r="I417" s="187"/>
      <c r="J417" s="188">
        <f>ROUND(I417*H417,2)</f>
        <v>0</v>
      </c>
      <c r="K417" s="184" t="s">
        <v>185</v>
      </c>
      <c r="L417" s="42"/>
      <c r="M417" s="189" t="s">
        <v>5</v>
      </c>
      <c r="N417" s="190" t="s">
        <v>42</v>
      </c>
      <c r="O417" s="43"/>
      <c r="P417" s="191">
        <f>O417*H417</f>
        <v>0</v>
      </c>
      <c r="Q417" s="191">
        <v>0.00085</v>
      </c>
      <c r="R417" s="191">
        <f>Q417*H417</f>
        <v>31.363078999999995</v>
      </c>
      <c r="S417" s="191">
        <v>0</v>
      </c>
      <c r="T417" s="192">
        <f>S417*H417</f>
        <v>0</v>
      </c>
      <c r="AR417" s="25" t="s">
        <v>186</v>
      </c>
      <c r="AT417" s="25" t="s">
        <v>181</v>
      </c>
      <c r="AU417" s="25" t="s">
        <v>80</v>
      </c>
      <c r="AY417" s="25" t="s">
        <v>179</v>
      </c>
      <c r="BE417" s="193">
        <f>IF(N417="základní",J417,0)</f>
        <v>0</v>
      </c>
      <c r="BF417" s="193">
        <f>IF(N417="snížená",J417,0)</f>
        <v>0</v>
      </c>
      <c r="BG417" s="193">
        <f>IF(N417="zákl. přenesená",J417,0)</f>
        <v>0</v>
      </c>
      <c r="BH417" s="193">
        <f>IF(N417="sníž. přenesená",J417,0)</f>
        <v>0</v>
      </c>
      <c r="BI417" s="193">
        <f>IF(N417="nulová",J417,0)</f>
        <v>0</v>
      </c>
      <c r="BJ417" s="25" t="s">
        <v>78</v>
      </c>
      <c r="BK417" s="193">
        <f>ROUND(I417*H417,2)</f>
        <v>0</v>
      </c>
      <c r="BL417" s="25" t="s">
        <v>186</v>
      </c>
      <c r="BM417" s="25" t="s">
        <v>548</v>
      </c>
    </row>
    <row r="418" spans="2:47" s="1" customFormat="1" ht="27">
      <c r="B418" s="42"/>
      <c r="D418" s="194" t="s">
        <v>188</v>
      </c>
      <c r="F418" s="195" t="s">
        <v>549</v>
      </c>
      <c r="I418" s="196"/>
      <c r="L418" s="42"/>
      <c r="M418" s="197"/>
      <c r="N418" s="43"/>
      <c r="O418" s="43"/>
      <c r="P418" s="43"/>
      <c r="Q418" s="43"/>
      <c r="R418" s="43"/>
      <c r="S418" s="43"/>
      <c r="T418" s="71"/>
      <c r="AT418" s="25" t="s">
        <v>188</v>
      </c>
      <c r="AU418" s="25" t="s">
        <v>80</v>
      </c>
    </row>
    <row r="419" spans="2:47" s="1" customFormat="1" ht="40.5">
      <c r="B419" s="42"/>
      <c r="D419" s="194" t="s">
        <v>190</v>
      </c>
      <c r="F419" s="198" t="s">
        <v>550</v>
      </c>
      <c r="I419" s="196"/>
      <c r="L419" s="42"/>
      <c r="M419" s="197"/>
      <c r="N419" s="43"/>
      <c r="O419" s="43"/>
      <c r="P419" s="43"/>
      <c r="Q419" s="43"/>
      <c r="R419" s="43"/>
      <c r="S419" s="43"/>
      <c r="T419" s="71"/>
      <c r="AT419" s="25" t="s">
        <v>190</v>
      </c>
      <c r="AU419" s="25" t="s">
        <v>80</v>
      </c>
    </row>
    <row r="420" spans="2:51" s="12" customFormat="1" ht="13.5">
      <c r="B420" s="199"/>
      <c r="D420" s="194" t="s">
        <v>192</v>
      </c>
      <c r="E420" s="200" t="s">
        <v>5</v>
      </c>
      <c r="F420" s="201" t="s">
        <v>551</v>
      </c>
      <c r="H420" s="202">
        <v>3337.92</v>
      </c>
      <c r="I420" s="203"/>
      <c r="L420" s="199"/>
      <c r="M420" s="204"/>
      <c r="N420" s="205"/>
      <c r="O420" s="205"/>
      <c r="P420" s="205"/>
      <c r="Q420" s="205"/>
      <c r="R420" s="205"/>
      <c r="S420" s="205"/>
      <c r="T420" s="206"/>
      <c r="AT420" s="200" t="s">
        <v>192</v>
      </c>
      <c r="AU420" s="200" t="s">
        <v>80</v>
      </c>
      <c r="AV420" s="12" t="s">
        <v>80</v>
      </c>
      <c r="AW420" s="12" t="s">
        <v>35</v>
      </c>
      <c r="AX420" s="12" t="s">
        <v>71</v>
      </c>
      <c r="AY420" s="200" t="s">
        <v>179</v>
      </c>
    </row>
    <row r="421" spans="2:51" s="12" customFormat="1" ht="13.5">
      <c r="B421" s="199"/>
      <c r="D421" s="194" t="s">
        <v>192</v>
      </c>
      <c r="E421" s="200" t="s">
        <v>5</v>
      </c>
      <c r="F421" s="201" t="s">
        <v>552</v>
      </c>
      <c r="H421" s="202">
        <v>154</v>
      </c>
      <c r="I421" s="203"/>
      <c r="L421" s="199"/>
      <c r="M421" s="204"/>
      <c r="N421" s="205"/>
      <c r="O421" s="205"/>
      <c r="P421" s="205"/>
      <c r="Q421" s="205"/>
      <c r="R421" s="205"/>
      <c r="S421" s="205"/>
      <c r="T421" s="206"/>
      <c r="AT421" s="200" t="s">
        <v>192</v>
      </c>
      <c r="AU421" s="200" t="s">
        <v>80</v>
      </c>
      <c r="AV421" s="12" t="s">
        <v>80</v>
      </c>
      <c r="AW421" s="12" t="s">
        <v>35</v>
      </c>
      <c r="AX421" s="12" t="s">
        <v>71</v>
      </c>
      <c r="AY421" s="200" t="s">
        <v>179</v>
      </c>
    </row>
    <row r="422" spans="2:51" s="12" customFormat="1" ht="13.5">
      <c r="B422" s="199"/>
      <c r="D422" s="194" t="s">
        <v>192</v>
      </c>
      <c r="E422" s="200" t="s">
        <v>5</v>
      </c>
      <c r="F422" s="201" t="s">
        <v>553</v>
      </c>
      <c r="H422" s="202">
        <v>1242.24</v>
      </c>
      <c r="I422" s="203"/>
      <c r="L422" s="199"/>
      <c r="M422" s="204"/>
      <c r="N422" s="205"/>
      <c r="O422" s="205"/>
      <c r="P422" s="205"/>
      <c r="Q422" s="205"/>
      <c r="R422" s="205"/>
      <c r="S422" s="205"/>
      <c r="T422" s="206"/>
      <c r="AT422" s="200" t="s">
        <v>192</v>
      </c>
      <c r="AU422" s="200" t="s">
        <v>80</v>
      </c>
      <c r="AV422" s="12" t="s">
        <v>80</v>
      </c>
      <c r="AW422" s="12" t="s">
        <v>35</v>
      </c>
      <c r="AX422" s="12" t="s">
        <v>71</v>
      </c>
      <c r="AY422" s="200" t="s">
        <v>179</v>
      </c>
    </row>
    <row r="423" spans="2:51" s="12" customFormat="1" ht="13.5">
      <c r="B423" s="199"/>
      <c r="D423" s="194" t="s">
        <v>192</v>
      </c>
      <c r="E423" s="200" t="s">
        <v>5</v>
      </c>
      <c r="F423" s="201" t="s">
        <v>554</v>
      </c>
      <c r="H423" s="202">
        <v>167.2</v>
      </c>
      <c r="I423" s="203"/>
      <c r="L423" s="199"/>
      <c r="M423" s="204"/>
      <c r="N423" s="205"/>
      <c r="O423" s="205"/>
      <c r="P423" s="205"/>
      <c r="Q423" s="205"/>
      <c r="R423" s="205"/>
      <c r="S423" s="205"/>
      <c r="T423" s="206"/>
      <c r="AT423" s="200" t="s">
        <v>192</v>
      </c>
      <c r="AU423" s="200" t="s">
        <v>80</v>
      </c>
      <c r="AV423" s="12" t="s">
        <v>80</v>
      </c>
      <c r="AW423" s="12" t="s">
        <v>35</v>
      </c>
      <c r="AX423" s="12" t="s">
        <v>71</v>
      </c>
      <c r="AY423" s="200" t="s">
        <v>179</v>
      </c>
    </row>
    <row r="424" spans="2:51" s="12" customFormat="1" ht="13.5">
      <c r="B424" s="199"/>
      <c r="D424" s="194" t="s">
        <v>192</v>
      </c>
      <c r="E424" s="200" t="s">
        <v>5</v>
      </c>
      <c r="F424" s="201" t="s">
        <v>555</v>
      </c>
      <c r="H424" s="202">
        <v>6591.84</v>
      </c>
      <c r="I424" s="203"/>
      <c r="L424" s="199"/>
      <c r="M424" s="204"/>
      <c r="N424" s="205"/>
      <c r="O424" s="205"/>
      <c r="P424" s="205"/>
      <c r="Q424" s="205"/>
      <c r="R424" s="205"/>
      <c r="S424" s="205"/>
      <c r="T424" s="206"/>
      <c r="AT424" s="200" t="s">
        <v>192</v>
      </c>
      <c r="AU424" s="200" t="s">
        <v>80</v>
      </c>
      <c r="AV424" s="12" t="s">
        <v>80</v>
      </c>
      <c r="AW424" s="12" t="s">
        <v>35</v>
      </c>
      <c r="AX424" s="12" t="s">
        <v>71</v>
      </c>
      <c r="AY424" s="200" t="s">
        <v>179</v>
      </c>
    </row>
    <row r="425" spans="2:51" s="12" customFormat="1" ht="13.5">
      <c r="B425" s="199"/>
      <c r="D425" s="194" t="s">
        <v>192</v>
      </c>
      <c r="E425" s="200" t="s">
        <v>5</v>
      </c>
      <c r="F425" s="201" t="s">
        <v>556</v>
      </c>
      <c r="H425" s="202">
        <v>172.8</v>
      </c>
      <c r="I425" s="203"/>
      <c r="L425" s="199"/>
      <c r="M425" s="204"/>
      <c r="N425" s="205"/>
      <c r="O425" s="205"/>
      <c r="P425" s="205"/>
      <c r="Q425" s="205"/>
      <c r="R425" s="205"/>
      <c r="S425" s="205"/>
      <c r="T425" s="206"/>
      <c r="AT425" s="200" t="s">
        <v>192</v>
      </c>
      <c r="AU425" s="200" t="s">
        <v>80</v>
      </c>
      <c r="AV425" s="12" t="s">
        <v>80</v>
      </c>
      <c r="AW425" s="12" t="s">
        <v>35</v>
      </c>
      <c r="AX425" s="12" t="s">
        <v>71</v>
      </c>
      <c r="AY425" s="200" t="s">
        <v>179</v>
      </c>
    </row>
    <row r="426" spans="2:51" s="12" customFormat="1" ht="13.5">
      <c r="B426" s="199"/>
      <c r="D426" s="194" t="s">
        <v>192</v>
      </c>
      <c r="E426" s="200" t="s">
        <v>5</v>
      </c>
      <c r="F426" s="201" t="s">
        <v>557</v>
      </c>
      <c r="H426" s="202">
        <v>1800</v>
      </c>
      <c r="I426" s="203"/>
      <c r="L426" s="199"/>
      <c r="M426" s="204"/>
      <c r="N426" s="205"/>
      <c r="O426" s="205"/>
      <c r="P426" s="205"/>
      <c r="Q426" s="205"/>
      <c r="R426" s="205"/>
      <c r="S426" s="205"/>
      <c r="T426" s="206"/>
      <c r="AT426" s="200" t="s">
        <v>192</v>
      </c>
      <c r="AU426" s="200" t="s">
        <v>80</v>
      </c>
      <c r="AV426" s="12" t="s">
        <v>80</v>
      </c>
      <c r="AW426" s="12" t="s">
        <v>35</v>
      </c>
      <c r="AX426" s="12" t="s">
        <v>71</v>
      </c>
      <c r="AY426" s="200" t="s">
        <v>179</v>
      </c>
    </row>
    <row r="427" spans="2:51" s="12" customFormat="1" ht="13.5">
      <c r="B427" s="199"/>
      <c r="D427" s="194" t="s">
        <v>192</v>
      </c>
      <c r="E427" s="200" t="s">
        <v>5</v>
      </c>
      <c r="F427" s="201" t="s">
        <v>558</v>
      </c>
      <c r="H427" s="202">
        <v>165.6</v>
      </c>
      <c r="I427" s="203"/>
      <c r="L427" s="199"/>
      <c r="M427" s="204"/>
      <c r="N427" s="205"/>
      <c r="O427" s="205"/>
      <c r="P427" s="205"/>
      <c r="Q427" s="205"/>
      <c r="R427" s="205"/>
      <c r="S427" s="205"/>
      <c r="T427" s="206"/>
      <c r="AT427" s="200" t="s">
        <v>192</v>
      </c>
      <c r="AU427" s="200" t="s">
        <v>80</v>
      </c>
      <c r="AV427" s="12" t="s">
        <v>80</v>
      </c>
      <c r="AW427" s="12" t="s">
        <v>35</v>
      </c>
      <c r="AX427" s="12" t="s">
        <v>71</v>
      </c>
      <c r="AY427" s="200" t="s">
        <v>179</v>
      </c>
    </row>
    <row r="428" spans="2:51" s="12" customFormat="1" ht="13.5">
      <c r="B428" s="199"/>
      <c r="D428" s="194" t="s">
        <v>192</v>
      </c>
      <c r="E428" s="200" t="s">
        <v>5</v>
      </c>
      <c r="F428" s="201" t="s">
        <v>559</v>
      </c>
      <c r="H428" s="202">
        <v>1728</v>
      </c>
      <c r="I428" s="203"/>
      <c r="L428" s="199"/>
      <c r="M428" s="204"/>
      <c r="N428" s="205"/>
      <c r="O428" s="205"/>
      <c r="P428" s="205"/>
      <c r="Q428" s="205"/>
      <c r="R428" s="205"/>
      <c r="S428" s="205"/>
      <c r="T428" s="206"/>
      <c r="AT428" s="200" t="s">
        <v>192</v>
      </c>
      <c r="AU428" s="200" t="s">
        <v>80</v>
      </c>
      <c r="AV428" s="12" t="s">
        <v>80</v>
      </c>
      <c r="AW428" s="12" t="s">
        <v>35</v>
      </c>
      <c r="AX428" s="12" t="s">
        <v>71</v>
      </c>
      <c r="AY428" s="200" t="s">
        <v>179</v>
      </c>
    </row>
    <row r="429" spans="2:51" s="12" customFormat="1" ht="13.5">
      <c r="B429" s="199"/>
      <c r="D429" s="194" t="s">
        <v>192</v>
      </c>
      <c r="E429" s="200" t="s">
        <v>5</v>
      </c>
      <c r="F429" s="201" t="s">
        <v>560</v>
      </c>
      <c r="H429" s="202">
        <v>302.4</v>
      </c>
      <c r="I429" s="203"/>
      <c r="L429" s="199"/>
      <c r="M429" s="204"/>
      <c r="N429" s="205"/>
      <c r="O429" s="205"/>
      <c r="P429" s="205"/>
      <c r="Q429" s="205"/>
      <c r="R429" s="205"/>
      <c r="S429" s="205"/>
      <c r="T429" s="206"/>
      <c r="AT429" s="200" t="s">
        <v>192</v>
      </c>
      <c r="AU429" s="200" t="s">
        <v>80</v>
      </c>
      <c r="AV429" s="12" t="s">
        <v>80</v>
      </c>
      <c r="AW429" s="12" t="s">
        <v>35</v>
      </c>
      <c r="AX429" s="12" t="s">
        <v>71</v>
      </c>
      <c r="AY429" s="200" t="s">
        <v>179</v>
      </c>
    </row>
    <row r="430" spans="2:51" s="12" customFormat="1" ht="13.5">
      <c r="B430" s="199"/>
      <c r="D430" s="194" t="s">
        <v>192</v>
      </c>
      <c r="E430" s="200" t="s">
        <v>5</v>
      </c>
      <c r="F430" s="201" t="s">
        <v>561</v>
      </c>
      <c r="H430" s="202">
        <v>201.6</v>
      </c>
      <c r="I430" s="203"/>
      <c r="L430" s="199"/>
      <c r="M430" s="204"/>
      <c r="N430" s="205"/>
      <c r="O430" s="205"/>
      <c r="P430" s="205"/>
      <c r="Q430" s="205"/>
      <c r="R430" s="205"/>
      <c r="S430" s="205"/>
      <c r="T430" s="206"/>
      <c r="AT430" s="200" t="s">
        <v>192</v>
      </c>
      <c r="AU430" s="200" t="s">
        <v>80</v>
      </c>
      <c r="AV430" s="12" t="s">
        <v>80</v>
      </c>
      <c r="AW430" s="12" t="s">
        <v>35</v>
      </c>
      <c r="AX430" s="12" t="s">
        <v>71</v>
      </c>
      <c r="AY430" s="200" t="s">
        <v>179</v>
      </c>
    </row>
    <row r="431" spans="2:51" s="12" customFormat="1" ht="13.5">
      <c r="B431" s="199"/>
      <c r="D431" s="194" t="s">
        <v>192</v>
      </c>
      <c r="E431" s="200" t="s">
        <v>5</v>
      </c>
      <c r="F431" s="201" t="s">
        <v>562</v>
      </c>
      <c r="H431" s="202">
        <v>103.6</v>
      </c>
      <c r="I431" s="203"/>
      <c r="L431" s="199"/>
      <c r="M431" s="204"/>
      <c r="N431" s="205"/>
      <c r="O431" s="205"/>
      <c r="P431" s="205"/>
      <c r="Q431" s="205"/>
      <c r="R431" s="205"/>
      <c r="S431" s="205"/>
      <c r="T431" s="206"/>
      <c r="AT431" s="200" t="s">
        <v>192</v>
      </c>
      <c r="AU431" s="200" t="s">
        <v>80</v>
      </c>
      <c r="AV431" s="12" t="s">
        <v>80</v>
      </c>
      <c r="AW431" s="12" t="s">
        <v>35</v>
      </c>
      <c r="AX431" s="12" t="s">
        <v>71</v>
      </c>
      <c r="AY431" s="200" t="s">
        <v>179</v>
      </c>
    </row>
    <row r="432" spans="2:51" s="12" customFormat="1" ht="13.5">
      <c r="B432" s="199"/>
      <c r="D432" s="194" t="s">
        <v>192</v>
      </c>
      <c r="E432" s="200" t="s">
        <v>5</v>
      </c>
      <c r="F432" s="201" t="s">
        <v>563</v>
      </c>
      <c r="H432" s="202">
        <v>700.8</v>
      </c>
      <c r="I432" s="203"/>
      <c r="L432" s="199"/>
      <c r="M432" s="204"/>
      <c r="N432" s="205"/>
      <c r="O432" s="205"/>
      <c r="P432" s="205"/>
      <c r="Q432" s="205"/>
      <c r="R432" s="205"/>
      <c r="S432" s="205"/>
      <c r="T432" s="206"/>
      <c r="AT432" s="200" t="s">
        <v>192</v>
      </c>
      <c r="AU432" s="200" t="s">
        <v>80</v>
      </c>
      <c r="AV432" s="12" t="s">
        <v>80</v>
      </c>
      <c r="AW432" s="12" t="s">
        <v>35</v>
      </c>
      <c r="AX432" s="12" t="s">
        <v>71</v>
      </c>
      <c r="AY432" s="200" t="s">
        <v>179</v>
      </c>
    </row>
    <row r="433" spans="2:51" s="12" customFormat="1" ht="13.5">
      <c r="B433" s="199"/>
      <c r="D433" s="194" t="s">
        <v>192</v>
      </c>
      <c r="E433" s="200" t="s">
        <v>5</v>
      </c>
      <c r="F433" s="201" t="s">
        <v>564</v>
      </c>
      <c r="H433" s="202">
        <v>3743.04</v>
      </c>
      <c r="I433" s="203"/>
      <c r="L433" s="199"/>
      <c r="M433" s="204"/>
      <c r="N433" s="205"/>
      <c r="O433" s="205"/>
      <c r="P433" s="205"/>
      <c r="Q433" s="205"/>
      <c r="R433" s="205"/>
      <c r="S433" s="205"/>
      <c r="T433" s="206"/>
      <c r="AT433" s="200" t="s">
        <v>192</v>
      </c>
      <c r="AU433" s="200" t="s">
        <v>80</v>
      </c>
      <c r="AV433" s="12" t="s">
        <v>80</v>
      </c>
      <c r="AW433" s="12" t="s">
        <v>35</v>
      </c>
      <c r="AX433" s="12" t="s">
        <v>71</v>
      </c>
      <c r="AY433" s="200" t="s">
        <v>179</v>
      </c>
    </row>
    <row r="434" spans="2:51" s="12" customFormat="1" ht="13.5">
      <c r="B434" s="199"/>
      <c r="D434" s="194" t="s">
        <v>192</v>
      </c>
      <c r="E434" s="200" t="s">
        <v>5</v>
      </c>
      <c r="F434" s="201" t="s">
        <v>565</v>
      </c>
      <c r="H434" s="202">
        <v>2461.2</v>
      </c>
      <c r="I434" s="203"/>
      <c r="L434" s="199"/>
      <c r="M434" s="204"/>
      <c r="N434" s="205"/>
      <c r="O434" s="205"/>
      <c r="P434" s="205"/>
      <c r="Q434" s="205"/>
      <c r="R434" s="205"/>
      <c r="S434" s="205"/>
      <c r="T434" s="206"/>
      <c r="AT434" s="200" t="s">
        <v>192</v>
      </c>
      <c r="AU434" s="200" t="s">
        <v>80</v>
      </c>
      <c r="AV434" s="12" t="s">
        <v>80</v>
      </c>
      <c r="AW434" s="12" t="s">
        <v>35</v>
      </c>
      <c r="AX434" s="12" t="s">
        <v>71</v>
      </c>
      <c r="AY434" s="200" t="s">
        <v>179</v>
      </c>
    </row>
    <row r="435" spans="2:51" s="12" customFormat="1" ht="13.5">
      <c r="B435" s="199"/>
      <c r="D435" s="194" t="s">
        <v>192</v>
      </c>
      <c r="E435" s="200" t="s">
        <v>5</v>
      </c>
      <c r="F435" s="201" t="s">
        <v>566</v>
      </c>
      <c r="H435" s="202">
        <v>681.6</v>
      </c>
      <c r="I435" s="203"/>
      <c r="L435" s="199"/>
      <c r="M435" s="204"/>
      <c r="N435" s="205"/>
      <c r="O435" s="205"/>
      <c r="P435" s="205"/>
      <c r="Q435" s="205"/>
      <c r="R435" s="205"/>
      <c r="S435" s="205"/>
      <c r="T435" s="206"/>
      <c r="AT435" s="200" t="s">
        <v>192</v>
      </c>
      <c r="AU435" s="200" t="s">
        <v>80</v>
      </c>
      <c r="AV435" s="12" t="s">
        <v>80</v>
      </c>
      <c r="AW435" s="12" t="s">
        <v>35</v>
      </c>
      <c r="AX435" s="12" t="s">
        <v>71</v>
      </c>
      <c r="AY435" s="200" t="s">
        <v>179</v>
      </c>
    </row>
    <row r="436" spans="2:51" s="12" customFormat="1" ht="13.5">
      <c r="B436" s="199"/>
      <c r="D436" s="194" t="s">
        <v>192</v>
      </c>
      <c r="E436" s="200" t="s">
        <v>5</v>
      </c>
      <c r="F436" s="201" t="s">
        <v>567</v>
      </c>
      <c r="H436" s="202">
        <v>1264.8</v>
      </c>
      <c r="I436" s="203"/>
      <c r="L436" s="199"/>
      <c r="M436" s="204"/>
      <c r="N436" s="205"/>
      <c r="O436" s="205"/>
      <c r="P436" s="205"/>
      <c r="Q436" s="205"/>
      <c r="R436" s="205"/>
      <c r="S436" s="205"/>
      <c r="T436" s="206"/>
      <c r="AT436" s="200" t="s">
        <v>192</v>
      </c>
      <c r="AU436" s="200" t="s">
        <v>80</v>
      </c>
      <c r="AV436" s="12" t="s">
        <v>80</v>
      </c>
      <c r="AW436" s="12" t="s">
        <v>35</v>
      </c>
      <c r="AX436" s="12" t="s">
        <v>71</v>
      </c>
      <c r="AY436" s="200" t="s">
        <v>179</v>
      </c>
    </row>
    <row r="437" spans="2:51" s="12" customFormat="1" ht="13.5">
      <c r="B437" s="199"/>
      <c r="D437" s="194" t="s">
        <v>192</v>
      </c>
      <c r="E437" s="200" t="s">
        <v>5</v>
      </c>
      <c r="F437" s="201" t="s">
        <v>568</v>
      </c>
      <c r="H437" s="202">
        <v>4721.5</v>
      </c>
      <c r="I437" s="203"/>
      <c r="L437" s="199"/>
      <c r="M437" s="204"/>
      <c r="N437" s="205"/>
      <c r="O437" s="205"/>
      <c r="P437" s="205"/>
      <c r="Q437" s="205"/>
      <c r="R437" s="205"/>
      <c r="S437" s="205"/>
      <c r="T437" s="206"/>
      <c r="AT437" s="200" t="s">
        <v>192</v>
      </c>
      <c r="AU437" s="200" t="s">
        <v>80</v>
      </c>
      <c r="AV437" s="12" t="s">
        <v>80</v>
      </c>
      <c r="AW437" s="12" t="s">
        <v>35</v>
      </c>
      <c r="AX437" s="12" t="s">
        <v>71</v>
      </c>
      <c r="AY437" s="200" t="s">
        <v>179</v>
      </c>
    </row>
    <row r="438" spans="2:51" s="12" customFormat="1" ht="13.5">
      <c r="B438" s="199"/>
      <c r="D438" s="194" t="s">
        <v>192</v>
      </c>
      <c r="E438" s="200" t="s">
        <v>5</v>
      </c>
      <c r="F438" s="201" t="s">
        <v>569</v>
      </c>
      <c r="H438" s="202">
        <v>631.2</v>
      </c>
      <c r="I438" s="203"/>
      <c r="L438" s="199"/>
      <c r="M438" s="204"/>
      <c r="N438" s="205"/>
      <c r="O438" s="205"/>
      <c r="P438" s="205"/>
      <c r="Q438" s="205"/>
      <c r="R438" s="205"/>
      <c r="S438" s="205"/>
      <c r="T438" s="206"/>
      <c r="AT438" s="200" t="s">
        <v>192</v>
      </c>
      <c r="AU438" s="200" t="s">
        <v>80</v>
      </c>
      <c r="AV438" s="12" t="s">
        <v>80</v>
      </c>
      <c r="AW438" s="12" t="s">
        <v>35</v>
      </c>
      <c r="AX438" s="12" t="s">
        <v>71</v>
      </c>
      <c r="AY438" s="200" t="s">
        <v>179</v>
      </c>
    </row>
    <row r="439" spans="2:51" s="12" customFormat="1" ht="13.5">
      <c r="B439" s="199"/>
      <c r="D439" s="194" t="s">
        <v>192</v>
      </c>
      <c r="E439" s="200" t="s">
        <v>5</v>
      </c>
      <c r="F439" s="201" t="s">
        <v>570</v>
      </c>
      <c r="H439" s="202">
        <v>512.2</v>
      </c>
      <c r="I439" s="203"/>
      <c r="L439" s="199"/>
      <c r="M439" s="204"/>
      <c r="N439" s="205"/>
      <c r="O439" s="205"/>
      <c r="P439" s="205"/>
      <c r="Q439" s="205"/>
      <c r="R439" s="205"/>
      <c r="S439" s="205"/>
      <c r="T439" s="206"/>
      <c r="AT439" s="200" t="s">
        <v>192</v>
      </c>
      <c r="AU439" s="200" t="s">
        <v>80</v>
      </c>
      <c r="AV439" s="12" t="s">
        <v>80</v>
      </c>
      <c r="AW439" s="12" t="s">
        <v>35</v>
      </c>
      <c r="AX439" s="12" t="s">
        <v>71</v>
      </c>
      <c r="AY439" s="200" t="s">
        <v>179</v>
      </c>
    </row>
    <row r="440" spans="2:51" s="12" customFormat="1" ht="13.5">
      <c r="B440" s="199"/>
      <c r="D440" s="194" t="s">
        <v>192</v>
      </c>
      <c r="E440" s="200" t="s">
        <v>5</v>
      </c>
      <c r="F440" s="201" t="s">
        <v>571</v>
      </c>
      <c r="H440" s="202">
        <v>1825.72</v>
      </c>
      <c r="I440" s="203"/>
      <c r="L440" s="199"/>
      <c r="M440" s="204"/>
      <c r="N440" s="205"/>
      <c r="O440" s="205"/>
      <c r="P440" s="205"/>
      <c r="Q440" s="205"/>
      <c r="R440" s="205"/>
      <c r="S440" s="205"/>
      <c r="T440" s="206"/>
      <c r="AT440" s="200" t="s">
        <v>192</v>
      </c>
      <c r="AU440" s="200" t="s">
        <v>80</v>
      </c>
      <c r="AV440" s="12" t="s">
        <v>80</v>
      </c>
      <c r="AW440" s="12" t="s">
        <v>35</v>
      </c>
      <c r="AX440" s="12" t="s">
        <v>71</v>
      </c>
      <c r="AY440" s="200" t="s">
        <v>179</v>
      </c>
    </row>
    <row r="441" spans="2:51" s="12" customFormat="1" ht="13.5">
      <c r="B441" s="199"/>
      <c r="D441" s="194" t="s">
        <v>192</v>
      </c>
      <c r="E441" s="200" t="s">
        <v>5</v>
      </c>
      <c r="F441" s="201" t="s">
        <v>572</v>
      </c>
      <c r="H441" s="202">
        <v>422.4</v>
      </c>
      <c r="I441" s="203"/>
      <c r="L441" s="199"/>
      <c r="M441" s="204"/>
      <c r="N441" s="205"/>
      <c r="O441" s="205"/>
      <c r="P441" s="205"/>
      <c r="Q441" s="205"/>
      <c r="R441" s="205"/>
      <c r="S441" s="205"/>
      <c r="T441" s="206"/>
      <c r="AT441" s="200" t="s">
        <v>192</v>
      </c>
      <c r="AU441" s="200" t="s">
        <v>80</v>
      </c>
      <c r="AV441" s="12" t="s">
        <v>80</v>
      </c>
      <c r="AW441" s="12" t="s">
        <v>35</v>
      </c>
      <c r="AX441" s="12" t="s">
        <v>71</v>
      </c>
      <c r="AY441" s="200" t="s">
        <v>179</v>
      </c>
    </row>
    <row r="442" spans="2:51" s="12" customFormat="1" ht="13.5">
      <c r="B442" s="199"/>
      <c r="D442" s="194" t="s">
        <v>192</v>
      </c>
      <c r="E442" s="200" t="s">
        <v>5</v>
      </c>
      <c r="F442" s="201" t="s">
        <v>573</v>
      </c>
      <c r="H442" s="202">
        <v>1731.6</v>
      </c>
      <c r="I442" s="203"/>
      <c r="L442" s="199"/>
      <c r="M442" s="204"/>
      <c r="N442" s="205"/>
      <c r="O442" s="205"/>
      <c r="P442" s="205"/>
      <c r="Q442" s="205"/>
      <c r="R442" s="205"/>
      <c r="S442" s="205"/>
      <c r="T442" s="206"/>
      <c r="AT442" s="200" t="s">
        <v>192</v>
      </c>
      <c r="AU442" s="200" t="s">
        <v>80</v>
      </c>
      <c r="AV442" s="12" t="s">
        <v>80</v>
      </c>
      <c r="AW442" s="12" t="s">
        <v>35</v>
      </c>
      <c r="AX442" s="12" t="s">
        <v>71</v>
      </c>
      <c r="AY442" s="200" t="s">
        <v>179</v>
      </c>
    </row>
    <row r="443" spans="2:51" s="12" customFormat="1" ht="13.5">
      <c r="B443" s="199"/>
      <c r="D443" s="194" t="s">
        <v>192</v>
      </c>
      <c r="E443" s="200" t="s">
        <v>5</v>
      </c>
      <c r="F443" s="201" t="s">
        <v>574</v>
      </c>
      <c r="H443" s="202">
        <v>1156.48</v>
      </c>
      <c r="I443" s="203"/>
      <c r="L443" s="199"/>
      <c r="M443" s="204"/>
      <c r="N443" s="205"/>
      <c r="O443" s="205"/>
      <c r="P443" s="205"/>
      <c r="Q443" s="205"/>
      <c r="R443" s="205"/>
      <c r="S443" s="205"/>
      <c r="T443" s="206"/>
      <c r="AT443" s="200" t="s">
        <v>192</v>
      </c>
      <c r="AU443" s="200" t="s">
        <v>80</v>
      </c>
      <c r="AV443" s="12" t="s">
        <v>80</v>
      </c>
      <c r="AW443" s="12" t="s">
        <v>35</v>
      </c>
      <c r="AX443" s="12" t="s">
        <v>71</v>
      </c>
      <c r="AY443" s="200" t="s">
        <v>179</v>
      </c>
    </row>
    <row r="444" spans="2:51" s="12" customFormat="1" ht="13.5">
      <c r="B444" s="199"/>
      <c r="D444" s="194" t="s">
        <v>192</v>
      </c>
      <c r="E444" s="200" t="s">
        <v>5</v>
      </c>
      <c r="F444" s="201" t="s">
        <v>575</v>
      </c>
      <c r="H444" s="202">
        <v>1078</v>
      </c>
      <c r="I444" s="203"/>
      <c r="L444" s="199"/>
      <c r="M444" s="204"/>
      <c r="N444" s="205"/>
      <c r="O444" s="205"/>
      <c r="P444" s="205"/>
      <c r="Q444" s="205"/>
      <c r="R444" s="205"/>
      <c r="S444" s="205"/>
      <c r="T444" s="206"/>
      <c r="AT444" s="200" t="s">
        <v>192</v>
      </c>
      <c r="AU444" s="200" t="s">
        <v>80</v>
      </c>
      <c r="AV444" s="12" t="s">
        <v>80</v>
      </c>
      <c r="AW444" s="12" t="s">
        <v>35</v>
      </c>
      <c r="AX444" s="12" t="s">
        <v>71</v>
      </c>
      <c r="AY444" s="200" t="s">
        <v>179</v>
      </c>
    </row>
    <row r="445" spans="2:51" s="14" customFormat="1" ht="13.5">
      <c r="B445" s="214"/>
      <c r="D445" s="194" t="s">
        <v>192</v>
      </c>
      <c r="E445" s="215" t="s">
        <v>5</v>
      </c>
      <c r="F445" s="216" t="s">
        <v>228</v>
      </c>
      <c r="H445" s="217">
        <v>36897.74</v>
      </c>
      <c r="I445" s="218"/>
      <c r="L445" s="214"/>
      <c r="M445" s="219"/>
      <c r="N445" s="220"/>
      <c r="O445" s="220"/>
      <c r="P445" s="220"/>
      <c r="Q445" s="220"/>
      <c r="R445" s="220"/>
      <c r="S445" s="220"/>
      <c r="T445" s="221"/>
      <c r="AT445" s="215" t="s">
        <v>192</v>
      </c>
      <c r="AU445" s="215" t="s">
        <v>80</v>
      </c>
      <c r="AV445" s="14" t="s">
        <v>186</v>
      </c>
      <c r="AW445" s="14" t="s">
        <v>35</v>
      </c>
      <c r="AX445" s="14" t="s">
        <v>78</v>
      </c>
      <c r="AY445" s="215" t="s">
        <v>179</v>
      </c>
    </row>
    <row r="446" spans="2:65" s="1" customFormat="1" ht="25.5" customHeight="1">
      <c r="B446" s="181"/>
      <c r="C446" s="182" t="s">
        <v>576</v>
      </c>
      <c r="D446" s="182" t="s">
        <v>181</v>
      </c>
      <c r="E446" s="183" t="s">
        <v>577</v>
      </c>
      <c r="F446" s="184" t="s">
        <v>578</v>
      </c>
      <c r="G446" s="185" t="s">
        <v>184</v>
      </c>
      <c r="H446" s="186">
        <v>817</v>
      </c>
      <c r="I446" s="187"/>
      <c r="J446" s="188">
        <f>ROUND(I446*H446,2)</f>
        <v>0</v>
      </c>
      <c r="K446" s="184" t="s">
        <v>185</v>
      </c>
      <c r="L446" s="42"/>
      <c r="M446" s="189" t="s">
        <v>5</v>
      </c>
      <c r="N446" s="190" t="s">
        <v>42</v>
      </c>
      <c r="O446" s="43"/>
      <c r="P446" s="191">
        <f>O446*H446</f>
        <v>0</v>
      </c>
      <c r="Q446" s="191">
        <v>0.00119</v>
      </c>
      <c r="R446" s="191">
        <f>Q446*H446</f>
        <v>0.97223</v>
      </c>
      <c r="S446" s="191">
        <v>0</v>
      </c>
      <c r="T446" s="192">
        <f>S446*H446</f>
        <v>0</v>
      </c>
      <c r="AR446" s="25" t="s">
        <v>186</v>
      </c>
      <c r="AT446" s="25" t="s">
        <v>181</v>
      </c>
      <c r="AU446" s="25" t="s">
        <v>80</v>
      </c>
      <c r="AY446" s="25" t="s">
        <v>179</v>
      </c>
      <c r="BE446" s="193">
        <f>IF(N446="základní",J446,0)</f>
        <v>0</v>
      </c>
      <c r="BF446" s="193">
        <f>IF(N446="snížená",J446,0)</f>
        <v>0</v>
      </c>
      <c r="BG446" s="193">
        <f>IF(N446="zákl. přenesená",J446,0)</f>
        <v>0</v>
      </c>
      <c r="BH446" s="193">
        <f>IF(N446="sníž. přenesená",J446,0)</f>
        <v>0</v>
      </c>
      <c r="BI446" s="193">
        <f>IF(N446="nulová",J446,0)</f>
        <v>0</v>
      </c>
      <c r="BJ446" s="25" t="s">
        <v>78</v>
      </c>
      <c r="BK446" s="193">
        <f>ROUND(I446*H446,2)</f>
        <v>0</v>
      </c>
      <c r="BL446" s="25" t="s">
        <v>186</v>
      </c>
      <c r="BM446" s="25" t="s">
        <v>579</v>
      </c>
    </row>
    <row r="447" spans="2:47" s="1" customFormat="1" ht="27">
      <c r="B447" s="42"/>
      <c r="D447" s="194" t="s">
        <v>188</v>
      </c>
      <c r="F447" s="195" t="s">
        <v>580</v>
      </c>
      <c r="I447" s="196"/>
      <c r="L447" s="42"/>
      <c r="M447" s="197"/>
      <c r="N447" s="43"/>
      <c r="O447" s="43"/>
      <c r="P447" s="43"/>
      <c r="Q447" s="43"/>
      <c r="R447" s="43"/>
      <c r="S447" s="43"/>
      <c r="T447" s="71"/>
      <c r="AT447" s="25" t="s">
        <v>188</v>
      </c>
      <c r="AU447" s="25" t="s">
        <v>80</v>
      </c>
    </row>
    <row r="448" spans="2:47" s="1" customFormat="1" ht="40.5">
      <c r="B448" s="42"/>
      <c r="D448" s="194" t="s">
        <v>190</v>
      </c>
      <c r="F448" s="198" t="s">
        <v>550</v>
      </c>
      <c r="I448" s="196"/>
      <c r="L448" s="42"/>
      <c r="M448" s="197"/>
      <c r="N448" s="43"/>
      <c r="O448" s="43"/>
      <c r="P448" s="43"/>
      <c r="Q448" s="43"/>
      <c r="R448" s="43"/>
      <c r="S448" s="43"/>
      <c r="T448" s="71"/>
      <c r="AT448" s="25" t="s">
        <v>190</v>
      </c>
      <c r="AU448" s="25" t="s">
        <v>80</v>
      </c>
    </row>
    <row r="449" spans="2:51" s="12" customFormat="1" ht="13.5">
      <c r="B449" s="199"/>
      <c r="D449" s="194" t="s">
        <v>192</v>
      </c>
      <c r="E449" s="200" t="s">
        <v>5</v>
      </c>
      <c r="F449" s="201" t="s">
        <v>581</v>
      </c>
      <c r="H449" s="202">
        <v>817</v>
      </c>
      <c r="I449" s="203"/>
      <c r="L449" s="199"/>
      <c r="M449" s="204"/>
      <c r="N449" s="205"/>
      <c r="O449" s="205"/>
      <c r="P449" s="205"/>
      <c r="Q449" s="205"/>
      <c r="R449" s="205"/>
      <c r="S449" s="205"/>
      <c r="T449" s="206"/>
      <c r="AT449" s="200" t="s">
        <v>192</v>
      </c>
      <c r="AU449" s="200" t="s">
        <v>80</v>
      </c>
      <c r="AV449" s="12" t="s">
        <v>80</v>
      </c>
      <c r="AW449" s="12" t="s">
        <v>35</v>
      </c>
      <c r="AX449" s="12" t="s">
        <v>78</v>
      </c>
      <c r="AY449" s="200" t="s">
        <v>179</v>
      </c>
    </row>
    <row r="450" spans="2:65" s="1" customFormat="1" ht="25.5" customHeight="1">
      <c r="B450" s="181"/>
      <c r="C450" s="182" t="s">
        <v>582</v>
      </c>
      <c r="D450" s="182" t="s">
        <v>181</v>
      </c>
      <c r="E450" s="183" t="s">
        <v>583</v>
      </c>
      <c r="F450" s="184" t="s">
        <v>584</v>
      </c>
      <c r="G450" s="185" t="s">
        <v>184</v>
      </c>
      <c r="H450" s="186">
        <v>36897.74</v>
      </c>
      <c r="I450" s="187"/>
      <c r="J450" s="188">
        <f>ROUND(I450*H450,2)</f>
        <v>0</v>
      </c>
      <c r="K450" s="184" t="s">
        <v>185</v>
      </c>
      <c r="L450" s="42"/>
      <c r="M450" s="189" t="s">
        <v>5</v>
      </c>
      <c r="N450" s="190" t="s">
        <v>42</v>
      </c>
      <c r="O450" s="43"/>
      <c r="P450" s="191">
        <f>O450*H450</f>
        <v>0</v>
      </c>
      <c r="Q450" s="191">
        <v>0</v>
      </c>
      <c r="R450" s="191">
        <f>Q450*H450</f>
        <v>0</v>
      </c>
      <c r="S450" s="191">
        <v>0</v>
      </c>
      <c r="T450" s="192">
        <f>S450*H450</f>
        <v>0</v>
      </c>
      <c r="AR450" s="25" t="s">
        <v>186</v>
      </c>
      <c r="AT450" s="25" t="s">
        <v>181</v>
      </c>
      <c r="AU450" s="25" t="s">
        <v>80</v>
      </c>
      <c r="AY450" s="25" t="s">
        <v>179</v>
      </c>
      <c r="BE450" s="193">
        <f>IF(N450="základní",J450,0)</f>
        <v>0</v>
      </c>
      <c r="BF450" s="193">
        <f>IF(N450="snížená",J450,0)</f>
        <v>0</v>
      </c>
      <c r="BG450" s="193">
        <f>IF(N450="zákl. přenesená",J450,0)</f>
        <v>0</v>
      </c>
      <c r="BH450" s="193">
        <f>IF(N450="sníž. přenesená",J450,0)</f>
        <v>0</v>
      </c>
      <c r="BI450" s="193">
        <f>IF(N450="nulová",J450,0)</f>
        <v>0</v>
      </c>
      <c r="BJ450" s="25" t="s">
        <v>78</v>
      </c>
      <c r="BK450" s="193">
        <f>ROUND(I450*H450,2)</f>
        <v>0</v>
      </c>
      <c r="BL450" s="25" t="s">
        <v>186</v>
      </c>
      <c r="BM450" s="25" t="s">
        <v>585</v>
      </c>
    </row>
    <row r="451" spans="2:47" s="1" customFormat="1" ht="27">
      <c r="B451" s="42"/>
      <c r="D451" s="194" t="s">
        <v>188</v>
      </c>
      <c r="F451" s="195" t="s">
        <v>586</v>
      </c>
      <c r="I451" s="196"/>
      <c r="L451" s="42"/>
      <c r="M451" s="197"/>
      <c r="N451" s="43"/>
      <c r="O451" s="43"/>
      <c r="P451" s="43"/>
      <c r="Q451" s="43"/>
      <c r="R451" s="43"/>
      <c r="S451" s="43"/>
      <c r="T451" s="71"/>
      <c r="AT451" s="25" t="s">
        <v>188</v>
      </c>
      <c r="AU451" s="25" t="s">
        <v>80</v>
      </c>
    </row>
    <row r="452" spans="2:65" s="1" customFormat="1" ht="25.5" customHeight="1">
      <c r="B452" s="181"/>
      <c r="C452" s="182" t="s">
        <v>587</v>
      </c>
      <c r="D452" s="182" t="s">
        <v>181</v>
      </c>
      <c r="E452" s="183" t="s">
        <v>588</v>
      </c>
      <c r="F452" s="184" t="s">
        <v>589</v>
      </c>
      <c r="G452" s="185" t="s">
        <v>184</v>
      </c>
      <c r="H452" s="186">
        <v>817</v>
      </c>
      <c r="I452" s="187"/>
      <c r="J452" s="188">
        <f>ROUND(I452*H452,2)</f>
        <v>0</v>
      </c>
      <c r="K452" s="184" t="s">
        <v>185</v>
      </c>
      <c r="L452" s="42"/>
      <c r="M452" s="189" t="s">
        <v>5</v>
      </c>
      <c r="N452" s="190" t="s">
        <v>42</v>
      </c>
      <c r="O452" s="43"/>
      <c r="P452" s="191">
        <f>O452*H452</f>
        <v>0</v>
      </c>
      <c r="Q452" s="191">
        <v>0</v>
      </c>
      <c r="R452" s="191">
        <f>Q452*H452</f>
        <v>0</v>
      </c>
      <c r="S452" s="191">
        <v>0</v>
      </c>
      <c r="T452" s="192">
        <f>S452*H452</f>
        <v>0</v>
      </c>
      <c r="AR452" s="25" t="s">
        <v>186</v>
      </c>
      <c r="AT452" s="25" t="s">
        <v>181</v>
      </c>
      <c r="AU452" s="25" t="s">
        <v>80</v>
      </c>
      <c r="AY452" s="25" t="s">
        <v>179</v>
      </c>
      <c r="BE452" s="193">
        <f>IF(N452="základní",J452,0)</f>
        <v>0</v>
      </c>
      <c r="BF452" s="193">
        <f>IF(N452="snížená",J452,0)</f>
        <v>0</v>
      </c>
      <c r="BG452" s="193">
        <f>IF(N452="zákl. přenesená",J452,0)</f>
        <v>0</v>
      </c>
      <c r="BH452" s="193">
        <f>IF(N452="sníž. přenesená",J452,0)</f>
        <v>0</v>
      </c>
      <c r="BI452" s="193">
        <f>IF(N452="nulová",J452,0)</f>
        <v>0</v>
      </c>
      <c r="BJ452" s="25" t="s">
        <v>78</v>
      </c>
      <c r="BK452" s="193">
        <f>ROUND(I452*H452,2)</f>
        <v>0</v>
      </c>
      <c r="BL452" s="25" t="s">
        <v>186</v>
      </c>
      <c r="BM452" s="25" t="s">
        <v>590</v>
      </c>
    </row>
    <row r="453" spans="2:47" s="1" customFormat="1" ht="27">
      <c r="B453" s="42"/>
      <c r="D453" s="194" t="s">
        <v>188</v>
      </c>
      <c r="F453" s="195" t="s">
        <v>591</v>
      </c>
      <c r="I453" s="196"/>
      <c r="L453" s="42"/>
      <c r="M453" s="197"/>
      <c r="N453" s="43"/>
      <c r="O453" s="43"/>
      <c r="P453" s="43"/>
      <c r="Q453" s="43"/>
      <c r="R453" s="43"/>
      <c r="S453" s="43"/>
      <c r="T453" s="71"/>
      <c r="AT453" s="25" t="s">
        <v>188</v>
      </c>
      <c r="AU453" s="25" t="s">
        <v>80</v>
      </c>
    </row>
    <row r="454" spans="2:65" s="1" customFormat="1" ht="16.5" customHeight="1">
      <c r="B454" s="181"/>
      <c r="C454" s="182" t="s">
        <v>592</v>
      </c>
      <c r="D454" s="182" t="s">
        <v>181</v>
      </c>
      <c r="E454" s="183" t="s">
        <v>593</v>
      </c>
      <c r="F454" s="184" t="s">
        <v>594</v>
      </c>
      <c r="G454" s="185" t="s">
        <v>184</v>
      </c>
      <c r="H454" s="186">
        <v>33.6</v>
      </c>
      <c r="I454" s="187"/>
      <c r="J454" s="188">
        <f>ROUND(I454*H454,2)</f>
        <v>0</v>
      </c>
      <c r="K454" s="184" t="s">
        <v>185</v>
      </c>
      <c r="L454" s="42"/>
      <c r="M454" s="189" t="s">
        <v>5</v>
      </c>
      <c r="N454" s="190" t="s">
        <v>42</v>
      </c>
      <c r="O454" s="43"/>
      <c r="P454" s="191">
        <f>O454*H454</f>
        <v>0</v>
      </c>
      <c r="Q454" s="191">
        <v>0.00201</v>
      </c>
      <c r="R454" s="191">
        <f>Q454*H454</f>
        <v>0.067536</v>
      </c>
      <c r="S454" s="191">
        <v>0</v>
      </c>
      <c r="T454" s="192">
        <f>S454*H454</f>
        <v>0</v>
      </c>
      <c r="AR454" s="25" t="s">
        <v>186</v>
      </c>
      <c r="AT454" s="25" t="s">
        <v>181</v>
      </c>
      <c r="AU454" s="25" t="s">
        <v>80</v>
      </c>
      <c r="AY454" s="25" t="s">
        <v>179</v>
      </c>
      <c r="BE454" s="193">
        <f>IF(N454="základní",J454,0)</f>
        <v>0</v>
      </c>
      <c r="BF454" s="193">
        <f>IF(N454="snížená",J454,0)</f>
        <v>0</v>
      </c>
      <c r="BG454" s="193">
        <f>IF(N454="zákl. přenesená",J454,0)</f>
        <v>0</v>
      </c>
      <c r="BH454" s="193">
        <f>IF(N454="sníž. přenesená",J454,0)</f>
        <v>0</v>
      </c>
      <c r="BI454" s="193">
        <f>IF(N454="nulová",J454,0)</f>
        <v>0</v>
      </c>
      <c r="BJ454" s="25" t="s">
        <v>78</v>
      </c>
      <c r="BK454" s="193">
        <f>ROUND(I454*H454,2)</f>
        <v>0</v>
      </c>
      <c r="BL454" s="25" t="s">
        <v>186</v>
      </c>
      <c r="BM454" s="25" t="s">
        <v>595</v>
      </c>
    </row>
    <row r="455" spans="2:47" s="1" customFormat="1" ht="27">
      <c r="B455" s="42"/>
      <c r="D455" s="194" t="s">
        <v>188</v>
      </c>
      <c r="F455" s="195" t="s">
        <v>596</v>
      </c>
      <c r="I455" s="196"/>
      <c r="L455" s="42"/>
      <c r="M455" s="197"/>
      <c r="N455" s="43"/>
      <c r="O455" s="43"/>
      <c r="P455" s="43"/>
      <c r="Q455" s="43"/>
      <c r="R455" s="43"/>
      <c r="S455" s="43"/>
      <c r="T455" s="71"/>
      <c r="AT455" s="25" t="s">
        <v>188</v>
      </c>
      <c r="AU455" s="25" t="s">
        <v>80</v>
      </c>
    </row>
    <row r="456" spans="2:47" s="1" customFormat="1" ht="27">
      <c r="B456" s="42"/>
      <c r="D456" s="194" t="s">
        <v>190</v>
      </c>
      <c r="F456" s="198" t="s">
        <v>191</v>
      </c>
      <c r="I456" s="196"/>
      <c r="L456" s="42"/>
      <c r="M456" s="197"/>
      <c r="N456" s="43"/>
      <c r="O456" s="43"/>
      <c r="P456" s="43"/>
      <c r="Q456" s="43"/>
      <c r="R456" s="43"/>
      <c r="S456" s="43"/>
      <c r="T456" s="71"/>
      <c r="AT456" s="25" t="s">
        <v>190</v>
      </c>
      <c r="AU456" s="25" t="s">
        <v>80</v>
      </c>
    </row>
    <row r="457" spans="2:51" s="13" customFormat="1" ht="13.5">
      <c r="B457" s="207"/>
      <c r="D457" s="194" t="s">
        <v>192</v>
      </c>
      <c r="E457" s="208" t="s">
        <v>5</v>
      </c>
      <c r="F457" s="209" t="s">
        <v>597</v>
      </c>
      <c r="H457" s="208" t="s">
        <v>5</v>
      </c>
      <c r="I457" s="210"/>
      <c r="L457" s="207"/>
      <c r="M457" s="211"/>
      <c r="N457" s="212"/>
      <c r="O457" s="212"/>
      <c r="P457" s="212"/>
      <c r="Q457" s="212"/>
      <c r="R457" s="212"/>
      <c r="S457" s="212"/>
      <c r="T457" s="213"/>
      <c r="AT457" s="208" t="s">
        <v>192</v>
      </c>
      <c r="AU457" s="208" t="s">
        <v>80</v>
      </c>
      <c r="AV457" s="13" t="s">
        <v>78</v>
      </c>
      <c r="AW457" s="13" t="s">
        <v>35</v>
      </c>
      <c r="AX457" s="13" t="s">
        <v>71</v>
      </c>
      <c r="AY457" s="208" t="s">
        <v>179</v>
      </c>
    </row>
    <row r="458" spans="2:51" s="12" customFormat="1" ht="13.5">
      <c r="B458" s="199"/>
      <c r="D458" s="194" t="s">
        <v>192</v>
      </c>
      <c r="E458" s="200" t="s">
        <v>5</v>
      </c>
      <c r="F458" s="201" t="s">
        <v>598</v>
      </c>
      <c r="H458" s="202">
        <v>33.6</v>
      </c>
      <c r="I458" s="203"/>
      <c r="L458" s="199"/>
      <c r="M458" s="204"/>
      <c r="N458" s="205"/>
      <c r="O458" s="205"/>
      <c r="P458" s="205"/>
      <c r="Q458" s="205"/>
      <c r="R458" s="205"/>
      <c r="S458" s="205"/>
      <c r="T458" s="206"/>
      <c r="AT458" s="200" t="s">
        <v>192</v>
      </c>
      <c r="AU458" s="200" t="s">
        <v>80</v>
      </c>
      <c r="AV458" s="12" t="s">
        <v>80</v>
      </c>
      <c r="AW458" s="12" t="s">
        <v>35</v>
      </c>
      <c r="AX458" s="12" t="s">
        <v>78</v>
      </c>
      <c r="AY458" s="200" t="s">
        <v>179</v>
      </c>
    </row>
    <row r="459" spans="2:65" s="1" customFormat="1" ht="16.5" customHeight="1">
      <c r="B459" s="181"/>
      <c r="C459" s="182" t="s">
        <v>599</v>
      </c>
      <c r="D459" s="182" t="s">
        <v>181</v>
      </c>
      <c r="E459" s="183" t="s">
        <v>600</v>
      </c>
      <c r="F459" s="184" t="s">
        <v>601</v>
      </c>
      <c r="G459" s="185" t="s">
        <v>184</v>
      </c>
      <c r="H459" s="186">
        <v>33.6</v>
      </c>
      <c r="I459" s="187"/>
      <c r="J459" s="188">
        <f>ROUND(I459*H459,2)</f>
        <v>0</v>
      </c>
      <c r="K459" s="184" t="s">
        <v>185</v>
      </c>
      <c r="L459" s="42"/>
      <c r="M459" s="189" t="s">
        <v>5</v>
      </c>
      <c r="N459" s="190" t="s">
        <v>42</v>
      </c>
      <c r="O459" s="43"/>
      <c r="P459" s="191">
        <f>O459*H459</f>
        <v>0</v>
      </c>
      <c r="Q459" s="191">
        <v>0</v>
      </c>
      <c r="R459" s="191">
        <f>Q459*H459</f>
        <v>0</v>
      </c>
      <c r="S459" s="191">
        <v>0</v>
      </c>
      <c r="T459" s="192">
        <f>S459*H459</f>
        <v>0</v>
      </c>
      <c r="AR459" s="25" t="s">
        <v>186</v>
      </c>
      <c r="AT459" s="25" t="s">
        <v>181</v>
      </c>
      <c r="AU459" s="25" t="s">
        <v>80</v>
      </c>
      <c r="AY459" s="25" t="s">
        <v>179</v>
      </c>
      <c r="BE459" s="193">
        <f>IF(N459="základní",J459,0)</f>
        <v>0</v>
      </c>
      <c r="BF459" s="193">
        <f>IF(N459="snížená",J459,0)</f>
        <v>0</v>
      </c>
      <c r="BG459" s="193">
        <f>IF(N459="zákl. přenesená",J459,0)</f>
        <v>0</v>
      </c>
      <c r="BH459" s="193">
        <f>IF(N459="sníž. přenesená",J459,0)</f>
        <v>0</v>
      </c>
      <c r="BI459" s="193">
        <f>IF(N459="nulová",J459,0)</f>
        <v>0</v>
      </c>
      <c r="BJ459" s="25" t="s">
        <v>78</v>
      </c>
      <c r="BK459" s="193">
        <f>ROUND(I459*H459,2)</f>
        <v>0</v>
      </c>
      <c r="BL459" s="25" t="s">
        <v>186</v>
      </c>
      <c r="BM459" s="25" t="s">
        <v>602</v>
      </c>
    </row>
    <row r="460" spans="2:47" s="1" customFormat="1" ht="27">
      <c r="B460" s="42"/>
      <c r="D460" s="194" t="s">
        <v>188</v>
      </c>
      <c r="F460" s="195" t="s">
        <v>603</v>
      </c>
      <c r="I460" s="196"/>
      <c r="L460" s="42"/>
      <c r="M460" s="197"/>
      <c r="N460" s="43"/>
      <c r="O460" s="43"/>
      <c r="P460" s="43"/>
      <c r="Q460" s="43"/>
      <c r="R460" s="43"/>
      <c r="S460" s="43"/>
      <c r="T460" s="71"/>
      <c r="AT460" s="25" t="s">
        <v>188</v>
      </c>
      <c r="AU460" s="25" t="s">
        <v>80</v>
      </c>
    </row>
    <row r="461" spans="2:65" s="1" customFormat="1" ht="16.5" customHeight="1">
      <c r="B461" s="181"/>
      <c r="C461" s="182" t="s">
        <v>604</v>
      </c>
      <c r="D461" s="182" t="s">
        <v>181</v>
      </c>
      <c r="E461" s="183" t="s">
        <v>605</v>
      </c>
      <c r="F461" s="184" t="s">
        <v>606</v>
      </c>
      <c r="G461" s="185" t="s">
        <v>184</v>
      </c>
      <c r="H461" s="186">
        <v>33.6</v>
      </c>
      <c r="I461" s="187"/>
      <c r="J461" s="188">
        <f>ROUND(I461*H461,2)</f>
        <v>0</v>
      </c>
      <c r="K461" s="184" t="s">
        <v>185</v>
      </c>
      <c r="L461" s="42"/>
      <c r="M461" s="189" t="s">
        <v>5</v>
      </c>
      <c r="N461" s="190" t="s">
        <v>42</v>
      </c>
      <c r="O461" s="43"/>
      <c r="P461" s="191">
        <f>O461*H461</f>
        <v>0</v>
      </c>
      <c r="Q461" s="191">
        <v>0.00496</v>
      </c>
      <c r="R461" s="191">
        <f>Q461*H461</f>
        <v>0.166656</v>
      </c>
      <c r="S461" s="191">
        <v>0</v>
      </c>
      <c r="T461" s="192">
        <f>S461*H461</f>
        <v>0</v>
      </c>
      <c r="AR461" s="25" t="s">
        <v>186</v>
      </c>
      <c r="AT461" s="25" t="s">
        <v>181</v>
      </c>
      <c r="AU461" s="25" t="s">
        <v>80</v>
      </c>
      <c r="AY461" s="25" t="s">
        <v>179</v>
      </c>
      <c r="BE461" s="193">
        <f>IF(N461="základní",J461,0)</f>
        <v>0</v>
      </c>
      <c r="BF461" s="193">
        <f>IF(N461="snížená",J461,0)</f>
        <v>0</v>
      </c>
      <c r="BG461" s="193">
        <f>IF(N461="zákl. přenesená",J461,0)</f>
        <v>0</v>
      </c>
      <c r="BH461" s="193">
        <f>IF(N461="sníž. přenesená",J461,0)</f>
        <v>0</v>
      </c>
      <c r="BI461" s="193">
        <f>IF(N461="nulová",J461,0)</f>
        <v>0</v>
      </c>
      <c r="BJ461" s="25" t="s">
        <v>78</v>
      </c>
      <c r="BK461" s="193">
        <f>ROUND(I461*H461,2)</f>
        <v>0</v>
      </c>
      <c r="BL461" s="25" t="s">
        <v>186</v>
      </c>
      <c r="BM461" s="25" t="s">
        <v>607</v>
      </c>
    </row>
    <row r="462" spans="2:47" s="1" customFormat="1" ht="27">
      <c r="B462" s="42"/>
      <c r="D462" s="194" t="s">
        <v>188</v>
      </c>
      <c r="F462" s="195" t="s">
        <v>608</v>
      </c>
      <c r="I462" s="196"/>
      <c r="L462" s="42"/>
      <c r="M462" s="197"/>
      <c r="N462" s="43"/>
      <c r="O462" s="43"/>
      <c r="P462" s="43"/>
      <c r="Q462" s="43"/>
      <c r="R462" s="43"/>
      <c r="S462" s="43"/>
      <c r="T462" s="71"/>
      <c r="AT462" s="25" t="s">
        <v>188</v>
      </c>
      <c r="AU462" s="25" t="s">
        <v>80</v>
      </c>
    </row>
    <row r="463" spans="2:47" s="1" customFormat="1" ht="27">
      <c r="B463" s="42"/>
      <c r="D463" s="194" t="s">
        <v>190</v>
      </c>
      <c r="F463" s="198" t="s">
        <v>191</v>
      </c>
      <c r="I463" s="196"/>
      <c r="L463" s="42"/>
      <c r="M463" s="197"/>
      <c r="N463" s="43"/>
      <c r="O463" s="43"/>
      <c r="P463" s="43"/>
      <c r="Q463" s="43"/>
      <c r="R463" s="43"/>
      <c r="S463" s="43"/>
      <c r="T463" s="71"/>
      <c r="AT463" s="25" t="s">
        <v>190</v>
      </c>
      <c r="AU463" s="25" t="s">
        <v>80</v>
      </c>
    </row>
    <row r="464" spans="2:65" s="1" customFormat="1" ht="16.5" customHeight="1">
      <c r="B464" s="181"/>
      <c r="C464" s="182" t="s">
        <v>609</v>
      </c>
      <c r="D464" s="182" t="s">
        <v>181</v>
      </c>
      <c r="E464" s="183" t="s">
        <v>610</v>
      </c>
      <c r="F464" s="184" t="s">
        <v>611</v>
      </c>
      <c r="G464" s="185" t="s">
        <v>184</v>
      </c>
      <c r="H464" s="186">
        <v>33.6</v>
      </c>
      <c r="I464" s="187"/>
      <c r="J464" s="188">
        <f>ROUND(I464*H464,2)</f>
        <v>0</v>
      </c>
      <c r="K464" s="184" t="s">
        <v>5</v>
      </c>
      <c r="L464" s="42"/>
      <c r="M464" s="189" t="s">
        <v>5</v>
      </c>
      <c r="N464" s="190" t="s">
        <v>42</v>
      </c>
      <c r="O464" s="43"/>
      <c r="P464" s="191">
        <f>O464*H464</f>
        <v>0</v>
      </c>
      <c r="Q464" s="191">
        <v>0</v>
      </c>
      <c r="R464" s="191">
        <f>Q464*H464</f>
        <v>0</v>
      </c>
      <c r="S464" s="191">
        <v>0</v>
      </c>
      <c r="T464" s="192">
        <f>S464*H464</f>
        <v>0</v>
      </c>
      <c r="AR464" s="25" t="s">
        <v>186</v>
      </c>
      <c r="AT464" s="25" t="s">
        <v>181</v>
      </c>
      <c r="AU464" s="25" t="s">
        <v>80</v>
      </c>
      <c r="AY464" s="25" t="s">
        <v>179</v>
      </c>
      <c r="BE464" s="193">
        <f>IF(N464="základní",J464,0)</f>
        <v>0</v>
      </c>
      <c r="BF464" s="193">
        <f>IF(N464="snížená",J464,0)</f>
        <v>0</v>
      </c>
      <c r="BG464" s="193">
        <f>IF(N464="zákl. přenesená",J464,0)</f>
        <v>0</v>
      </c>
      <c r="BH464" s="193">
        <f>IF(N464="sníž. přenesená",J464,0)</f>
        <v>0</v>
      </c>
      <c r="BI464" s="193">
        <f>IF(N464="nulová",J464,0)</f>
        <v>0</v>
      </c>
      <c r="BJ464" s="25" t="s">
        <v>78</v>
      </c>
      <c r="BK464" s="193">
        <f>ROUND(I464*H464,2)</f>
        <v>0</v>
      </c>
      <c r="BL464" s="25" t="s">
        <v>186</v>
      </c>
      <c r="BM464" s="25" t="s">
        <v>612</v>
      </c>
    </row>
    <row r="465" spans="2:47" s="1" customFormat="1" ht="27">
      <c r="B465" s="42"/>
      <c r="D465" s="194" t="s">
        <v>188</v>
      </c>
      <c r="F465" s="195" t="s">
        <v>613</v>
      </c>
      <c r="I465" s="196"/>
      <c r="L465" s="42"/>
      <c r="M465" s="197"/>
      <c r="N465" s="43"/>
      <c r="O465" s="43"/>
      <c r="P465" s="43"/>
      <c r="Q465" s="43"/>
      <c r="R465" s="43"/>
      <c r="S465" s="43"/>
      <c r="T465" s="71"/>
      <c r="AT465" s="25" t="s">
        <v>188</v>
      </c>
      <c r="AU465" s="25" t="s">
        <v>80</v>
      </c>
    </row>
    <row r="466" spans="2:65" s="1" customFormat="1" ht="16.5" customHeight="1">
      <c r="B466" s="181"/>
      <c r="C466" s="182" t="s">
        <v>614</v>
      </c>
      <c r="D466" s="182" t="s">
        <v>181</v>
      </c>
      <c r="E466" s="183" t="s">
        <v>615</v>
      </c>
      <c r="F466" s="184" t="s">
        <v>616</v>
      </c>
      <c r="G466" s="185" t="s">
        <v>424</v>
      </c>
      <c r="H466" s="186">
        <v>10354.488</v>
      </c>
      <c r="I466" s="187"/>
      <c r="J466" s="188">
        <f>ROUND(I466*H466,2)</f>
        <v>0</v>
      </c>
      <c r="K466" s="184" t="s">
        <v>185</v>
      </c>
      <c r="L466" s="42"/>
      <c r="M466" s="189" t="s">
        <v>5</v>
      </c>
      <c r="N466" s="190" t="s">
        <v>42</v>
      </c>
      <c r="O466" s="43"/>
      <c r="P466" s="191">
        <f>O466*H466</f>
        <v>0</v>
      </c>
      <c r="Q466" s="191">
        <v>0</v>
      </c>
      <c r="R466" s="191">
        <f>Q466*H466</f>
        <v>0</v>
      </c>
      <c r="S466" s="191">
        <v>0</v>
      </c>
      <c r="T466" s="192">
        <f>S466*H466</f>
        <v>0</v>
      </c>
      <c r="AR466" s="25" t="s">
        <v>186</v>
      </c>
      <c r="AT466" s="25" t="s">
        <v>181</v>
      </c>
      <c r="AU466" s="25" t="s">
        <v>80</v>
      </c>
      <c r="AY466" s="25" t="s">
        <v>179</v>
      </c>
      <c r="BE466" s="193">
        <f>IF(N466="základní",J466,0)</f>
        <v>0</v>
      </c>
      <c r="BF466" s="193">
        <f>IF(N466="snížená",J466,0)</f>
        <v>0</v>
      </c>
      <c r="BG466" s="193">
        <f>IF(N466="zákl. přenesená",J466,0)</f>
        <v>0</v>
      </c>
      <c r="BH466" s="193">
        <f>IF(N466="sníž. přenesená",J466,0)</f>
        <v>0</v>
      </c>
      <c r="BI466" s="193">
        <f>IF(N466="nulová",J466,0)</f>
        <v>0</v>
      </c>
      <c r="BJ466" s="25" t="s">
        <v>78</v>
      </c>
      <c r="BK466" s="193">
        <f>ROUND(I466*H466,2)</f>
        <v>0</v>
      </c>
      <c r="BL466" s="25" t="s">
        <v>186</v>
      </c>
      <c r="BM466" s="25" t="s">
        <v>617</v>
      </c>
    </row>
    <row r="467" spans="2:47" s="1" customFormat="1" ht="40.5">
      <c r="B467" s="42"/>
      <c r="D467" s="194" t="s">
        <v>188</v>
      </c>
      <c r="F467" s="195" t="s">
        <v>618</v>
      </c>
      <c r="I467" s="196"/>
      <c r="L467" s="42"/>
      <c r="M467" s="197"/>
      <c r="N467" s="43"/>
      <c r="O467" s="43"/>
      <c r="P467" s="43"/>
      <c r="Q467" s="43"/>
      <c r="R467" s="43"/>
      <c r="S467" s="43"/>
      <c r="T467" s="71"/>
      <c r="AT467" s="25" t="s">
        <v>188</v>
      </c>
      <c r="AU467" s="25" t="s">
        <v>80</v>
      </c>
    </row>
    <row r="468" spans="2:51" s="13" customFormat="1" ht="13.5">
      <c r="B468" s="207"/>
      <c r="D468" s="194" t="s">
        <v>192</v>
      </c>
      <c r="E468" s="208" t="s">
        <v>5</v>
      </c>
      <c r="F468" s="209" t="s">
        <v>619</v>
      </c>
      <c r="H468" s="208" t="s">
        <v>5</v>
      </c>
      <c r="I468" s="210"/>
      <c r="L468" s="207"/>
      <c r="M468" s="211"/>
      <c r="N468" s="212"/>
      <c r="O468" s="212"/>
      <c r="P468" s="212"/>
      <c r="Q468" s="212"/>
      <c r="R468" s="212"/>
      <c r="S468" s="212"/>
      <c r="T468" s="213"/>
      <c r="AT468" s="208" t="s">
        <v>192</v>
      </c>
      <c r="AU468" s="208" t="s">
        <v>80</v>
      </c>
      <c r="AV468" s="13" t="s">
        <v>78</v>
      </c>
      <c r="AW468" s="13" t="s">
        <v>35</v>
      </c>
      <c r="AX468" s="13" t="s">
        <v>71</v>
      </c>
      <c r="AY468" s="208" t="s">
        <v>179</v>
      </c>
    </row>
    <row r="469" spans="2:51" s="12" customFormat="1" ht="13.5">
      <c r="B469" s="199"/>
      <c r="D469" s="194" t="s">
        <v>192</v>
      </c>
      <c r="E469" s="200" t="s">
        <v>5</v>
      </c>
      <c r="F469" s="201" t="s">
        <v>620</v>
      </c>
      <c r="H469" s="202">
        <v>10354.488</v>
      </c>
      <c r="I469" s="203"/>
      <c r="L469" s="199"/>
      <c r="M469" s="204"/>
      <c r="N469" s="205"/>
      <c r="O469" s="205"/>
      <c r="P469" s="205"/>
      <c r="Q469" s="205"/>
      <c r="R469" s="205"/>
      <c r="S469" s="205"/>
      <c r="T469" s="206"/>
      <c r="AT469" s="200" t="s">
        <v>192</v>
      </c>
      <c r="AU469" s="200" t="s">
        <v>80</v>
      </c>
      <c r="AV469" s="12" t="s">
        <v>80</v>
      </c>
      <c r="AW469" s="12" t="s">
        <v>35</v>
      </c>
      <c r="AX469" s="12" t="s">
        <v>78</v>
      </c>
      <c r="AY469" s="200" t="s">
        <v>179</v>
      </c>
    </row>
    <row r="470" spans="2:65" s="1" customFormat="1" ht="25.5" customHeight="1">
      <c r="B470" s="181"/>
      <c r="C470" s="182" t="s">
        <v>621</v>
      </c>
      <c r="D470" s="182" t="s">
        <v>181</v>
      </c>
      <c r="E470" s="183" t="s">
        <v>622</v>
      </c>
      <c r="F470" s="184" t="s">
        <v>623</v>
      </c>
      <c r="G470" s="185" t="s">
        <v>424</v>
      </c>
      <c r="H470" s="186">
        <v>345.93</v>
      </c>
      <c r="I470" s="187"/>
      <c r="J470" s="188">
        <f>ROUND(I470*H470,2)</f>
        <v>0</v>
      </c>
      <c r="K470" s="184" t="s">
        <v>185</v>
      </c>
      <c r="L470" s="42"/>
      <c r="M470" s="189" t="s">
        <v>5</v>
      </c>
      <c r="N470" s="190" t="s">
        <v>42</v>
      </c>
      <c r="O470" s="43"/>
      <c r="P470" s="191">
        <f>O470*H470</f>
        <v>0</v>
      </c>
      <c r="Q470" s="191">
        <v>0</v>
      </c>
      <c r="R470" s="191">
        <f>Q470*H470</f>
        <v>0</v>
      </c>
      <c r="S470" s="191">
        <v>0</v>
      </c>
      <c r="T470" s="192">
        <f>S470*H470</f>
        <v>0</v>
      </c>
      <c r="AR470" s="25" t="s">
        <v>186</v>
      </c>
      <c r="AT470" s="25" t="s">
        <v>181</v>
      </c>
      <c r="AU470" s="25" t="s">
        <v>80</v>
      </c>
      <c r="AY470" s="25" t="s">
        <v>179</v>
      </c>
      <c r="BE470" s="193">
        <f>IF(N470="základní",J470,0)</f>
        <v>0</v>
      </c>
      <c r="BF470" s="193">
        <f>IF(N470="snížená",J470,0)</f>
        <v>0</v>
      </c>
      <c r="BG470" s="193">
        <f>IF(N470="zákl. přenesená",J470,0)</f>
        <v>0</v>
      </c>
      <c r="BH470" s="193">
        <f>IF(N470="sníž. přenesená",J470,0)</f>
        <v>0</v>
      </c>
      <c r="BI470" s="193">
        <f>IF(N470="nulová",J470,0)</f>
        <v>0</v>
      </c>
      <c r="BJ470" s="25" t="s">
        <v>78</v>
      </c>
      <c r="BK470" s="193">
        <f>ROUND(I470*H470,2)</f>
        <v>0</v>
      </c>
      <c r="BL470" s="25" t="s">
        <v>186</v>
      </c>
      <c r="BM470" s="25" t="s">
        <v>624</v>
      </c>
    </row>
    <row r="471" spans="2:47" s="1" customFormat="1" ht="40.5">
      <c r="B471" s="42"/>
      <c r="D471" s="194" t="s">
        <v>188</v>
      </c>
      <c r="F471" s="195" t="s">
        <v>625</v>
      </c>
      <c r="I471" s="196"/>
      <c r="L471" s="42"/>
      <c r="M471" s="197"/>
      <c r="N471" s="43"/>
      <c r="O471" s="43"/>
      <c r="P471" s="43"/>
      <c r="Q471" s="43"/>
      <c r="R471" s="43"/>
      <c r="S471" s="43"/>
      <c r="T471" s="71"/>
      <c r="AT471" s="25" t="s">
        <v>188</v>
      </c>
      <c r="AU471" s="25" t="s">
        <v>80</v>
      </c>
    </row>
    <row r="472" spans="2:51" s="13" customFormat="1" ht="13.5">
      <c r="B472" s="207"/>
      <c r="D472" s="194" t="s">
        <v>192</v>
      </c>
      <c r="E472" s="208" t="s">
        <v>5</v>
      </c>
      <c r="F472" s="209" t="s">
        <v>626</v>
      </c>
      <c r="H472" s="208" t="s">
        <v>5</v>
      </c>
      <c r="I472" s="210"/>
      <c r="L472" s="207"/>
      <c r="M472" s="211"/>
      <c r="N472" s="212"/>
      <c r="O472" s="212"/>
      <c r="P472" s="212"/>
      <c r="Q472" s="212"/>
      <c r="R472" s="212"/>
      <c r="S472" s="212"/>
      <c r="T472" s="213"/>
      <c r="AT472" s="208" t="s">
        <v>192</v>
      </c>
      <c r="AU472" s="208" t="s">
        <v>80</v>
      </c>
      <c r="AV472" s="13" t="s">
        <v>78</v>
      </c>
      <c r="AW472" s="13" t="s">
        <v>35</v>
      </c>
      <c r="AX472" s="13" t="s">
        <v>71</v>
      </c>
      <c r="AY472" s="208" t="s">
        <v>179</v>
      </c>
    </row>
    <row r="473" spans="2:51" s="12" customFormat="1" ht="13.5">
      <c r="B473" s="199"/>
      <c r="D473" s="194" t="s">
        <v>192</v>
      </c>
      <c r="E473" s="200" t="s">
        <v>5</v>
      </c>
      <c r="F473" s="201" t="s">
        <v>627</v>
      </c>
      <c r="H473" s="202">
        <v>345.93</v>
      </c>
      <c r="I473" s="203"/>
      <c r="L473" s="199"/>
      <c r="M473" s="204"/>
      <c r="N473" s="205"/>
      <c r="O473" s="205"/>
      <c r="P473" s="205"/>
      <c r="Q473" s="205"/>
      <c r="R473" s="205"/>
      <c r="S473" s="205"/>
      <c r="T473" s="206"/>
      <c r="AT473" s="200" t="s">
        <v>192</v>
      </c>
      <c r="AU473" s="200" t="s">
        <v>80</v>
      </c>
      <c r="AV473" s="12" t="s">
        <v>80</v>
      </c>
      <c r="AW473" s="12" t="s">
        <v>35</v>
      </c>
      <c r="AX473" s="12" t="s">
        <v>78</v>
      </c>
      <c r="AY473" s="200" t="s">
        <v>179</v>
      </c>
    </row>
    <row r="474" spans="2:65" s="1" customFormat="1" ht="25.5" customHeight="1">
      <c r="B474" s="181"/>
      <c r="C474" s="182" t="s">
        <v>628</v>
      </c>
      <c r="D474" s="182" t="s">
        <v>181</v>
      </c>
      <c r="E474" s="183" t="s">
        <v>629</v>
      </c>
      <c r="F474" s="184" t="s">
        <v>630</v>
      </c>
      <c r="G474" s="185" t="s">
        <v>424</v>
      </c>
      <c r="H474" s="186">
        <v>345.93</v>
      </c>
      <c r="I474" s="187"/>
      <c r="J474" s="188">
        <f>ROUND(I474*H474,2)</f>
        <v>0</v>
      </c>
      <c r="K474" s="184" t="s">
        <v>5</v>
      </c>
      <c r="L474" s="42"/>
      <c r="M474" s="189" t="s">
        <v>5</v>
      </c>
      <c r="N474" s="190" t="s">
        <v>42</v>
      </c>
      <c r="O474" s="43"/>
      <c r="P474" s="191">
        <f>O474*H474</f>
        <v>0</v>
      </c>
      <c r="Q474" s="191">
        <v>0</v>
      </c>
      <c r="R474" s="191">
        <f>Q474*H474</f>
        <v>0</v>
      </c>
      <c r="S474" s="191">
        <v>0</v>
      </c>
      <c r="T474" s="192">
        <f>S474*H474</f>
        <v>0</v>
      </c>
      <c r="AR474" s="25" t="s">
        <v>186</v>
      </c>
      <c r="AT474" s="25" t="s">
        <v>181</v>
      </c>
      <c r="AU474" s="25" t="s">
        <v>80</v>
      </c>
      <c r="AY474" s="25" t="s">
        <v>179</v>
      </c>
      <c r="BE474" s="193">
        <f>IF(N474="základní",J474,0)</f>
        <v>0</v>
      </c>
      <c r="BF474" s="193">
        <f>IF(N474="snížená",J474,0)</f>
        <v>0</v>
      </c>
      <c r="BG474" s="193">
        <f>IF(N474="zákl. přenesená",J474,0)</f>
        <v>0</v>
      </c>
      <c r="BH474" s="193">
        <f>IF(N474="sníž. přenesená",J474,0)</f>
        <v>0</v>
      </c>
      <c r="BI474" s="193">
        <f>IF(N474="nulová",J474,0)</f>
        <v>0</v>
      </c>
      <c r="BJ474" s="25" t="s">
        <v>78</v>
      </c>
      <c r="BK474" s="193">
        <f>ROUND(I474*H474,2)</f>
        <v>0</v>
      </c>
      <c r="BL474" s="25" t="s">
        <v>186</v>
      </c>
      <c r="BM474" s="25" t="s">
        <v>631</v>
      </c>
    </row>
    <row r="475" spans="2:47" s="1" customFormat="1" ht="40.5">
      <c r="B475" s="42"/>
      <c r="D475" s="194" t="s">
        <v>188</v>
      </c>
      <c r="F475" s="195" t="s">
        <v>625</v>
      </c>
      <c r="I475" s="196"/>
      <c r="L475" s="42"/>
      <c r="M475" s="197"/>
      <c r="N475" s="43"/>
      <c r="O475" s="43"/>
      <c r="P475" s="43"/>
      <c r="Q475" s="43"/>
      <c r="R475" s="43"/>
      <c r="S475" s="43"/>
      <c r="T475" s="71"/>
      <c r="AT475" s="25" t="s">
        <v>188</v>
      </c>
      <c r="AU475" s="25" t="s">
        <v>80</v>
      </c>
    </row>
    <row r="476" spans="2:65" s="1" customFormat="1" ht="25.5" customHeight="1">
      <c r="B476" s="181"/>
      <c r="C476" s="182" t="s">
        <v>632</v>
      </c>
      <c r="D476" s="182" t="s">
        <v>181</v>
      </c>
      <c r="E476" s="183" t="s">
        <v>633</v>
      </c>
      <c r="F476" s="184" t="s">
        <v>634</v>
      </c>
      <c r="G476" s="185" t="s">
        <v>424</v>
      </c>
      <c r="H476" s="186">
        <v>18826.342</v>
      </c>
      <c r="I476" s="187"/>
      <c r="J476" s="188">
        <f>ROUND(I476*H476,2)</f>
        <v>0</v>
      </c>
      <c r="K476" s="184" t="s">
        <v>185</v>
      </c>
      <c r="L476" s="42"/>
      <c r="M476" s="189" t="s">
        <v>5</v>
      </c>
      <c r="N476" s="190" t="s">
        <v>42</v>
      </c>
      <c r="O476" s="43"/>
      <c r="P476" s="191">
        <f>O476*H476</f>
        <v>0</v>
      </c>
      <c r="Q476" s="191">
        <v>0</v>
      </c>
      <c r="R476" s="191">
        <f>Q476*H476</f>
        <v>0</v>
      </c>
      <c r="S476" s="191">
        <v>0</v>
      </c>
      <c r="T476" s="192">
        <f>S476*H476</f>
        <v>0</v>
      </c>
      <c r="AR476" s="25" t="s">
        <v>186</v>
      </c>
      <c r="AT476" s="25" t="s">
        <v>181</v>
      </c>
      <c r="AU476" s="25" t="s">
        <v>80</v>
      </c>
      <c r="AY476" s="25" t="s">
        <v>179</v>
      </c>
      <c r="BE476" s="193">
        <f>IF(N476="základní",J476,0)</f>
        <v>0</v>
      </c>
      <c r="BF476" s="193">
        <f>IF(N476="snížená",J476,0)</f>
        <v>0</v>
      </c>
      <c r="BG476" s="193">
        <f>IF(N476="zákl. přenesená",J476,0)</f>
        <v>0</v>
      </c>
      <c r="BH476" s="193">
        <f>IF(N476="sníž. přenesená",J476,0)</f>
        <v>0</v>
      </c>
      <c r="BI476" s="193">
        <f>IF(N476="nulová",J476,0)</f>
        <v>0</v>
      </c>
      <c r="BJ476" s="25" t="s">
        <v>78</v>
      </c>
      <c r="BK476" s="193">
        <f>ROUND(I476*H476,2)</f>
        <v>0</v>
      </c>
      <c r="BL476" s="25" t="s">
        <v>186</v>
      </c>
      <c r="BM476" s="25" t="s">
        <v>635</v>
      </c>
    </row>
    <row r="477" spans="2:47" s="1" customFormat="1" ht="40.5">
      <c r="B477" s="42"/>
      <c r="D477" s="194" t="s">
        <v>188</v>
      </c>
      <c r="F477" s="195" t="s">
        <v>636</v>
      </c>
      <c r="I477" s="196"/>
      <c r="L477" s="42"/>
      <c r="M477" s="197"/>
      <c r="N477" s="43"/>
      <c r="O477" s="43"/>
      <c r="P477" s="43"/>
      <c r="Q477" s="43"/>
      <c r="R477" s="43"/>
      <c r="S477" s="43"/>
      <c r="T477" s="71"/>
      <c r="AT477" s="25" t="s">
        <v>188</v>
      </c>
      <c r="AU477" s="25" t="s">
        <v>80</v>
      </c>
    </row>
    <row r="478" spans="2:51" s="13" customFormat="1" ht="13.5">
      <c r="B478" s="207"/>
      <c r="D478" s="194" t="s">
        <v>192</v>
      </c>
      <c r="E478" s="208" t="s">
        <v>5</v>
      </c>
      <c r="F478" s="209" t="s">
        <v>637</v>
      </c>
      <c r="H478" s="208" t="s">
        <v>5</v>
      </c>
      <c r="I478" s="210"/>
      <c r="L478" s="207"/>
      <c r="M478" s="211"/>
      <c r="N478" s="212"/>
      <c r="O478" s="212"/>
      <c r="P478" s="212"/>
      <c r="Q478" s="212"/>
      <c r="R478" s="212"/>
      <c r="S478" s="212"/>
      <c r="T478" s="213"/>
      <c r="AT478" s="208" t="s">
        <v>192</v>
      </c>
      <c r="AU478" s="208" t="s">
        <v>80</v>
      </c>
      <c r="AV478" s="13" t="s">
        <v>78</v>
      </c>
      <c r="AW478" s="13" t="s">
        <v>35</v>
      </c>
      <c r="AX478" s="13" t="s">
        <v>71</v>
      </c>
      <c r="AY478" s="208" t="s">
        <v>179</v>
      </c>
    </row>
    <row r="479" spans="2:51" s="12" customFormat="1" ht="13.5">
      <c r="B479" s="199"/>
      <c r="D479" s="194" t="s">
        <v>192</v>
      </c>
      <c r="E479" s="200" t="s">
        <v>5</v>
      </c>
      <c r="F479" s="201" t="s">
        <v>638</v>
      </c>
      <c r="H479" s="202">
        <v>18805.342</v>
      </c>
      <c r="I479" s="203"/>
      <c r="L479" s="199"/>
      <c r="M479" s="204"/>
      <c r="N479" s="205"/>
      <c r="O479" s="205"/>
      <c r="P479" s="205"/>
      <c r="Q479" s="205"/>
      <c r="R479" s="205"/>
      <c r="S479" s="205"/>
      <c r="T479" s="206"/>
      <c r="AT479" s="200" t="s">
        <v>192</v>
      </c>
      <c r="AU479" s="200" t="s">
        <v>80</v>
      </c>
      <c r="AV479" s="12" t="s">
        <v>80</v>
      </c>
      <c r="AW479" s="12" t="s">
        <v>35</v>
      </c>
      <c r="AX479" s="12" t="s">
        <v>71</v>
      </c>
      <c r="AY479" s="200" t="s">
        <v>179</v>
      </c>
    </row>
    <row r="480" spans="2:51" s="13" customFormat="1" ht="13.5">
      <c r="B480" s="207"/>
      <c r="D480" s="194" t="s">
        <v>192</v>
      </c>
      <c r="E480" s="208" t="s">
        <v>5</v>
      </c>
      <c r="F480" s="209" t="s">
        <v>639</v>
      </c>
      <c r="H480" s="208" t="s">
        <v>5</v>
      </c>
      <c r="I480" s="210"/>
      <c r="L480" s="207"/>
      <c r="M480" s="211"/>
      <c r="N480" s="212"/>
      <c r="O480" s="212"/>
      <c r="P480" s="212"/>
      <c r="Q480" s="212"/>
      <c r="R480" s="212"/>
      <c r="S480" s="212"/>
      <c r="T480" s="213"/>
      <c r="AT480" s="208" t="s">
        <v>192</v>
      </c>
      <c r="AU480" s="208" t="s">
        <v>80</v>
      </c>
      <c r="AV480" s="13" t="s">
        <v>78</v>
      </c>
      <c r="AW480" s="13" t="s">
        <v>35</v>
      </c>
      <c r="AX480" s="13" t="s">
        <v>71</v>
      </c>
      <c r="AY480" s="208" t="s">
        <v>179</v>
      </c>
    </row>
    <row r="481" spans="2:51" s="12" customFormat="1" ht="13.5">
      <c r="B481" s="199"/>
      <c r="D481" s="194" t="s">
        <v>192</v>
      </c>
      <c r="E481" s="200" t="s">
        <v>5</v>
      </c>
      <c r="F481" s="201" t="s">
        <v>640</v>
      </c>
      <c r="H481" s="202">
        <v>21</v>
      </c>
      <c r="I481" s="203"/>
      <c r="L481" s="199"/>
      <c r="M481" s="204"/>
      <c r="N481" s="205"/>
      <c r="O481" s="205"/>
      <c r="P481" s="205"/>
      <c r="Q481" s="205"/>
      <c r="R481" s="205"/>
      <c r="S481" s="205"/>
      <c r="T481" s="206"/>
      <c r="AT481" s="200" t="s">
        <v>192</v>
      </c>
      <c r="AU481" s="200" t="s">
        <v>80</v>
      </c>
      <c r="AV481" s="12" t="s">
        <v>80</v>
      </c>
      <c r="AW481" s="12" t="s">
        <v>35</v>
      </c>
      <c r="AX481" s="12" t="s">
        <v>71</v>
      </c>
      <c r="AY481" s="200" t="s">
        <v>179</v>
      </c>
    </row>
    <row r="482" spans="2:51" s="14" customFormat="1" ht="13.5">
      <c r="B482" s="214"/>
      <c r="D482" s="194" t="s">
        <v>192</v>
      </c>
      <c r="E482" s="215" t="s">
        <v>5</v>
      </c>
      <c r="F482" s="216" t="s">
        <v>228</v>
      </c>
      <c r="H482" s="217">
        <v>18826.342</v>
      </c>
      <c r="I482" s="218"/>
      <c r="L482" s="214"/>
      <c r="M482" s="219"/>
      <c r="N482" s="220"/>
      <c r="O482" s="220"/>
      <c r="P482" s="220"/>
      <c r="Q482" s="220"/>
      <c r="R482" s="220"/>
      <c r="S482" s="220"/>
      <c r="T482" s="221"/>
      <c r="AT482" s="215" t="s">
        <v>192</v>
      </c>
      <c r="AU482" s="215" t="s">
        <v>80</v>
      </c>
      <c r="AV482" s="14" t="s">
        <v>186</v>
      </c>
      <c r="AW482" s="14" t="s">
        <v>35</v>
      </c>
      <c r="AX482" s="14" t="s">
        <v>78</v>
      </c>
      <c r="AY482" s="215" t="s">
        <v>179</v>
      </c>
    </row>
    <row r="483" spans="2:65" s="1" customFormat="1" ht="25.5" customHeight="1">
      <c r="B483" s="181"/>
      <c r="C483" s="182" t="s">
        <v>641</v>
      </c>
      <c r="D483" s="182" t="s">
        <v>181</v>
      </c>
      <c r="E483" s="183" t="s">
        <v>642</v>
      </c>
      <c r="F483" s="184" t="s">
        <v>643</v>
      </c>
      <c r="G483" s="185" t="s">
        <v>424</v>
      </c>
      <c r="H483" s="186">
        <v>2290.857</v>
      </c>
      <c r="I483" s="187"/>
      <c r="J483" s="188">
        <f>ROUND(I483*H483,2)</f>
        <v>0</v>
      </c>
      <c r="K483" s="184" t="s">
        <v>5</v>
      </c>
      <c r="L483" s="42"/>
      <c r="M483" s="189" t="s">
        <v>5</v>
      </c>
      <c r="N483" s="190" t="s">
        <v>42</v>
      </c>
      <c r="O483" s="43"/>
      <c r="P483" s="191">
        <f>O483*H483</f>
        <v>0</v>
      </c>
      <c r="Q483" s="191">
        <v>0</v>
      </c>
      <c r="R483" s="191">
        <f>Q483*H483</f>
        <v>0</v>
      </c>
      <c r="S483" s="191">
        <v>0</v>
      </c>
      <c r="T483" s="192">
        <f>S483*H483</f>
        <v>0</v>
      </c>
      <c r="AR483" s="25" t="s">
        <v>186</v>
      </c>
      <c r="AT483" s="25" t="s">
        <v>181</v>
      </c>
      <c r="AU483" s="25" t="s">
        <v>80</v>
      </c>
      <c r="AY483" s="25" t="s">
        <v>179</v>
      </c>
      <c r="BE483" s="193">
        <f>IF(N483="základní",J483,0)</f>
        <v>0</v>
      </c>
      <c r="BF483" s="193">
        <f>IF(N483="snížená",J483,0)</f>
        <v>0</v>
      </c>
      <c r="BG483" s="193">
        <f>IF(N483="zákl. přenesená",J483,0)</f>
        <v>0</v>
      </c>
      <c r="BH483" s="193">
        <f>IF(N483="sníž. přenesená",J483,0)</f>
        <v>0</v>
      </c>
      <c r="BI483" s="193">
        <f>IF(N483="nulová",J483,0)</f>
        <v>0</v>
      </c>
      <c r="BJ483" s="25" t="s">
        <v>78</v>
      </c>
      <c r="BK483" s="193">
        <f>ROUND(I483*H483,2)</f>
        <v>0</v>
      </c>
      <c r="BL483" s="25" t="s">
        <v>186</v>
      </c>
      <c r="BM483" s="25" t="s">
        <v>644</v>
      </c>
    </row>
    <row r="484" spans="2:47" s="1" customFormat="1" ht="40.5">
      <c r="B484" s="42"/>
      <c r="D484" s="194" t="s">
        <v>188</v>
      </c>
      <c r="F484" s="195" t="s">
        <v>636</v>
      </c>
      <c r="I484" s="196"/>
      <c r="L484" s="42"/>
      <c r="M484" s="197"/>
      <c r="N484" s="43"/>
      <c r="O484" s="43"/>
      <c r="P484" s="43"/>
      <c r="Q484" s="43"/>
      <c r="R484" s="43"/>
      <c r="S484" s="43"/>
      <c r="T484" s="71"/>
      <c r="AT484" s="25" t="s">
        <v>188</v>
      </c>
      <c r="AU484" s="25" t="s">
        <v>80</v>
      </c>
    </row>
    <row r="485" spans="2:65" s="1" customFormat="1" ht="16.5" customHeight="1">
      <c r="B485" s="181"/>
      <c r="C485" s="182" t="s">
        <v>645</v>
      </c>
      <c r="D485" s="182" t="s">
        <v>181</v>
      </c>
      <c r="E485" s="183" t="s">
        <v>646</v>
      </c>
      <c r="F485" s="184" t="s">
        <v>647</v>
      </c>
      <c r="G485" s="185" t="s">
        <v>424</v>
      </c>
      <c r="H485" s="186">
        <v>345.93</v>
      </c>
      <c r="I485" s="187"/>
      <c r="J485" s="188">
        <f>ROUND(I485*H485,2)</f>
        <v>0</v>
      </c>
      <c r="K485" s="184" t="s">
        <v>185</v>
      </c>
      <c r="L485" s="42"/>
      <c r="M485" s="189" t="s">
        <v>5</v>
      </c>
      <c r="N485" s="190" t="s">
        <v>42</v>
      </c>
      <c r="O485" s="43"/>
      <c r="P485" s="191">
        <f>O485*H485</f>
        <v>0</v>
      </c>
      <c r="Q485" s="191">
        <v>0</v>
      </c>
      <c r="R485" s="191">
        <f>Q485*H485</f>
        <v>0</v>
      </c>
      <c r="S485" s="191">
        <v>0</v>
      </c>
      <c r="T485" s="192">
        <f>S485*H485</f>
        <v>0</v>
      </c>
      <c r="AR485" s="25" t="s">
        <v>186</v>
      </c>
      <c r="AT485" s="25" t="s">
        <v>181</v>
      </c>
      <c r="AU485" s="25" t="s">
        <v>80</v>
      </c>
      <c r="AY485" s="25" t="s">
        <v>179</v>
      </c>
      <c r="BE485" s="193">
        <f>IF(N485="základní",J485,0)</f>
        <v>0</v>
      </c>
      <c r="BF485" s="193">
        <f>IF(N485="snížená",J485,0)</f>
        <v>0</v>
      </c>
      <c r="BG485" s="193">
        <f>IF(N485="zákl. přenesená",J485,0)</f>
        <v>0</v>
      </c>
      <c r="BH485" s="193">
        <f>IF(N485="sníž. přenesená",J485,0)</f>
        <v>0</v>
      </c>
      <c r="BI485" s="193">
        <f>IF(N485="nulová",J485,0)</f>
        <v>0</v>
      </c>
      <c r="BJ485" s="25" t="s">
        <v>78</v>
      </c>
      <c r="BK485" s="193">
        <f>ROUND(I485*H485,2)</f>
        <v>0</v>
      </c>
      <c r="BL485" s="25" t="s">
        <v>186</v>
      </c>
      <c r="BM485" s="25" t="s">
        <v>648</v>
      </c>
    </row>
    <row r="486" spans="2:47" s="1" customFormat="1" ht="27">
      <c r="B486" s="42"/>
      <c r="D486" s="194" t="s">
        <v>188</v>
      </c>
      <c r="F486" s="195" t="s">
        <v>649</v>
      </c>
      <c r="I486" s="196"/>
      <c r="L486" s="42"/>
      <c r="M486" s="197"/>
      <c r="N486" s="43"/>
      <c r="O486" s="43"/>
      <c r="P486" s="43"/>
      <c r="Q486" s="43"/>
      <c r="R486" s="43"/>
      <c r="S486" s="43"/>
      <c r="T486" s="71"/>
      <c r="AT486" s="25" t="s">
        <v>188</v>
      </c>
      <c r="AU486" s="25" t="s">
        <v>80</v>
      </c>
    </row>
    <row r="487" spans="2:65" s="1" customFormat="1" ht="16.5" customHeight="1">
      <c r="B487" s="181"/>
      <c r="C487" s="182" t="s">
        <v>650</v>
      </c>
      <c r="D487" s="182" t="s">
        <v>181</v>
      </c>
      <c r="E487" s="183" t="s">
        <v>651</v>
      </c>
      <c r="F487" s="184" t="s">
        <v>652</v>
      </c>
      <c r="G487" s="185" t="s">
        <v>424</v>
      </c>
      <c r="H487" s="186">
        <v>2290.857</v>
      </c>
      <c r="I487" s="187"/>
      <c r="J487" s="188">
        <f>ROUND(I487*H487,2)</f>
        <v>0</v>
      </c>
      <c r="K487" s="184" t="s">
        <v>5</v>
      </c>
      <c r="L487" s="42"/>
      <c r="M487" s="189" t="s">
        <v>5</v>
      </c>
      <c r="N487" s="190" t="s">
        <v>42</v>
      </c>
      <c r="O487" s="43"/>
      <c r="P487" s="191">
        <f>O487*H487</f>
        <v>0</v>
      </c>
      <c r="Q487" s="191">
        <v>0</v>
      </c>
      <c r="R487" s="191">
        <f>Q487*H487</f>
        <v>0</v>
      </c>
      <c r="S487" s="191">
        <v>0</v>
      </c>
      <c r="T487" s="192">
        <f>S487*H487</f>
        <v>0</v>
      </c>
      <c r="AR487" s="25" t="s">
        <v>186</v>
      </c>
      <c r="AT487" s="25" t="s">
        <v>181</v>
      </c>
      <c r="AU487" s="25" t="s">
        <v>80</v>
      </c>
      <c r="AY487" s="25" t="s">
        <v>179</v>
      </c>
      <c r="BE487" s="193">
        <f>IF(N487="základní",J487,0)</f>
        <v>0</v>
      </c>
      <c r="BF487" s="193">
        <f>IF(N487="snížená",J487,0)</f>
        <v>0</v>
      </c>
      <c r="BG487" s="193">
        <f>IF(N487="zákl. přenesená",J487,0)</f>
        <v>0</v>
      </c>
      <c r="BH487" s="193">
        <f>IF(N487="sníž. přenesená",J487,0)</f>
        <v>0</v>
      </c>
      <c r="BI487" s="193">
        <f>IF(N487="nulová",J487,0)</f>
        <v>0</v>
      </c>
      <c r="BJ487" s="25" t="s">
        <v>78</v>
      </c>
      <c r="BK487" s="193">
        <f>ROUND(I487*H487,2)</f>
        <v>0</v>
      </c>
      <c r="BL487" s="25" t="s">
        <v>186</v>
      </c>
      <c r="BM487" s="25" t="s">
        <v>653</v>
      </c>
    </row>
    <row r="488" spans="2:47" s="1" customFormat="1" ht="27">
      <c r="B488" s="42"/>
      <c r="D488" s="194" t="s">
        <v>188</v>
      </c>
      <c r="F488" s="195" t="s">
        <v>649</v>
      </c>
      <c r="I488" s="196"/>
      <c r="L488" s="42"/>
      <c r="M488" s="197"/>
      <c r="N488" s="43"/>
      <c r="O488" s="43"/>
      <c r="P488" s="43"/>
      <c r="Q488" s="43"/>
      <c r="R488" s="43"/>
      <c r="S488" s="43"/>
      <c r="T488" s="71"/>
      <c r="AT488" s="25" t="s">
        <v>188</v>
      </c>
      <c r="AU488" s="25" t="s">
        <v>80</v>
      </c>
    </row>
    <row r="489" spans="2:51" s="13" customFormat="1" ht="13.5">
      <c r="B489" s="207"/>
      <c r="D489" s="194" t="s">
        <v>192</v>
      </c>
      <c r="E489" s="208" t="s">
        <v>5</v>
      </c>
      <c r="F489" s="209" t="s">
        <v>654</v>
      </c>
      <c r="H489" s="208" t="s">
        <v>5</v>
      </c>
      <c r="I489" s="210"/>
      <c r="L489" s="207"/>
      <c r="M489" s="211"/>
      <c r="N489" s="212"/>
      <c r="O489" s="212"/>
      <c r="P489" s="212"/>
      <c r="Q489" s="212"/>
      <c r="R489" s="212"/>
      <c r="S489" s="212"/>
      <c r="T489" s="213"/>
      <c r="AT489" s="208" t="s">
        <v>192</v>
      </c>
      <c r="AU489" s="208" t="s">
        <v>80</v>
      </c>
      <c r="AV489" s="13" t="s">
        <v>78</v>
      </c>
      <c r="AW489" s="13" t="s">
        <v>35</v>
      </c>
      <c r="AX489" s="13" t="s">
        <v>71</v>
      </c>
      <c r="AY489" s="208" t="s">
        <v>179</v>
      </c>
    </row>
    <row r="490" spans="2:51" s="12" customFormat="1" ht="13.5">
      <c r="B490" s="199"/>
      <c r="D490" s="194" t="s">
        <v>192</v>
      </c>
      <c r="E490" s="200" t="s">
        <v>5</v>
      </c>
      <c r="F490" s="201" t="s">
        <v>655</v>
      </c>
      <c r="H490" s="202">
        <v>12535.221</v>
      </c>
      <c r="I490" s="203"/>
      <c r="L490" s="199"/>
      <c r="M490" s="204"/>
      <c r="N490" s="205"/>
      <c r="O490" s="205"/>
      <c r="P490" s="205"/>
      <c r="Q490" s="205"/>
      <c r="R490" s="205"/>
      <c r="S490" s="205"/>
      <c r="T490" s="206"/>
      <c r="AT490" s="200" t="s">
        <v>192</v>
      </c>
      <c r="AU490" s="200" t="s">
        <v>80</v>
      </c>
      <c r="AV490" s="12" t="s">
        <v>80</v>
      </c>
      <c r="AW490" s="12" t="s">
        <v>35</v>
      </c>
      <c r="AX490" s="12" t="s">
        <v>71</v>
      </c>
      <c r="AY490" s="200" t="s">
        <v>179</v>
      </c>
    </row>
    <row r="491" spans="2:51" s="13" customFormat="1" ht="13.5">
      <c r="B491" s="207"/>
      <c r="D491" s="194" t="s">
        <v>192</v>
      </c>
      <c r="E491" s="208" t="s">
        <v>5</v>
      </c>
      <c r="F491" s="209" t="s">
        <v>656</v>
      </c>
      <c r="H491" s="208" t="s">
        <v>5</v>
      </c>
      <c r="I491" s="210"/>
      <c r="L491" s="207"/>
      <c r="M491" s="211"/>
      <c r="N491" s="212"/>
      <c r="O491" s="212"/>
      <c r="P491" s="212"/>
      <c r="Q491" s="212"/>
      <c r="R491" s="212"/>
      <c r="S491" s="212"/>
      <c r="T491" s="213"/>
      <c r="AT491" s="208" t="s">
        <v>192</v>
      </c>
      <c r="AU491" s="208" t="s">
        <v>80</v>
      </c>
      <c r="AV491" s="13" t="s">
        <v>78</v>
      </c>
      <c r="AW491" s="13" t="s">
        <v>35</v>
      </c>
      <c r="AX491" s="13" t="s">
        <v>71</v>
      </c>
      <c r="AY491" s="208" t="s">
        <v>179</v>
      </c>
    </row>
    <row r="492" spans="2:51" s="12" customFormat="1" ht="13.5">
      <c r="B492" s="199"/>
      <c r="D492" s="194" t="s">
        <v>192</v>
      </c>
      <c r="E492" s="200" t="s">
        <v>5</v>
      </c>
      <c r="F492" s="201" t="s">
        <v>657</v>
      </c>
      <c r="H492" s="202">
        <v>-10244.364</v>
      </c>
      <c r="I492" s="203"/>
      <c r="L492" s="199"/>
      <c r="M492" s="204"/>
      <c r="N492" s="205"/>
      <c r="O492" s="205"/>
      <c r="P492" s="205"/>
      <c r="Q492" s="205"/>
      <c r="R492" s="205"/>
      <c r="S492" s="205"/>
      <c r="T492" s="206"/>
      <c r="AT492" s="200" t="s">
        <v>192</v>
      </c>
      <c r="AU492" s="200" t="s">
        <v>80</v>
      </c>
      <c r="AV492" s="12" t="s">
        <v>80</v>
      </c>
      <c r="AW492" s="12" t="s">
        <v>35</v>
      </c>
      <c r="AX492" s="12" t="s">
        <v>71</v>
      </c>
      <c r="AY492" s="200" t="s">
        <v>179</v>
      </c>
    </row>
    <row r="493" spans="2:51" s="14" customFormat="1" ht="13.5">
      <c r="B493" s="214"/>
      <c r="D493" s="194" t="s">
        <v>192</v>
      </c>
      <c r="E493" s="215" t="s">
        <v>5</v>
      </c>
      <c r="F493" s="216" t="s">
        <v>228</v>
      </c>
      <c r="H493" s="217">
        <v>2290.857</v>
      </c>
      <c r="I493" s="218"/>
      <c r="L493" s="214"/>
      <c r="M493" s="219"/>
      <c r="N493" s="220"/>
      <c r="O493" s="220"/>
      <c r="P493" s="220"/>
      <c r="Q493" s="220"/>
      <c r="R493" s="220"/>
      <c r="S493" s="220"/>
      <c r="T493" s="221"/>
      <c r="AT493" s="215" t="s">
        <v>192</v>
      </c>
      <c r="AU493" s="215" t="s">
        <v>80</v>
      </c>
      <c r="AV493" s="14" t="s">
        <v>186</v>
      </c>
      <c r="AW493" s="14" t="s">
        <v>35</v>
      </c>
      <c r="AX493" s="14" t="s">
        <v>78</v>
      </c>
      <c r="AY493" s="215" t="s">
        <v>179</v>
      </c>
    </row>
    <row r="494" spans="2:65" s="1" customFormat="1" ht="16.5" customHeight="1">
      <c r="B494" s="181"/>
      <c r="C494" s="182" t="s">
        <v>658</v>
      </c>
      <c r="D494" s="182" t="s">
        <v>181</v>
      </c>
      <c r="E494" s="183" t="s">
        <v>659</v>
      </c>
      <c r="F494" s="184" t="s">
        <v>660</v>
      </c>
      <c r="G494" s="185" t="s">
        <v>424</v>
      </c>
      <c r="H494" s="186">
        <v>19172.272</v>
      </c>
      <c r="I494" s="187"/>
      <c r="J494" s="188">
        <f>ROUND(I494*H494,2)</f>
        <v>0</v>
      </c>
      <c r="K494" s="184" t="s">
        <v>185</v>
      </c>
      <c r="L494" s="42"/>
      <c r="M494" s="189" t="s">
        <v>5</v>
      </c>
      <c r="N494" s="190" t="s">
        <v>42</v>
      </c>
      <c r="O494" s="43"/>
      <c r="P494" s="191">
        <f>O494*H494</f>
        <v>0</v>
      </c>
      <c r="Q494" s="191">
        <v>0</v>
      </c>
      <c r="R494" s="191">
        <f>Q494*H494</f>
        <v>0</v>
      </c>
      <c r="S494" s="191">
        <v>0</v>
      </c>
      <c r="T494" s="192">
        <f>S494*H494</f>
        <v>0</v>
      </c>
      <c r="AR494" s="25" t="s">
        <v>186</v>
      </c>
      <c r="AT494" s="25" t="s">
        <v>181</v>
      </c>
      <c r="AU494" s="25" t="s">
        <v>80</v>
      </c>
      <c r="AY494" s="25" t="s">
        <v>179</v>
      </c>
      <c r="BE494" s="193">
        <f>IF(N494="základní",J494,0)</f>
        <v>0</v>
      </c>
      <c r="BF494" s="193">
        <f>IF(N494="snížená",J494,0)</f>
        <v>0</v>
      </c>
      <c r="BG494" s="193">
        <f>IF(N494="zákl. přenesená",J494,0)</f>
        <v>0</v>
      </c>
      <c r="BH494" s="193">
        <f>IF(N494="sníž. přenesená",J494,0)</f>
        <v>0</v>
      </c>
      <c r="BI494" s="193">
        <f>IF(N494="nulová",J494,0)</f>
        <v>0</v>
      </c>
      <c r="BJ494" s="25" t="s">
        <v>78</v>
      </c>
      <c r="BK494" s="193">
        <f>ROUND(I494*H494,2)</f>
        <v>0</v>
      </c>
      <c r="BL494" s="25" t="s">
        <v>186</v>
      </c>
      <c r="BM494" s="25" t="s">
        <v>661</v>
      </c>
    </row>
    <row r="495" spans="2:47" s="1" customFormat="1" ht="13.5">
      <c r="B495" s="42"/>
      <c r="D495" s="194" t="s">
        <v>188</v>
      </c>
      <c r="F495" s="195" t="s">
        <v>662</v>
      </c>
      <c r="I495" s="196"/>
      <c r="L495" s="42"/>
      <c r="M495" s="197"/>
      <c r="N495" s="43"/>
      <c r="O495" s="43"/>
      <c r="P495" s="43"/>
      <c r="Q495" s="43"/>
      <c r="R495" s="43"/>
      <c r="S495" s="43"/>
      <c r="T495" s="71"/>
      <c r="AT495" s="25" t="s">
        <v>188</v>
      </c>
      <c r="AU495" s="25" t="s">
        <v>80</v>
      </c>
    </row>
    <row r="496" spans="2:51" s="13" customFormat="1" ht="13.5">
      <c r="B496" s="207"/>
      <c r="D496" s="194" t="s">
        <v>192</v>
      </c>
      <c r="E496" s="208" t="s">
        <v>5</v>
      </c>
      <c r="F496" s="209" t="s">
        <v>663</v>
      </c>
      <c r="H496" s="208" t="s">
        <v>5</v>
      </c>
      <c r="I496" s="210"/>
      <c r="L496" s="207"/>
      <c r="M496" s="211"/>
      <c r="N496" s="212"/>
      <c r="O496" s="212"/>
      <c r="P496" s="212"/>
      <c r="Q496" s="212"/>
      <c r="R496" s="212"/>
      <c r="S496" s="212"/>
      <c r="T496" s="213"/>
      <c r="AT496" s="208" t="s">
        <v>192</v>
      </c>
      <c r="AU496" s="208" t="s">
        <v>80</v>
      </c>
      <c r="AV496" s="13" t="s">
        <v>78</v>
      </c>
      <c r="AW496" s="13" t="s">
        <v>35</v>
      </c>
      <c r="AX496" s="13" t="s">
        <v>71</v>
      </c>
      <c r="AY496" s="208" t="s">
        <v>179</v>
      </c>
    </row>
    <row r="497" spans="2:51" s="12" customFormat="1" ht="13.5">
      <c r="B497" s="199"/>
      <c r="D497" s="194" t="s">
        <v>192</v>
      </c>
      <c r="E497" s="200" t="s">
        <v>5</v>
      </c>
      <c r="F497" s="201" t="s">
        <v>664</v>
      </c>
      <c r="H497" s="202">
        <v>18826.342</v>
      </c>
      <c r="I497" s="203"/>
      <c r="L497" s="199"/>
      <c r="M497" s="204"/>
      <c r="N497" s="205"/>
      <c r="O497" s="205"/>
      <c r="P497" s="205"/>
      <c r="Q497" s="205"/>
      <c r="R497" s="205"/>
      <c r="S497" s="205"/>
      <c r="T497" s="206"/>
      <c r="AT497" s="200" t="s">
        <v>192</v>
      </c>
      <c r="AU497" s="200" t="s">
        <v>80</v>
      </c>
      <c r="AV497" s="12" t="s">
        <v>80</v>
      </c>
      <c r="AW497" s="12" t="s">
        <v>35</v>
      </c>
      <c r="AX497" s="12" t="s">
        <v>71</v>
      </c>
      <c r="AY497" s="200" t="s">
        <v>179</v>
      </c>
    </row>
    <row r="498" spans="2:51" s="13" customFormat="1" ht="13.5">
      <c r="B498" s="207"/>
      <c r="D498" s="194" t="s">
        <v>192</v>
      </c>
      <c r="E498" s="208" t="s">
        <v>5</v>
      </c>
      <c r="F498" s="209" t="s">
        <v>665</v>
      </c>
      <c r="H498" s="208" t="s">
        <v>5</v>
      </c>
      <c r="I498" s="210"/>
      <c r="L498" s="207"/>
      <c r="M498" s="211"/>
      <c r="N498" s="212"/>
      <c r="O498" s="212"/>
      <c r="P498" s="212"/>
      <c r="Q498" s="212"/>
      <c r="R498" s="212"/>
      <c r="S498" s="212"/>
      <c r="T498" s="213"/>
      <c r="AT498" s="208" t="s">
        <v>192</v>
      </c>
      <c r="AU498" s="208" t="s">
        <v>80</v>
      </c>
      <c r="AV498" s="13" t="s">
        <v>78</v>
      </c>
      <c r="AW498" s="13" t="s">
        <v>35</v>
      </c>
      <c r="AX498" s="13" t="s">
        <v>71</v>
      </c>
      <c r="AY498" s="208" t="s">
        <v>179</v>
      </c>
    </row>
    <row r="499" spans="2:51" s="12" customFormat="1" ht="13.5">
      <c r="B499" s="199"/>
      <c r="D499" s="194" t="s">
        <v>192</v>
      </c>
      <c r="E499" s="200" t="s">
        <v>5</v>
      </c>
      <c r="F499" s="201" t="s">
        <v>627</v>
      </c>
      <c r="H499" s="202">
        <v>345.93</v>
      </c>
      <c r="I499" s="203"/>
      <c r="L499" s="199"/>
      <c r="M499" s="204"/>
      <c r="N499" s="205"/>
      <c r="O499" s="205"/>
      <c r="P499" s="205"/>
      <c r="Q499" s="205"/>
      <c r="R499" s="205"/>
      <c r="S499" s="205"/>
      <c r="T499" s="206"/>
      <c r="AT499" s="200" t="s">
        <v>192</v>
      </c>
      <c r="AU499" s="200" t="s">
        <v>80</v>
      </c>
      <c r="AV499" s="12" t="s">
        <v>80</v>
      </c>
      <c r="AW499" s="12" t="s">
        <v>35</v>
      </c>
      <c r="AX499" s="12" t="s">
        <v>71</v>
      </c>
      <c r="AY499" s="200" t="s">
        <v>179</v>
      </c>
    </row>
    <row r="500" spans="2:51" s="14" customFormat="1" ht="13.5">
      <c r="B500" s="214"/>
      <c r="D500" s="194" t="s">
        <v>192</v>
      </c>
      <c r="E500" s="215" t="s">
        <v>5</v>
      </c>
      <c r="F500" s="216" t="s">
        <v>228</v>
      </c>
      <c r="H500" s="217">
        <v>19172.272</v>
      </c>
      <c r="I500" s="218"/>
      <c r="L500" s="214"/>
      <c r="M500" s="219"/>
      <c r="N500" s="220"/>
      <c r="O500" s="220"/>
      <c r="P500" s="220"/>
      <c r="Q500" s="220"/>
      <c r="R500" s="220"/>
      <c r="S500" s="220"/>
      <c r="T500" s="221"/>
      <c r="AT500" s="215" t="s">
        <v>192</v>
      </c>
      <c r="AU500" s="215" t="s">
        <v>80</v>
      </c>
      <c r="AV500" s="14" t="s">
        <v>186</v>
      </c>
      <c r="AW500" s="14" t="s">
        <v>35</v>
      </c>
      <c r="AX500" s="14" t="s">
        <v>78</v>
      </c>
      <c r="AY500" s="215" t="s">
        <v>179</v>
      </c>
    </row>
    <row r="501" spans="2:65" s="1" customFormat="1" ht="16.5" customHeight="1">
      <c r="B501" s="181"/>
      <c r="C501" s="182" t="s">
        <v>666</v>
      </c>
      <c r="D501" s="182" t="s">
        <v>181</v>
      </c>
      <c r="E501" s="183" t="s">
        <v>667</v>
      </c>
      <c r="F501" s="184" t="s">
        <v>668</v>
      </c>
      <c r="G501" s="185" t="s">
        <v>669</v>
      </c>
      <c r="H501" s="186">
        <v>29763.873</v>
      </c>
      <c r="I501" s="187"/>
      <c r="J501" s="188">
        <f>ROUND(I501*H501,2)</f>
        <v>0</v>
      </c>
      <c r="K501" s="184" t="s">
        <v>185</v>
      </c>
      <c r="L501" s="42"/>
      <c r="M501" s="189" t="s">
        <v>5</v>
      </c>
      <c r="N501" s="190" t="s">
        <v>42</v>
      </c>
      <c r="O501" s="43"/>
      <c r="P501" s="191">
        <f>O501*H501</f>
        <v>0</v>
      </c>
      <c r="Q501" s="191">
        <v>0</v>
      </c>
      <c r="R501" s="191">
        <f>Q501*H501</f>
        <v>0</v>
      </c>
      <c r="S501" s="191">
        <v>0</v>
      </c>
      <c r="T501" s="192">
        <f>S501*H501</f>
        <v>0</v>
      </c>
      <c r="AR501" s="25" t="s">
        <v>186</v>
      </c>
      <c r="AT501" s="25" t="s">
        <v>181</v>
      </c>
      <c r="AU501" s="25" t="s">
        <v>80</v>
      </c>
      <c r="AY501" s="25" t="s">
        <v>179</v>
      </c>
      <c r="BE501" s="193">
        <f>IF(N501="základní",J501,0)</f>
        <v>0</v>
      </c>
      <c r="BF501" s="193">
        <f>IF(N501="snížená",J501,0)</f>
        <v>0</v>
      </c>
      <c r="BG501" s="193">
        <f>IF(N501="zákl. přenesená",J501,0)</f>
        <v>0</v>
      </c>
      <c r="BH501" s="193">
        <f>IF(N501="sníž. přenesená",J501,0)</f>
        <v>0</v>
      </c>
      <c r="BI501" s="193">
        <f>IF(N501="nulová",J501,0)</f>
        <v>0</v>
      </c>
      <c r="BJ501" s="25" t="s">
        <v>78</v>
      </c>
      <c r="BK501" s="193">
        <f>ROUND(I501*H501,2)</f>
        <v>0</v>
      </c>
      <c r="BL501" s="25" t="s">
        <v>186</v>
      </c>
      <c r="BM501" s="25" t="s">
        <v>670</v>
      </c>
    </row>
    <row r="502" spans="2:47" s="1" customFormat="1" ht="13.5">
      <c r="B502" s="42"/>
      <c r="D502" s="194" t="s">
        <v>188</v>
      </c>
      <c r="F502" s="195" t="s">
        <v>671</v>
      </c>
      <c r="I502" s="196"/>
      <c r="L502" s="42"/>
      <c r="M502" s="197"/>
      <c r="N502" s="43"/>
      <c r="O502" s="43"/>
      <c r="P502" s="43"/>
      <c r="Q502" s="43"/>
      <c r="R502" s="43"/>
      <c r="S502" s="43"/>
      <c r="T502" s="71"/>
      <c r="AT502" s="25" t="s">
        <v>188</v>
      </c>
      <c r="AU502" s="25" t="s">
        <v>80</v>
      </c>
    </row>
    <row r="503" spans="2:51" s="13" customFormat="1" ht="13.5">
      <c r="B503" s="207"/>
      <c r="D503" s="194" t="s">
        <v>192</v>
      </c>
      <c r="E503" s="208" t="s">
        <v>5</v>
      </c>
      <c r="F503" s="209" t="s">
        <v>663</v>
      </c>
      <c r="H503" s="208" t="s">
        <v>5</v>
      </c>
      <c r="I503" s="210"/>
      <c r="L503" s="207"/>
      <c r="M503" s="211"/>
      <c r="N503" s="212"/>
      <c r="O503" s="212"/>
      <c r="P503" s="212"/>
      <c r="Q503" s="212"/>
      <c r="R503" s="212"/>
      <c r="S503" s="212"/>
      <c r="T503" s="213"/>
      <c r="AT503" s="208" t="s">
        <v>192</v>
      </c>
      <c r="AU503" s="208" t="s">
        <v>80</v>
      </c>
      <c r="AV503" s="13" t="s">
        <v>78</v>
      </c>
      <c r="AW503" s="13" t="s">
        <v>35</v>
      </c>
      <c r="AX503" s="13" t="s">
        <v>71</v>
      </c>
      <c r="AY503" s="208" t="s">
        <v>179</v>
      </c>
    </row>
    <row r="504" spans="2:51" s="12" customFormat="1" ht="13.5">
      <c r="B504" s="199"/>
      <c r="D504" s="194" t="s">
        <v>192</v>
      </c>
      <c r="E504" s="200" t="s">
        <v>5</v>
      </c>
      <c r="F504" s="201" t="s">
        <v>664</v>
      </c>
      <c r="H504" s="202">
        <v>18826.342</v>
      </c>
      <c r="I504" s="203"/>
      <c r="L504" s="199"/>
      <c r="M504" s="204"/>
      <c r="N504" s="205"/>
      <c r="O504" s="205"/>
      <c r="P504" s="205"/>
      <c r="Q504" s="205"/>
      <c r="R504" s="205"/>
      <c r="S504" s="205"/>
      <c r="T504" s="206"/>
      <c r="AT504" s="200" t="s">
        <v>192</v>
      </c>
      <c r="AU504" s="200" t="s">
        <v>80</v>
      </c>
      <c r="AV504" s="12" t="s">
        <v>80</v>
      </c>
      <c r="AW504" s="12" t="s">
        <v>35</v>
      </c>
      <c r="AX504" s="12" t="s">
        <v>71</v>
      </c>
      <c r="AY504" s="200" t="s">
        <v>179</v>
      </c>
    </row>
    <row r="505" spans="2:51" s="13" customFormat="1" ht="13.5">
      <c r="B505" s="207"/>
      <c r="D505" s="194" t="s">
        <v>192</v>
      </c>
      <c r="E505" s="208" t="s">
        <v>5</v>
      </c>
      <c r="F505" s="209" t="s">
        <v>672</v>
      </c>
      <c r="H505" s="208" t="s">
        <v>5</v>
      </c>
      <c r="I505" s="210"/>
      <c r="L505" s="207"/>
      <c r="M505" s="211"/>
      <c r="N505" s="212"/>
      <c r="O505" s="212"/>
      <c r="P505" s="212"/>
      <c r="Q505" s="212"/>
      <c r="R505" s="212"/>
      <c r="S505" s="212"/>
      <c r="T505" s="213"/>
      <c r="AT505" s="208" t="s">
        <v>192</v>
      </c>
      <c r="AU505" s="208" t="s">
        <v>80</v>
      </c>
      <c r="AV505" s="13" t="s">
        <v>78</v>
      </c>
      <c r="AW505" s="13" t="s">
        <v>35</v>
      </c>
      <c r="AX505" s="13" t="s">
        <v>71</v>
      </c>
      <c r="AY505" s="208" t="s">
        <v>179</v>
      </c>
    </row>
    <row r="506" spans="2:51" s="12" customFormat="1" ht="13.5">
      <c r="B506" s="199"/>
      <c r="D506" s="194" t="s">
        <v>192</v>
      </c>
      <c r="E506" s="200" t="s">
        <v>5</v>
      </c>
      <c r="F506" s="201" t="s">
        <v>673</v>
      </c>
      <c r="H506" s="202">
        <v>-2290.857</v>
      </c>
      <c r="I506" s="203"/>
      <c r="L506" s="199"/>
      <c r="M506" s="204"/>
      <c r="N506" s="205"/>
      <c r="O506" s="205"/>
      <c r="P506" s="205"/>
      <c r="Q506" s="205"/>
      <c r="R506" s="205"/>
      <c r="S506" s="205"/>
      <c r="T506" s="206"/>
      <c r="AT506" s="200" t="s">
        <v>192</v>
      </c>
      <c r="AU506" s="200" t="s">
        <v>80</v>
      </c>
      <c r="AV506" s="12" t="s">
        <v>80</v>
      </c>
      <c r="AW506" s="12" t="s">
        <v>35</v>
      </c>
      <c r="AX506" s="12" t="s">
        <v>71</v>
      </c>
      <c r="AY506" s="200" t="s">
        <v>179</v>
      </c>
    </row>
    <row r="507" spans="2:51" s="14" customFormat="1" ht="13.5">
      <c r="B507" s="214"/>
      <c r="D507" s="194" t="s">
        <v>192</v>
      </c>
      <c r="E507" s="215" t="s">
        <v>5</v>
      </c>
      <c r="F507" s="216" t="s">
        <v>228</v>
      </c>
      <c r="H507" s="217">
        <v>16535.485</v>
      </c>
      <c r="I507" s="218"/>
      <c r="L507" s="214"/>
      <c r="M507" s="219"/>
      <c r="N507" s="220"/>
      <c r="O507" s="220"/>
      <c r="P507" s="220"/>
      <c r="Q507" s="220"/>
      <c r="R507" s="220"/>
      <c r="S507" s="220"/>
      <c r="T507" s="221"/>
      <c r="AT507" s="215" t="s">
        <v>192</v>
      </c>
      <c r="AU507" s="215" t="s">
        <v>80</v>
      </c>
      <c r="AV507" s="14" t="s">
        <v>186</v>
      </c>
      <c r="AW507" s="14" t="s">
        <v>35</v>
      </c>
      <c r="AX507" s="14" t="s">
        <v>78</v>
      </c>
      <c r="AY507" s="215" t="s">
        <v>179</v>
      </c>
    </row>
    <row r="508" spans="2:51" s="12" customFormat="1" ht="13.5">
      <c r="B508" s="199"/>
      <c r="D508" s="194" t="s">
        <v>192</v>
      </c>
      <c r="F508" s="201" t="s">
        <v>674</v>
      </c>
      <c r="H508" s="202">
        <v>29763.873</v>
      </c>
      <c r="I508" s="203"/>
      <c r="L508" s="199"/>
      <c r="M508" s="204"/>
      <c r="N508" s="205"/>
      <c r="O508" s="205"/>
      <c r="P508" s="205"/>
      <c r="Q508" s="205"/>
      <c r="R508" s="205"/>
      <c r="S508" s="205"/>
      <c r="T508" s="206"/>
      <c r="AT508" s="200" t="s">
        <v>192</v>
      </c>
      <c r="AU508" s="200" t="s">
        <v>80</v>
      </c>
      <c r="AV508" s="12" t="s">
        <v>80</v>
      </c>
      <c r="AW508" s="12" t="s">
        <v>6</v>
      </c>
      <c r="AX508" s="12" t="s">
        <v>78</v>
      </c>
      <c r="AY508" s="200" t="s">
        <v>179</v>
      </c>
    </row>
    <row r="509" spans="2:65" s="1" customFormat="1" ht="16.5" customHeight="1">
      <c r="B509" s="181"/>
      <c r="C509" s="182" t="s">
        <v>675</v>
      </c>
      <c r="D509" s="182" t="s">
        <v>181</v>
      </c>
      <c r="E509" s="183" t="s">
        <v>676</v>
      </c>
      <c r="F509" s="184" t="s">
        <v>677</v>
      </c>
      <c r="G509" s="185" t="s">
        <v>424</v>
      </c>
      <c r="H509" s="186">
        <v>12535.221</v>
      </c>
      <c r="I509" s="187"/>
      <c r="J509" s="188">
        <f>ROUND(I509*H509,2)</f>
        <v>0</v>
      </c>
      <c r="K509" s="184" t="s">
        <v>185</v>
      </c>
      <c r="L509" s="42"/>
      <c r="M509" s="189" t="s">
        <v>5</v>
      </c>
      <c r="N509" s="190" t="s">
        <v>42</v>
      </c>
      <c r="O509" s="43"/>
      <c r="P509" s="191">
        <f>O509*H509</f>
        <v>0</v>
      </c>
      <c r="Q509" s="191">
        <v>0</v>
      </c>
      <c r="R509" s="191">
        <f>Q509*H509</f>
        <v>0</v>
      </c>
      <c r="S509" s="191">
        <v>0</v>
      </c>
      <c r="T509" s="192">
        <f>S509*H509</f>
        <v>0</v>
      </c>
      <c r="AR509" s="25" t="s">
        <v>186</v>
      </c>
      <c r="AT509" s="25" t="s">
        <v>181</v>
      </c>
      <c r="AU509" s="25" t="s">
        <v>80</v>
      </c>
      <c r="AY509" s="25" t="s">
        <v>179</v>
      </c>
      <c r="BE509" s="193">
        <f>IF(N509="základní",J509,0)</f>
        <v>0</v>
      </c>
      <c r="BF509" s="193">
        <f>IF(N509="snížená",J509,0)</f>
        <v>0</v>
      </c>
      <c r="BG509" s="193">
        <f>IF(N509="zákl. přenesená",J509,0)</f>
        <v>0</v>
      </c>
      <c r="BH509" s="193">
        <f>IF(N509="sníž. přenesená",J509,0)</f>
        <v>0</v>
      </c>
      <c r="BI509" s="193">
        <f>IF(N509="nulová",J509,0)</f>
        <v>0</v>
      </c>
      <c r="BJ509" s="25" t="s">
        <v>78</v>
      </c>
      <c r="BK509" s="193">
        <f>ROUND(I509*H509,2)</f>
        <v>0</v>
      </c>
      <c r="BL509" s="25" t="s">
        <v>186</v>
      </c>
      <c r="BM509" s="25" t="s">
        <v>678</v>
      </c>
    </row>
    <row r="510" spans="2:47" s="1" customFormat="1" ht="27">
      <c r="B510" s="42"/>
      <c r="D510" s="194" t="s">
        <v>188</v>
      </c>
      <c r="F510" s="195" t="s">
        <v>679</v>
      </c>
      <c r="I510" s="196"/>
      <c r="L510" s="42"/>
      <c r="M510" s="197"/>
      <c r="N510" s="43"/>
      <c r="O510" s="43"/>
      <c r="P510" s="43"/>
      <c r="Q510" s="43"/>
      <c r="R510" s="43"/>
      <c r="S510" s="43"/>
      <c r="T510" s="71"/>
      <c r="AT510" s="25" t="s">
        <v>188</v>
      </c>
      <c r="AU510" s="25" t="s">
        <v>80</v>
      </c>
    </row>
    <row r="511" spans="2:51" s="13" customFormat="1" ht="13.5">
      <c r="B511" s="207"/>
      <c r="D511" s="194" t="s">
        <v>192</v>
      </c>
      <c r="E511" s="208" t="s">
        <v>5</v>
      </c>
      <c r="F511" s="209" t="s">
        <v>680</v>
      </c>
      <c r="H511" s="208" t="s">
        <v>5</v>
      </c>
      <c r="I511" s="210"/>
      <c r="L511" s="207"/>
      <c r="M511" s="211"/>
      <c r="N511" s="212"/>
      <c r="O511" s="212"/>
      <c r="P511" s="212"/>
      <c r="Q511" s="212"/>
      <c r="R511" s="212"/>
      <c r="S511" s="212"/>
      <c r="T511" s="213"/>
      <c r="AT511" s="208" t="s">
        <v>192</v>
      </c>
      <c r="AU511" s="208" t="s">
        <v>80</v>
      </c>
      <c r="AV511" s="13" t="s">
        <v>78</v>
      </c>
      <c r="AW511" s="13" t="s">
        <v>35</v>
      </c>
      <c r="AX511" s="13" t="s">
        <v>71</v>
      </c>
      <c r="AY511" s="208" t="s">
        <v>179</v>
      </c>
    </row>
    <row r="512" spans="2:51" s="12" customFormat="1" ht="13.5">
      <c r="B512" s="199"/>
      <c r="D512" s="194" t="s">
        <v>192</v>
      </c>
      <c r="E512" s="200" t="s">
        <v>5</v>
      </c>
      <c r="F512" s="201" t="s">
        <v>640</v>
      </c>
      <c r="H512" s="202">
        <v>21</v>
      </c>
      <c r="I512" s="203"/>
      <c r="L512" s="199"/>
      <c r="M512" s="204"/>
      <c r="N512" s="205"/>
      <c r="O512" s="205"/>
      <c r="P512" s="205"/>
      <c r="Q512" s="205"/>
      <c r="R512" s="205"/>
      <c r="S512" s="205"/>
      <c r="T512" s="206"/>
      <c r="AT512" s="200" t="s">
        <v>192</v>
      </c>
      <c r="AU512" s="200" t="s">
        <v>80</v>
      </c>
      <c r="AV512" s="12" t="s">
        <v>80</v>
      </c>
      <c r="AW512" s="12" t="s">
        <v>35</v>
      </c>
      <c r="AX512" s="12" t="s">
        <v>71</v>
      </c>
      <c r="AY512" s="200" t="s">
        <v>179</v>
      </c>
    </row>
    <row r="513" spans="2:51" s="13" customFormat="1" ht="13.5">
      <c r="B513" s="207"/>
      <c r="D513" s="194" t="s">
        <v>192</v>
      </c>
      <c r="E513" s="208" t="s">
        <v>5</v>
      </c>
      <c r="F513" s="209" t="s">
        <v>681</v>
      </c>
      <c r="H513" s="208" t="s">
        <v>5</v>
      </c>
      <c r="I513" s="210"/>
      <c r="L513" s="207"/>
      <c r="M513" s="211"/>
      <c r="N513" s="212"/>
      <c r="O513" s="212"/>
      <c r="P513" s="212"/>
      <c r="Q513" s="212"/>
      <c r="R513" s="212"/>
      <c r="S513" s="212"/>
      <c r="T513" s="213"/>
      <c r="AT513" s="208" t="s">
        <v>192</v>
      </c>
      <c r="AU513" s="208" t="s">
        <v>80</v>
      </c>
      <c r="AV513" s="13" t="s">
        <v>78</v>
      </c>
      <c r="AW513" s="13" t="s">
        <v>35</v>
      </c>
      <c r="AX513" s="13" t="s">
        <v>71</v>
      </c>
      <c r="AY513" s="208" t="s">
        <v>179</v>
      </c>
    </row>
    <row r="514" spans="2:51" s="12" customFormat="1" ht="13.5">
      <c r="B514" s="199"/>
      <c r="D514" s="194" t="s">
        <v>192</v>
      </c>
      <c r="E514" s="200" t="s">
        <v>5</v>
      </c>
      <c r="F514" s="201" t="s">
        <v>638</v>
      </c>
      <c r="H514" s="202">
        <v>18805.342</v>
      </c>
      <c r="I514" s="203"/>
      <c r="L514" s="199"/>
      <c r="M514" s="204"/>
      <c r="N514" s="205"/>
      <c r="O514" s="205"/>
      <c r="P514" s="205"/>
      <c r="Q514" s="205"/>
      <c r="R514" s="205"/>
      <c r="S514" s="205"/>
      <c r="T514" s="206"/>
      <c r="AT514" s="200" t="s">
        <v>192</v>
      </c>
      <c r="AU514" s="200" t="s">
        <v>80</v>
      </c>
      <c r="AV514" s="12" t="s">
        <v>80</v>
      </c>
      <c r="AW514" s="12" t="s">
        <v>35</v>
      </c>
      <c r="AX514" s="12" t="s">
        <v>71</v>
      </c>
      <c r="AY514" s="200" t="s">
        <v>179</v>
      </c>
    </row>
    <row r="515" spans="2:51" s="13" customFormat="1" ht="13.5">
      <c r="B515" s="207"/>
      <c r="D515" s="194" t="s">
        <v>192</v>
      </c>
      <c r="E515" s="208" t="s">
        <v>5</v>
      </c>
      <c r="F515" s="209" t="s">
        <v>682</v>
      </c>
      <c r="H515" s="208" t="s">
        <v>5</v>
      </c>
      <c r="I515" s="210"/>
      <c r="L515" s="207"/>
      <c r="M515" s="211"/>
      <c r="N515" s="212"/>
      <c r="O515" s="212"/>
      <c r="P515" s="212"/>
      <c r="Q515" s="212"/>
      <c r="R515" s="212"/>
      <c r="S515" s="212"/>
      <c r="T515" s="213"/>
      <c r="AT515" s="208" t="s">
        <v>192</v>
      </c>
      <c r="AU515" s="208" t="s">
        <v>80</v>
      </c>
      <c r="AV515" s="13" t="s">
        <v>78</v>
      </c>
      <c r="AW515" s="13" t="s">
        <v>35</v>
      </c>
      <c r="AX515" s="13" t="s">
        <v>71</v>
      </c>
      <c r="AY515" s="208" t="s">
        <v>179</v>
      </c>
    </row>
    <row r="516" spans="2:51" s="12" customFormat="1" ht="13.5">
      <c r="B516" s="199"/>
      <c r="D516" s="194" t="s">
        <v>192</v>
      </c>
      <c r="E516" s="200" t="s">
        <v>5</v>
      </c>
      <c r="F516" s="201" t="s">
        <v>683</v>
      </c>
      <c r="H516" s="202">
        <v>-802.572</v>
      </c>
      <c r="I516" s="203"/>
      <c r="L516" s="199"/>
      <c r="M516" s="204"/>
      <c r="N516" s="205"/>
      <c r="O516" s="205"/>
      <c r="P516" s="205"/>
      <c r="Q516" s="205"/>
      <c r="R516" s="205"/>
      <c r="S516" s="205"/>
      <c r="T516" s="206"/>
      <c r="AT516" s="200" t="s">
        <v>192</v>
      </c>
      <c r="AU516" s="200" t="s">
        <v>80</v>
      </c>
      <c r="AV516" s="12" t="s">
        <v>80</v>
      </c>
      <c r="AW516" s="12" t="s">
        <v>35</v>
      </c>
      <c r="AX516" s="12" t="s">
        <v>71</v>
      </c>
      <c r="AY516" s="200" t="s">
        <v>179</v>
      </c>
    </row>
    <row r="517" spans="2:51" s="13" customFormat="1" ht="13.5">
      <c r="B517" s="207"/>
      <c r="D517" s="194" t="s">
        <v>192</v>
      </c>
      <c r="E517" s="208" t="s">
        <v>5</v>
      </c>
      <c r="F517" s="209" t="s">
        <v>684</v>
      </c>
      <c r="H517" s="208" t="s">
        <v>5</v>
      </c>
      <c r="I517" s="210"/>
      <c r="L517" s="207"/>
      <c r="M517" s="211"/>
      <c r="N517" s="212"/>
      <c r="O517" s="212"/>
      <c r="P517" s="212"/>
      <c r="Q517" s="212"/>
      <c r="R517" s="212"/>
      <c r="S517" s="212"/>
      <c r="T517" s="213"/>
      <c r="AT517" s="208" t="s">
        <v>192</v>
      </c>
      <c r="AU517" s="208" t="s">
        <v>80</v>
      </c>
      <c r="AV517" s="13" t="s">
        <v>78</v>
      </c>
      <c r="AW517" s="13" t="s">
        <v>35</v>
      </c>
      <c r="AX517" s="13" t="s">
        <v>71</v>
      </c>
      <c r="AY517" s="208" t="s">
        <v>179</v>
      </c>
    </row>
    <row r="518" spans="2:51" s="12" customFormat="1" ht="13.5">
      <c r="B518" s="199"/>
      <c r="D518" s="194" t="s">
        <v>192</v>
      </c>
      <c r="E518" s="200" t="s">
        <v>5</v>
      </c>
      <c r="F518" s="201" t="s">
        <v>685</v>
      </c>
      <c r="H518" s="202">
        <v>-45.826</v>
      </c>
      <c r="I518" s="203"/>
      <c r="L518" s="199"/>
      <c r="M518" s="204"/>
      <c r="N518" s="205"/>
      <c r="O518" s="205"/>
      <c r="P518" s="205"/>
      <c r="Q518" s="205"/>
      <c r="R518" s="205"/>
      <c r="S518" s="205"/>
      <c r="T518" s="206"/>
      <c r="AT518" s="200" t="s">
        <v>192</v>
      </c>
      <c r="AU518" s="200" t="s">
        <v>80</v>
      </c>
      <c r="AV518" s="12" t="s">
        <v>80</v>
      </c>
      <c r="AW518" s="12" t="s">
        <v>35</v>
      </c>
      <c r="AX518" s="12" t="s">
        <v>71</v>
      </c>
      <c r="AY518" s="200" t="s">
        <v>179</v>
      </c>
    </row>
    <row r="519" spans="2:51" s="13" customFormat="1" ht="13.5">
      <c r="B519" s="207"/>
      <c r="D519" s="194" t="s">
        <v>192</v>
      </c>
      <c r="E519" s="208" t="s">
        <v>5</v>
      </c>
      <c r="F519" s="209" t="s">
        <v>686</v>
      </c>
      <c r="H519" s="208" t="s">
        <v>5</v>
      </c>
      <c r="I519" s="210"/>
      <c r="L519" s="207"/>
      <c r="M519" s="211"/>
      <c r="N519" s="212"/>
      <c r="O519" s="212"/>
      <c r="P519" s="212"/>
      <c r="Q519" s="212"/>
      <c r="R519" s="212"/>
      <c r="S519" s="212"/>
      <c r="T519" s="213"/>
      <c r="AT519" s="208" t="s">
        <v>192</v>
      </c>
      <c r="AU519" s="208" t="s">
        <v>80</v>
      </c>
      <c r="AV519" s="13" t="s">
        <v>78</v>
      </c>
      <c r="AW519" s="13" t="s">
        <v>35</v>
      </c>
      <c r="AX519" s="13" t="s">
        <v>71</v>
      </c>
      <c r="AY519" s="208" t="s">
        <v>179</v>
      </c>
    </row>
    <row r="520" spans="2:51" s="12" customFormat="1" ht="13.5">
      <c r="B520" s="199"/>
      <c r="D520" s="194" t="s">
        <v>192</v>
      </c>
      <c r="E520" s="200" t="s">
        <v>5</v>
      </c>
      <c r="F520" s="201" t="s">
        <v>687</v>
      </c>
      <c r="H520" s="202">
        <v>-68.947</v>
      </c>
      <c r="I520" s="203"/>
      <c r="L520" s="199"/>
      <c r="M520" s="204"/>
      <c r="N520" s="205"/>
      <c r="O520" s="205"/>
      <c r="P520" s="205"/>
      <c r="Q520" s="205"/>
      <c r="R520" s="205"/>
      <c r="S520" s="205"/>
      <c r="T520" s="206"/>
      <c r="AT520" s="200" t="s">
        <v>192</v>
      </c>
      <c r="AU520" s="200" t="s">
        <v>80</v>
      </c>
      <c r="AV520" s="12" t="s">
        <v>80</v>
      </c>
      <c r="AW520" s="12" t="s">
        <v>35</v>
      </c>
      <c r="AX520" s="12" t="s">
        <v>71</v>
      </c>
      <c r="AY520" s="200" t="s">
        <v>179</v>
      </c>
    </row>
    <row r="521" spans="2:51" s="13" customFormat="1" ht="13.5">
      <c r="B521" s="207"/>
      <c r="D521" s="194" t="s">
        <v>192</v>
      </c>
      <c r="E521" s="208" t="s">
        <v>5</v>
      </c>
      <c r="F521" s="209" t="s">
        <v>688</v>
      </c>
      <c r="H521" s="208" t="s">
        <v>5</v>
      </c>
      <c r="I521" s="210"/>
      <c r="L521" s="207"/>
      <c r="M521" s="211"/>
      <c r="N521" s="212"/>
      <c r="O521" s="212"/>
      <c r="P521" s="212"/>
      <c r="Q521" s="212"/>
      <c r="R521" s="212"/>
      <c r="S521" s="212"/>
      <c r="T521" s="213"/>
      <c r="AT521" s="208" t="s">
        <v>192</v>
      </c>
      <c r="AU521" s="208" t="s">
        <v>80</v>
      </c>
      <c r="AV521" s="13" t="s">
        <v>78</v>
      </c>
      <c r="AW521" s="13" t="s">
        <v>35</v>
      </c>
      <c r="AX521" s="13" t="s">
        <v>71</v>
      </c>
      <c r="AY521" s="208" t="s">
        <v>179</v>
      </c>
    </row>
    <row r="522" spans="2:51" s="12" customFormat="1" ht="13.5">
      <c r="B522" s="199"/>
      <c r="D522" s="194" t="s">
        <v>192</v>
      </c>
      <c r="E522" s="200" t="s">
        <v>5</v>
      </c>
      <c r="F522" s="201" t="s">
        <v>689</v>
      </c>
      <c r="H522" s="202">
        <v>-4510.949</v>
      </c>
      <c r="I522" s="203"/>
      <c r="L522" s="199"/>
      <c r="M522" s="204"/>
      <c r="N522" s="205"/>
      <c r="O522" s="205"/>
      <c r="P522" s="205"/>
      <c r="Q522" s="205"/>
      <c r="R522" s="205"/>
      <c r="S522" s="205"/>
      <c r="T522" s="206"/>
      <c r="AT522" s="200" t="s">
        <v>192</v>
      </c>
      <c r="AU522" s="200" t="s">
        <v>80</v>
      </c>
      <c r="AV522" s="12" t="s">
        <v>80</v>
      </c>
      <c r="AW522" s="12" t="s">
        <v>35</v>
      </c>
      <c r="AX522" s="12" t="s">
        <v>71</v>
      </c>
      <c r="AY522" s="200" t="s">
        <v>179</v>
      </c>
    </row>
    <row r="523" spans="2:51" s="13" customFormat="1" ht="13.5">
      <c r="B523" s="207"/>
      <c r="D523" s="194" t="s">
        <v>192</v>
      </c>
      <c r="E523" s="208" t="s">
        <v>5</v>
      </c>
      <c r="F523" s="209" t="s">
        <v>690</v>
      </c>
      <c r="H523" s="208" t="s">
        <v>5</v>
      </c>
      <c r="I523" s="210"/>
      <c r="L523" s="207"/>
      <c r="M523" s="211"/>
      <c r="N523" s="212"/>
      <c r="O523" s="212"/>
      <c r="P523" s="212"/>
      <c r="Q523" s="212"/>
      <c r="R523" s="212"/>
      <c r="S523" s="212"/>
      <c r="T523" s="213"/>
      <c r="AT523" s="208" t="s">
        <v>192</v>
      </c>
      <c r="AU523" s="208" t="s">
        <v>80</v>
      </c>
      <c r="AV523" s="13" t="s">
        <v>78</v>
      </c>
      <c r="AW523" s="13" t="s">
        <v>35</v>
      </c>
      <c r="AX523" s="13" t="s">
        <v>71</v>
      </c>
      <c r="AY523" s="208" t="s">
        <v>179</v>
      </c>
    </row>
    <row r="524" spans="2:51" s="12" customFormat="1" ht="13.5">
      <c r="B524" s="199"/>
      <c r="D524" s="194" t="s">
        <v>192</v>
      </c>
      <c r="E524" s="200" t="s">
        <v>5</v>
      </c>
      <c r="F524" s="201" t="s">
        <v>691</v>
      </c>
      <c r="H524" s="202">
        <v>-4.397</v>
      </c>
      <c r="I524" s="203"/>
      <c r="L524" s="199"/>
      <c r="M524" s="204"/>
      <c r="N524" s="205"/>
      <c r="O524" s="205"/>
      <c r="P524" s="205"/>
      <c r="Q524" s="205"/>
      <c r="R524" s="205"/>
      <c r="S524" s="205"/>
      <c r="T524" s="206"/>
      <c r="AT524" s="200" t="s">
        <v>192</v>
      </c>
      <c r="AU524" s="200" t="s">
        <v>80</v>
      </c>
      <c r="AV524" s="12" t="s">
        <v>80</v>
      </c>
      <c r="AW524" s="12" t="s">
        <v>35</v>
      </c>
      <c r="AX524" s="12" t="s">
        <v>71</v>
      </c>
      <c r="AY524" s="200" t="s">
        <v>179</v>
      </c>
    </row>
    <row r="525" spans="2:51" s="13" customFormat="1" ht="13.5">
      <c r="B525" s="207"/>
      <c r="D525" s="194" t="s">
        <v>192</v>
      </c>
      <c r="E525" s="208" t="s">
        <v>5</v>
      </c>
      <c r="F525" s="209" t="s">
        <v>692</v>
      </c>
      <c r="H525" s="208" t="s">
        <v>5</v>
      </c>
      <c r="I525" s="210"/>
      <c r="L525" s="207"/>
      <c r="M525" s="211"/>
      <c r="N525" s="212"/>
      <c r="O525" s="212"/>
      <c r="P525" s="212"/>
      <c r="Q525" s="212"/>
      <c r="R525" s="212"/>
      <c r="S525" s="212"/>
      <c r="T525" s="213"/>
      <c r="AT525" s="208" t="s">
        <v>192</v>
      </c>
      <c r="AU525" s="208" t="s">
        <v>80</v>
      </c>
      <c r="AV525" s="13" t="s">
        <v>78</v>
      </c>
      <c r="AW525" s="13" t="s">
        <v>35</v>
      </c>
      <c r="AX525" s="13" t="s">
        <v>71</v>
      </c>
      <c r="AY525" s="208" t="s">
        <v>179</v>
      </c>
    </row>
    <row r="526" spans="2:51" s="12" customFormat="1" ht="13.5">
      <c r="B526" s="199"/>
      <c r="D526" s="194" t="s">
        <v>192</v>
      </c>
      <c r="E526" s="200" t="s">
        <v>5</v>
      </c>
      <c r="F526" s="201" t="s">
        <v>693</v>
      </c>
      <c r="H526" s="202">
        <v>-858.43</v>
      </c>
      <c r="I526" s="203"/>
      <c r="L526" s="199"/>
      <c r="M526" s="204"/>
      <c r="N526" s="205"/>
      <c r="O526" s="205"/>
      <c r="P526" s="205"/>
      <c r="Q526" s="205"/>
      <c r="R526" s="205"/>
      <c r="S526" s="205"/>
      <c r="T526" s="206"/>
      <c r="AT526" s="200" t="s">
        <v>192</v>
      </c>
      <c r="AU526" s="200" t="s">
        <v>80</v>
      </c>
      <c r="AV526" s="12" t="s">
        <v>80</v>
      </c>
      <c r="AW526" s="12" t="s">
        <v>35</v>
      </c>
      <c r="AX526" s="12" t="s">
        <v>71</v>
      </c>
      <c r="AY526" s="200" t="s">
        <v>179</v>
      </c>
    </row>
    <row r="527" spans="2:51" s="14" customFormat="1" ht="13.5">
      <c r="B527" s="214"/>
      <c r="D527" s="194" t="s">
        <v>192</v>
      </c>
      <c r="E527" s="215" t="s">
        <v>5</v>
      </c>
      <c r="F527" s="216" t="s">
        <v>228</v>
      </c>
      <c r="H527" s="217">
        <v>12535.221</v>
      </c>
      <c r="I527" s="218"/>
      <c r="L527" s="214"/>
      <c r="M527" s="219"/>
      <c r="N527" s="220"/>
      <c r="O527" s="220"/>
      <c r="P527" s="220"/>
      <c r="Q527" s="220"/>
      <c r="R527" s="220"/>
      <c r="S527" s="220"/>
      <c r="T527" s="221"/>
      <c r="AT527" s="215" t="s">
        <v>192</v>
      </c>
      <c r="AU527" s="215" t="s">
        <v>80</v>
      </c>
      <c r="AV527" s="14" t="s">
        <v>186</v>
      </c>
      <c r="AW527" s="14" t="s">
        <v>35</v>
      </c>
      <c r="AX527" s="14" t="s">
        <v>78</v>
      </c>
      <c r="AY527" s="215" t="s">
        <v>179</v>
      </c>
    </row>
    <row r="528" spans="2:65" s="1" customFormat="1" ht="16.5" customHeight="1">
      <c r="B528" s="181"/>
      <c r="C528" s="230" t="s">
        <v>694</v>
      </c>
      <c r="D528" s="230" t="s">
        <v>541</v>
      </c>
      <c r="E528" s="231" t="s">
        <v>695</v>
      </c>
      <c r="F528" s="232" t="s">
        <v>696</v>
      </c>
      <c r="G528" s="233" t="s">
        <v>669</v>
      </c>
      <c r="H528" s="234">
        <v>20488.728</v>
      </c>
      <c r="I528" s="235"/>
      <c r="J528" s="236">
        <f>ROUND(I528*H528,2)</f>
        <v>0</v>
      </c>
      <c r="K528" s="232" t="s">
        <v>185</v>
      </c>
      <c r="L528" s="237"/>
      <c r="M528" s="238" t="s">
        <v>5</v>
      </c>
      <c r="N528" s="239" t="s">
        <v>42</v>
      </c>
      <c r="O528" s="43"/>
      <c r="P528" s="191">
        <f>O528*H528</f>
        <v>0</v>
      </c>
      <c r="Q528" s="191">
        <v>0.1</v>
      </c>
      <c r="R528" s="191">
        <f>Q528*H528</f>
        <v>2048.8728</v>
      </c>
      <c r="S528" s="191">
        <v>0</v>
      </c>
      <c r="T528" s="192">
        <f>S528*H528</f>
        <v>0</v>
      </c>
      <c r="AR528" s="25" t="s">
        <v>284</v>
      </c>
      <c r="AT528" s="25" t="s">
        <v>541</v>
      </c>
      <c r="AU528" s="25" t="s">
        <v>80</v>
      </c>
      <c r="AY528" s="25" t="s">
        <v>179</v>
      </c>
      <c r="BE528" s="193">
        <f>IF(N528="základní",J528,0)</f>
        <v>0</v>
      </c>
      <c r="BF528" s="193">
        <f>IF(N528="snížená",J528,0)</f>
        <v>0</v>
      </c>
      <c r="BG528" s="193">
        <f>IF(N528="zákl. přenesená",J528,0)</f>
        <v>0</v>
      </c>
      <c r="BH528" s="193">
        <f>IF(N528="sníž. přenesená",J528,0)</f>
        <v>0</v>
      </c>
      <c r="BI528" s="193">
        <f>IF(N528="nulová",J528,0)</f>
        <v>0</v>
      </c>
      <c r="BJ528" s="25" t="s">
        <v>78</v>
      </c>
      <c r="BK528" s="193">
        <f>ROUND(I528*H528,2)</f>
        <v>0</v>
      </c>
      <c r="BL528" s="25" t="s">
        <v>186</v>
      </c>
      <c r="BM528" s="25" t="s">
        <v>697</v>
      </c>
    </row>
    <row r="529" spans="2:47" s="1" customFormat="1" ht="13.5">
      <c r="B529" s="42"/>
      <c r="D529" s="194" t="s">
        <v>188</v>
      </c>
      <c r="F529" s="195" t="s">
        <v>696</v>
      </c>
      <c r="I529" s="196"/>
      <c r="L529" s="42"/>
      <c r="M529" s="197"/>
      <c r="N529" s="43"/>
      <c r="O529" s="43"/>
      <c r="P529" s="43"/>
      <c r="Q529" s="43"/>
      <c r="R529" s="43"/>
      <c r="S529" s="43"/>
      <c r="T529" s="71"/>
      <c r="AT529" s="25" t="s">
        <v>188</v>
      </c>
      <c r="AU529" s="25" t="s">
        <v>80</v>
      </c>
    </row>
    <row r="530" spans="2:51" s="12" customFormat="1" ht="13.5">
      <c r="B530" s="199"/>
      <c r="D530" s="194" t="s">
        <v>192</v>
      </c>
      <c r="E530" s="200" t="s">
        <v>5</v>
      </c>
      <c r="F530" s="201" t="s">
        <v>655</v>
      </c>
      <c r="H530" s="202">
        <v>12535.221</v>
      </c>
      <c r="I530" s="203"/>
      <c r="L530" s="199"/>
      <c r="M530" s="204"/>
      <c r="N530" s="205"/>
      <c r="O530" s="205"/>
      <c r="P530" s="205"/>
      <c r="Q530" s="205"/>
      <c r="R530" s="205"/>
      <c r="S530" s="205"/>
      <c r="T530" s="206"/>
      <c r="AT530" s="200" t="s">
        <v>192</v>
      </c>
      <c r="AU530" s="200" t="s">
        <v>80</v>
      </c>
      <c r="AV530" s="12" t="s">
        <v>80</v>
      </c>
      <c r="AW530" s="12" t="s">
        <v>35</v>
      </c>
      <c r="AX530" s="12" t="s">
        <v>71</v>
      </c>
      <c r="AY530" s="200" t="s">
        <v>179</v>
      </c>
    </row>
    <row r="531" spans="2:51" s="13" customFormat="1" ht="13.5">
      <c r="B531" s="207"/>
      <c r="D531" s="194" t="s">
        <v>192</v>
      </c>
      <c r="E531" s="208" t="s">
        <v>5</v>
      </c>
      <c r="F531" s="209" t="s">
        <v>698</v>
      </c>
      <c r="H531" s="208" t="s">
        <v>5</v>
      </c>
      <c r="I531" s="210"/>
      <c r="L531" s="207"/>
      <c r="M531" s="211"/>
      <c r="N531" s="212"/>
      <c r="O531" s="212"/>
      <c r="P531" s="212"/>
      <c r="Q531" s="212"/>
      <c r="R531" s="212"/>
      <c r="S531" s="212"/>
      <c r="T531" s="213"/>
      <c r="AT531" s="208" t="s">
        <v>192</v>
      </c>
      <c r="AU531" s="208" t="s">
        <v>80</v>
      </c>
      <c r="AV531" s="13" t="s">
        <v>78</v>
      </c>
      <c r="AW531" s="13" t="s">
        <v>35</v>
      </c>
      <c r="AX531" s="13" t="s">
        <v>71</v>
      </c>
      <c r="AY531" s="208" t="s">
        <v>179</v>
      </c>
    </row>
    <row r="532" spans="2:51" s="12" customFormat="1" ht="13.5">
      <c r="B532" s="199"/>
      <c r="D532" s="194" t="s">
        <v>192</v>
      </c>
      <c r="E532" s="200" t="s">
        <v>5</v>
      </c>
      <c r="F532" s="201" t="s">
        <v>699</v>
      </c>
      <c r="H532" s="202">
        <v>-121.605</v>
      </c>
      <c r="I532" s="203"/>
      <c r="L532" s="199"/>
      <c r="M532" s="204"/>
      <c r="N532" s="205"/>
      <c r="O532" s="205"/>
      <c r="P532" s="205"/>
      <c r="Q532" s="205"/>
      <c r="R532" s="205"/>
      <c r="S532" s="205"/>
      <c r="T532" s="206"/>
      <c r="AT532" s="200" t="s">
        <v>192</v>
      </c>
      <c r="AU532" s="200" t="s">
        <v>80</v>
      </c>
      <c r="AV532" s="12" t="s">
        <v>80</v>
      </c>
      <c r="AW532" s="12" t="s">
        <v>35</v>
      </c>
      <c r="AX532" s="12" t="s">
        <v>71</v>
      </c>
      <c r="AY532" s="200" t="s">
        <v>179</v>
      </c>
    </row>
    <row r="533" spans="2:51" s="12" customFormat="1" ht="13.5">
      <c r="B533" s="199"/>
      <c r="D533" s="194" t="s">
        <v>192</v>
      </c>
      <c r="E533" s="200" t="s">
        <v>5</v>
      </c>
      <c r="F533" s="201" t="s">
        <v>700</v>
      </c>
      <c r="H533" s="202">
        <v>-53.906</v>
      </c>
      <c r="I533" s="203"/>
      <c r="L533" s="199"/>
      <c r="M533" s="204"/>
      <c r="N533" s="205"/>
      <c r="O533" s="205"/>
      <c r="P533" s="205"/>
      <c r="Q533" s="205"/>
      <c r="R533" s="205"/>
      <c r="S533" s="205"/>
      <c r="T533" s="206"/>
      <c r="AT533" s="200" t="s">
        <v>192</v>
      </c>
      <c r="AU533" s="200" t="s">
        <v>80</v>
      </c>
      <c r="AV533" s="12" t="s">
        <v>80</v>
      </c>
      <c r="AW533" s="12" t="s">
        <v>35</v>
      </c>
      <c r="AX533" s="12" t="s">
        <v>71</v>
      </c>
      <c r="AY533" s="200" t="s">
        <v>179</v>
      </c>
    </row>
    <row r="534" spans="2:51" s="12" customFormat="1" ht="13.5">
      <c r="B534" s="199"/>
      <c r="D534" s="194" t="s">
        <v>192</v>
      </c>
      <c r="E534" s="200" t="s">
        <v>5</v>
      </c>
      <c r="F534" s="201" t="s">
        <v>701</v>
      </c>
      <c r="H534" s="202">
        <v>-16.269</v>
      </c>
      <c r="I534" s="203"/>
      <c r="L534" s="199"/>
      <c r="M534" s="204"/>
      <c r="N534" s="205"/>
      <c r="O534" s="205"/>
      <c r="P534" s="205"/>
      <c r="Q534" s="205"/>
      <c r="R534" s="205"/>
      <c r="S534" s="205"/>
      <c r="T534" s="206"/>
      <c r="AT534" s="200" t="s">
        <v>192</v>
      </c>
      <c r="AU534" s="200" t="s">
        <v>80</v>
      </c>
      <c r="AV534" s="12" t="s">
        <v>80</v>
      </c>
      <c r="AW534" s="12" t="s">
        <v>35</v>
      </c>
      <c r="AX534" s="12" t="s">
        <v>71</v>
      </c>
      <c r="AY534" s="200" t="s">
        <v>179</v>
      </c>
    </row>
    <row r="535" spans="2:51" s="12" customFormat="1" ht="13.5">
      <c r="B535" s="199"/>
      <c r="D535" s="194" t="s">
        <v>192</v>
      </c>
      <c r="E535" s="200" t="s">
        <v>5</v>
      </c>
      <c r="F535" s="201" t="s">
        <v>702</v>
      </c>
      <c r="H535" s="202">
        <v>-468.27</v>
      </c>
      <c r="I535" s="203"/>
      <c r="L535" s="199"/>
      <c r="M535" s="204"/>
      <c r="N535" s="205"/>
      <c r="O535" s="205"/>
      <c r="P535" s="205"/>
      <c r="Q535" s="205"/>
      <c r="R535" s="205"/>
      <c r="S535" s="205"/>
      <c r="T535" s="206"/>
      <c r="AT535" s="200" t="s">
        <v>192</v>
      </c>
      <c r="AU535" s="200" t="s">
        <v>80</v>
      </c>
      <c r="AV535" s="12" t="s">
        <v>80</v>
      </c>
      <c r="AW535" s="12" t="s">
        <v>35</v>
      </c>
      <c r="AX535" s="12" t="s">
        <v>71</v>
      </c>
      <c r="AY535" s="200" t="s">
        <v>179</v>
      </c>
    </row>
    <row r="536" spans="2:51" s="12" customFormat="1" ht="13.5">
      <c r="B536" s="199"/>
      <c r="D536" s="194" t="s">
        <v>192</v>
      </c>
      <c r="E536" s="200" t="s">
        <v>5</v>
      </c>
      <c r="F536" s="201" t="s">
        <v>703</v>
      </c>
      <c r="H536" s="202">
        <v>-65.34</v>
      </c>
      <c r="I536" s="203"/>
      <c r="L536" s="199"/>
      <c r="M536" s="204"/>
      <c r="N536" s="205"/>
      <c r="O536" s="205"/>
      <c r="P536" s="205"/>
      <c r="Q536" s="205"/>
      <c r="R536" s="205"/>
      <c r="S536" s="205"/>
      <c r="T536" s="206"/>
      <c r="AT536" s="200" t="s">
        <v>192</v>
      </c>
      <c r="AU536" s="200" t="s">
        <v>80</v>
      </c>
      <c r="AV536" s="12" t="s">
        <v>80</v>
      </c>
      <c r="AW536" s="12" t="s">
        <v>35</v>
      </c>
      <c r="AX536" s="12" t="s">
        <v>71</v>
      </c>
      <c r="AY536" s="200" t="s">
        <v>179</v>
      </c>
    </row>
    <row r="537" spans="2:51" s="12" customFormat="1" ht="13.5">
      <c r="B537" s="199"/>
      <c r="D537" s="194" t="s">
        <v>192</v>
      </c>
      <c r="E537" s="200" t="s">
        <v>5</v>
      </c>
      <c r="F537" s="201" t="s">
        <v>704</v>
      </c>
      <c r="H537" s="202">
        <v>-83.16</v>
      </c>
      <c r="I537" s="203"/>
      <c r="L537" s="199"/>
      <c r="M537" s="204"/>
      <c r="N537" s="205"/>
      <c r="O537" s="205"/>
      <c r="P537" s="205"/>
      <c r="Q537" s="205"/>
      <c r="R537" s="205"/>
      <c r="S537" s="205"/>
      <c r="T537" s="206"/>
      <c r="AT537" s="200" t="s">
        <v>192</v>
      </c>
      <c r="AU537" s="200" t="s">
        <v>80</v>
      </c>
      <c r="AV537" s="12" t="s">
        <v>80</v>
      </c>
      <c r="AW537" s="12" t="s">
        <v>35</v>
      </c>
      <c r="AX537" s="12" t="s">
        <v>71</v>
      </c>
      <c r="AY537" s="200" t="s">
        <v>179</v>
      </c>
    </row>
    <row r="538" spans="2:51" s="12" customFormat="1" ht="13.5">
      <c r="B538" s="199"/>
      <c r="D538" s="194" t="s">
        <v>192</v>
      </c>
      <c r="E538" s="200" t="s">
        <v>5</v>
      </c>
      <c r="F538" s="201" t="s">
        <v>705</v>
      </c>
      <c r="H538" s="202">
        <v>-357.555</v>
      </c>
      <c r="I538" s="203"/>
      <c r="L538" s="199"/>
      <c r="M538" s="204"/>
      <c r="N538" s="205"/>
      <c r="O538" s="205"/>
      <c r="P538" s="205"/>
      <c r="Q538" s="205"/>
      <c r="R538" s="205"/>
      <c r="S538" s="205"/>
      <c r="T538" s="206"/>
      <c r="AT538" s="200" t="s">
        <v>192</v>
      </c>
      <c r="AU538" s="200" t="s">
        <v>80</v>
      </c>
      <c r="AV538" s="12" t="s">
        <v>80</v>
      </c>
      <c r="AW538" s="12" t="s">
        <v>35</v>
      </c>
      <c r="AX538" s="12" t="s">
        <v>71</v>
      </c>
      <c r="AY538" s="200" t="s">
        <v>179</v>
      </c>
    </row>
    <row r="539" spans="2:51" s="12" customFormat="1" ht="13.5">
      <c r="B539" s="199"/>
      <c r="D539" s="194" t="s">
        <v>192</v>
      </c>
      <c r="E539" s="200" t="s">
        <v>5</v>
      </c>
      <c r="F539" s="201" t="s">
        <v>706</v>
      </c>
      <c r="H539" s="202">
        <v>-72.6</v>
      </c>
      <c r="I539" s="203"/>
      <c r="L539" s="199"/>
      <c r="M539" s="204"/>
      <c r="N539" s="205"/>
      <c r="O539" s="205"/>
      <c r="P539" s="205"/>
      <c r="Q539" s="205"/>
      <c r="R539" s="205"/>
      <c r="S539" s="205"/>
      <c r="T539" s="206"/>
      <c r="AT539" s="200" t="s">
        <v>192</v>
      </c>
      <c r="AU539" s="200" t="s">
        <v>80</v>
      </c>
      <c r="AV539" s="12" t="s">
        <v>80</v>
      </c>
      <c r="AW539" s="12" t="s">
        <v>35</v>
      </c>
      <c r="AX539" s="12" t="s">
        <v>71</v>
      </c>
      <c r="AY539" s="200" t="s">
        <v>179</v>
      </c>
    </row>
    <row r="540" spans="2:51" s="12" customFormat="1" ht="13.5">
      <c r="B540" s="199"/>
      <c r="D540" s="194" t="s">
        <v>192</v>
      </c>
      <c r="E540" s="200" t="s">
        <v>5</v>
      </c>
      <c r="F540" s="201" t="s">
        <v>707</v>
      </c>
      <c r="H540" s="202">
        <v>-41.718</v>
      </c>
      <c r="I540" s="203"/>
      <c r="L540" s="199"/>
      <c r="M540" s="204"/>
      <c r="N540" s="205"/>
      <c r="O540" s="205"/>
      <c r="P540" s="205"/>
      <c r="Q540" s="205"/>
      <c r="R540" s="205"/>
      <c r="S540" s="205"/>
      <c r="T540" s="206"/>
      <c r="AT540" s="200" t="s">
        <v>192</v>
      </c>
      <c r="AU540" s="200" t="s">
        <v>80</v>
      </c>
      <c r="AV540" s="12" t="s">
        <v>80</v>
      </c>
      <c r="AW540" s="12" t="s">
        <v>35</v>
      </c>
      <c r="AX540" s="12" t="s">
        <v>71</v>
      </c>
      <c r="AY540" s="200" t="s">
        <v>179</v>
      </c>
    </row>
    <row r="541" spans="2:51" s="12" customFormat="1" ht="13.5">
      <c r="B541" s="199"/>
      <c r="D541" s="194" t="s">
        <v>192</v>
      </c>
      <c r="E541" s="200" t="s">
        <v>5</v>
      </c>
      <c r="F541" s="201" t="s">
        <v>708</v>
      </c>
      <c r="H541" s="202">
        <v>-198.743</v>
      </c>
      <c r="I541" s="203"/>
      <c r="L541" s="199"/>
      <c r="M541" s="204"/>
      <c r="N541" s="205"/>
      <c r="O541" s="205"/>
      <c r="P541" s="205"/>
      <c r="Q541" s="205"/>
      <c r="R541" s="205"/>
      <c r="S541" s="205"/>
      <c r="T541" s="206"/>
      <c r="AT541" s="200" t="s">
        <v>192</v>
      </c>
      <c r="AU541" s="200" t="s">
        <v>80</v>
      </c>
      <c r="AV541" s="12" t="s">
        <v>80</v>
      </c>
      <c r="AW541" s="12" t="s">
        <v>35</v>
      </c>
      <c r="AX541" s="12" t="s">
        <v>71</v>
      </c>
      <c r="AY541" s="200" t="s">
        <v>179</v>
      </c>
    </row>
    <row r="542" spans="2:51" s="12" customFormat="1" ht="13.5">
      <c r="B542" s="199"/>
      <c r="D542" s="194" t="s">
        <v>192</v>
      </c>
      <c r="E542" s="200" t="s">
        <v>5</v>
      </c>
      <c r="F542" s="201" t="s">
        <v>709</v>
      </c>
      <c r="H542" s="202">
        <v>-180.098</v>
      </c>
      <c r="I542" s="203"/>
      <c r="L542" s="199"/>
      <c r="M542" s="204"/>
      <c r="N542" s="205"/>
      <c r="O542" s="205"/>
      <c r="P542" s="205"/>
      <c r="Q542" s="205"/>
      <c r="R542" s="205"/>
      <c r="S542" s="205"/>
      <c r="T542" s="206"/>
      <c r="AT542" s="200" t="s">
        <v>192</v>
      </c>
      <c r="AU542" s="200" t="s">
        <v>80</v>
      </c>
      <c r="AV542" s="12" t="s">
        <v>80</v>
      </c>
      <c r="AW542" s="12" t="s">
        <v>35</v>
      </c>
      <c r="AX542" s="12" t="s">
        <v>71</v>
      </c>
      <c r="AY542" s="200" t="s">
        <v>179</v>
      </c>
    </row>
    <row r="543" spans="2:51" s="12" customFormat="1" ht="13.5">
      <c r="B543" s="199"/>
      <c r="D543" s="194" t="s">
        <v>192</v>
      </c>
      <c r="E543" s="200" t="s">
        <v>5</v>
      </c>
      <c r="F543" s="201" t="s">
        <v>710</v>
      </c>
      <c r="H543" s="202">
        <v>-197.505</v>
      </c>
      <c r="I543" s="203"/>
      <c r="L543" s="199"/>
      <c r="M543" s="204"/>
      <c r="N543" s="205"/>
      <c r="O543" s="205"/>
      <c r="P543" s="205"/>
      <c r="Q543" s="205"/>
      <c r="R543" s="205"/>
      <c r="S543" s="205"/>
      <c r="T543" s="206"/>
      <c r="AT543" s="200" t="s">
        <v>192</v>
      </c>
      <c r="AU543" s="200" t="s">
        <v>80</v>
      </c>
      <c r="AV543" s="12" t="s">
        <v>80</v>
      </c>
      <c r="AW543" s="12" t="s">
        <v>35</v>
      </c>
      <c r="AX543" s="12" t="s">
        <v>71</v>
      </c>
      <c r="AY543" s="200" t="s">
        <v>179</v>
      </c>
    </row>
    <row r="544" spans="2:51" s="12" customFormat="1" ht="13.5">
      <c r="B544" s="199"/>
      <c r="D544" s="194" t="s">
        <v>192</v>
      </c>
      <c r="E544" s="200" t="s">
        <v>5</v>
      </c>
      <c r="F544" s="201" t="s">
        <v>711</v>
      </c>
      <c r="H544" s="202">
        <v>-434.088</v>
      </c>
      <c r="I544" s="203"/>
      <c r="L544" s="199"/>
      <c r="M544" s="204"/>
      <c r="N544" s="205"/>
      <c r="O544" s="205"/>
      <c r="P544" s="205"/>
      <c r="Q544" s="205"/>
      <c r="R544" s="205"/>
      <c r="S544" s="205"/>
      <c r="T544" s="206"/>
      <c r="AT544" s="200" t="s">
        <v>192</v>
      </c>
      <c r="AU544" s="200" t="s">
        <v>80</v>
      </c>
      <c r="AV544" s="12" t="s">
        <v>80</v>
      </c>
      <c r="AW544" s="12" t="s">
        <v>35</v>
      </c>
      <c r="AX544" s="12" t="s">
        <v>71</v>
      </c>
      <c r="AY544" s="200" t="s">
        <v>179</v>
      </c>
    </row>
    <row r="545" spans="2:51" s="14" customFormat="1" ht="13.5">
      <c r="B545" s="214"/>
      <c r="D545" s="194" t="s">
        <v>192</v>
      </c>
      <c r="E545" s="215" t="s">
        <v>5</v>
      </c>
      <c r="F545" s="216" t="s">
        <v>228</v>
      </c>
      <c r="H545" s="217">
        <v>10244.364</v>
      </c>
      <c r="I545" s="218"/>
      <c r="L545" s="214"/>
      <c r="M545" s="219"/>
      <c r="N545" s="220"/>
      <c r="O545" s="220"/>
      <c r="P545" s="220"/>
      <c r="Q545" s="220"/>
      <c r="R545" s="220"/>
      <c r="S545" s="220"/>
      <c r="T545" s="221"/>
      <c r="AT545" s="215" t="s">
        <v>192</v>
      </c>
      <c r="AU545" s="215" t="s">
        <v>80</v>
      </c>
      <c r="AV545" s="14" t="s">
        <v>186</v>
      </c>
      <c r="AW545" s="14" t="s">
        <v>35</v>
      </c>
      <c r="AX545" s="14" t="s">
        <v>78</v>
      </c>
      <c r="AY545" s="215" t="s">
        <v>179</v>
      </c>
    </row>
    <row r="546" spans="2:51" s="12" customFormat="1" ht="13.5">
      <c r="B546" s="199"/>
      <c r="D546" s="194" t="s">
        <v>192</v>
      </c>
      <c r="F546" s="201" t="s">
        <v>712</v>
      </c>
      <c r="H546" s="202">
        <v>20488.728</v>
      </c>
      <c r="I546" s="203"/>
      <c r="L546" s="199"/>
      <c r="M546" s="204"/>
      <c r="N546" s="205"/>
      <c r="O546" s="205"/>
      <c r="P546" s="205"/>
      <c r="Q546" s="205"/>
      <c r="R546" s="205"/>
      <c r="S546" s="205"/>
      <c r="T546" s="206"/>
      <c r="AT546" s="200" t="s">
        <v>192</v>
      </c>
      <c r="AU546" s="200" t="s">
        <v>80</v>
      </c>
      <c r="AV546" s="12" t="s">
        <v>80</v>
      </c>
      <c r="AW546" s="12" t="s">
        <v>6</v>
      </c>
      <c r="AX546" s="12" t="s">
        <v>78</v>
      </c>
      <c r="AY546" s="200" t="s">
        <v>179</v>
      </c>
    </row>
    <row r="547" spans="2:65" s="1" customFormat="1" ht="16.5" customHeight="1">
      <c r="B547" s="181"/>
      <c r="C547" s="182" t="s">
        <v>713</v>
      </c>
      <c r="D547" s="182" t="s">
        <v>181</v>
      </c>
      <c r="E547" s="183" t="s">
        <v>714</v>
      </c>
      <c r="F547" s="184" t="s">
        <v>715</v>
      </c>
      <c r="G547" s="185" t="s">
        <v>424</v>
      </c>
      <c r="H547" s="186">
        <v>4510.949</v>
      </c>
      <c r="I547" s="187"/>
      <c r="J547" s="188">
        <f>ROUND(I547*H547,2)</f>
        <v>0</v>
      </c>
      <c r="K547" s="184" t="s">
        <v>185</v>
      </c>
      <c r="L547" s="42"/>
      <c r="M547" s="189" t="s">
        <v>5</v>
      </c>
      <c r="N547" s="190" t="s">
        <v>42</v>
      </c>
      <c r="O547" s="43"/>
      <c r="P547" s="191">
        <f>O547*H547</f>
        <v>0</v>
      </c>
      <c r="Q547" s="191">
        <v>0</v>
      </c>
      <c r="R547" s="191">
        <f>Q547*H547</f>
        <v>0</v>
      </c>
      <c r="S547" s="191">
        <v>0</v>
      </c>
      <c r="T547" s="192">
        <f>S547*H547</f>
        <v>0</v>
      </c>
      <c r="AR547" s="25" t="s">
        <v>186</v>
      </c>
      <c r="AT547" s="25" t="s">
        <v>181</v>
      </c>
      <c r="AU547" s="25" t="s">
        <v>80</v>
      </c>
      <c r="AY547" s="25" t="s">
        <v>179</v>
      </c>
      <c r="BE547" s="193">
        <f>IF(N547="základní",J547,0)</f>
        <v>0</v>
      </c>
      <c r="BF547" s="193">
        <f>IF(N547="snížená",J547,0)</f>
        <v>0</v>
      </c>
      <c r="BG547" s="193">
        <f>IF(N547="zákl. přenesená",J547,0)</f>
        <v>0</v>
      </c>
      <c r="BH547" s="193">
        <f>IF(N547="sníž. přenesená",J547,0)</f>
        <v>0</v>
      </c>
      <c r="BI547" s="193">
        <f>IF(N547="nulová",J547,0)</f>
        <v>0</v>
      </c>
      <c r="BJ547" s="25" t="s">
        <v>78</v>
      </c>
      <c r="BK547" s="193">
        <f>ROUND(I547*H547,2)</f>
        <v>0</v>
      </c>
      <c r="BL547" s="25" t="s">
        <v>186</v>
      </c>
      <c r="BM547" s="25" t="s">
        <v>716</v>
      </c>
    </row>
    <row r="548" spans="2:47" s="1" customFormat="1" ht="40.5">
      <c r="B548" s="42"/>
      <c r="D548" s="194" t="s">
        <v>188</v>
      </c>
      <c r="F548" s="195" t="s">
        <v>717</v>
      </c>
      <c r="I548" s="196"/>
      <c r="L548" s="42"/>
      <c r="M548" s="197"/>
      <c r="N548" s="43"/>
      <c r="O548" s="43"/>
      <c r="P548" s="43"/>
      <c r="Q548" s="43"/>
      <c r="R548" s="43"/>
      <c r="S548" s="43"/>
      <c r="T548" s="71"/>
      <c r="AT548" s="25" t="s">
        <v>188</v>
      </c>
      <c r="AU548" s="25" t="s">
        <v>80</v>
      </c>
    </row>
    <row r="549" spans="2:47" s="1" customFormat="1" ht="27">
      <c r="B549" s="42"/>
      <c r="D549" s="194" t="s">
        <v>190</v>
      </c>
      <c r="F549" s="198" t="s">
        <v>191</v>
      </c>
      <c r="I549" s="196"/>
      <c r="L549" s="42"/>
      <c r="M549" s="197"/>
      <c r="N549" s="43"/>
      <c r="O549" s="43"/>
      <c r="P549" s="43"/>
      <c r="Q549" s="43"/>
      <c r="R549" s="43"/>
      <c r="S549" s="43"/>
      <c r="T549" s="71"/>
      <c r="AT549" s="25" t="s">
        <v>190</v>
      </c>
      <c r="AU549" s="25" t="s">
        <v>80</v>
      </c>
    </row>
    <row r="550" spans="2:51" s="12" customFormat="1" ht="13.5">
      <c r="B550" s="199"/>
      <c r="D550" s="194" t="s">
        <v>192</v>
      </c>
      <c r="E550" s="200" t="s">
        <v>5</v>
      </c>
      <c r="F550" s="201" t="s">
        <v>718</v>
      </c>
      <c r="H550" s="202">
        <v>140.239</v>
      </c>
      <c r="I550" s="203"/>
      <c r="L550" s="199"/>
      <c r="M550" s="204"/>
      <c r="N550" s="205"/>
      <c r="O550" s="205"/>
      <c r="P550" s="205"/>
      <c r="Q550" s="205"/>
      <c r="R550" s="205"/>
      <c r="S550" s="205"/>
      <c r="T550" s="206"/>
      <c r="AT550" s="200" t="s">
        <v>192</v>
      </c>
      <c r="AU550" s="200" t="s">
        <v>80</v>
      </c>
      <c r="AV550" s="12" t="s">
        <v>80</v>
      </c>
      <c r="AW550" s="12" t="s">
        <v>35</v>
      </c>
      <c r="AX550" s="12" t="s">
        <v>71</v>
      </c>
      <c r="AY550" s="200" t="s">
        <v>179</v>
      </c>
    </row>
    <row r="551" spans="2:51" s="12" customFormat="1" ht="13.5">
      <c r="B551" s="199"/>
      <c r="D551" s="194" t="s">
        <v>192</v>
      </c>
      <c r="E551" s="200" t="s">
        <v>5</v>
      </c>
      <c r="F551" s="201" t="s">
        <v>719</v>
      </c>
      <c r="H551" s="202">
        <v>305.976</v>
      </c>
      <c r="I551" s="203"/>
      <c r="L551" s="199"/>
      <c r="M551" s="204"/>
      <c r="N551" s="205"/>
      <c r="O551" s="205"/>
      <c r="P551" s="205"/>
      <c r="Q551" s="205"/>
      <c r="R551" s="205"/>
      <c r="S551" s="205"/>
      <c r="T551" s="206"/>
      <c r="AT551" s="200" t="s">
        <v>192</v>
      </c>
      <c r="AU551" s="200" t="s">
        <v>80</v>
      </c>
      <c r="AV551" s="12" t="s">
        <v>80</v>
      </c>
      <c r="AW551" s="12" t="s">
        <v>35</v>
      </c>
      <c r="AX551" s="12" t="s">
        <v>71</v>
      </c>
      <c r="AY551" s="200" t="s">
        <v>179</v>
      </c>
    </row>
    <row r="552" spans="2:51" s="12" customFormat="1" ht="13.5">
      <c r="B552" s="199"/>
      <c r="D552" s="194" t="s">
        <v>192</v>
      </c>
      <c r="E552" s="200" t="s">
        <v>5</v>
      </c>
      <c r="F552" s="201" t="s">
        <v>720</v>
      </c>
      <c r="H552" s="202">
        <v>21.175</v>
      </c>
      <c r="I552" s="203"/>
      <c r="L552" s="199"/>
      <c r="M552" s="204"/>
      <c r="N552" s="205"/>
      <c r="O552" s="205"/>
      <c r="P552" s="205"/>
      <c r="Q552" s="205"/>
      <c r="R552" s="205"/>
      <c r="S552" s="205"/>
      <c r="T552" s="206"/>
      <c r="AT552" s="200" t="s">
        <v>192</v>
      </c>
      <c r="AU552" s="200" t="s">
        <v>80</v>
      </c>
      <c r="AV552" s="12" t="s">
        <v>80</v>
      </c>
      <c r="AW552" s="12" t="s">
        <v>35</v>
      </c>
      <c r="AX552" s="12" t="s">
        <v>71</v>
      </c>
      <c r="AY552" s="200" t="s">
        <v>179</v>
      </c>
    </row>
    <row r="553" spans="2:51" s="12" customFormat="1" ht="13.5">
      <c r="B553" s="199"/>
      <c r="D553" s="194" t="s">
        <v>192</v>
      </c>
      <c r="E553" s="200" t="s">
        <v>5</v>
      </c>
      <c r="F553" s="201" t="s">
        <v>721</v>
      </c>
      <c r="H553" s="202">
        <v>149.133</v>
      </c>
      <c r="I553" s="203"/>
      <c r="L553" s="199"/>
      <c r="M553" s="204"/>
      <c r="N553" s="205"/>
      <c r="O553" s="205"/>
      <c r="P553" s="205"/>
      <c r="Q553" s="205"/>
      <c r="R553" s="205"/>
      <c r="S553" s="205"/>
      <c r="T553" s="206"/>
      <c r="AT553" s="200" t="s">
        <v>192</v>
      </c>
      <c r="AU553" s="200" t="s">
        <v>80</v>
      </c>
      <c r="AV553" s="12" t="s">
        <v>80</v>
      </c>
      <c r="AW553" s="12" t="s">
        <v>35</v>
      </c>
      <c r="AX553" s="12" t="s">
        <v>71</v>
      </c>
      <c r="AY553" s="200" t="s">
        <v>179</v>
      </c>
    </row>
    <row r="554" spans="2:51" s="12" customFormat="1" ht="13.5">
      <c r="B554" s="199"/>
      <c r="D554" s="194" t="s">
        <v>192</v>
      </c>
      <c r="E554" s="200" t="s">
        <v>5</v>
      </c>
      <c r="F554" s="201" t="s">
        <v>722</v>
      </c>
      <c r="H554" s="202">
        <v>22.99</v>
      </c>
      <c r="I554" s="203"/>
      <c r="L554" s="199"/>
      <c r="M554" s="204"/>
      <c r="N554" s="205"/>
      <c r="O554" s="205"/>
      <c r="P554" s="205"/>
      <c r="Q554" s="205"/>
      <c r="R554" s="205"/>
      <c r="S554" s="205"/>
      <c r="T554" s="206"/>
      <c r="AT554" s="200" t="s">
        <v>192</v>
      </c>
      <c r="AU554" s="200" t="s">
        <v>80</v>
      </c>
      <c r="AV554" s="12" t="s">
        <v>80</v>
      </c>
      <c r="AW554" s="12" t="s">
        <v>35</v>
      </c>
      <c r="AX554" s="12" t="s">
        <v>71</v>
      </c>
      <c r="AY554" s="200" t="s">
        <v>179</v>
      </c>
    </row>
    <row r="555" spans="2:51" s="12" customFormat="1" ht="13.5">
      <c r="B555" s="199"/>
      <c r="D555" s="194" t="s">
        <v>192</v>
      </c>
      <c r="E555" s="200" t="s">
        <v>5</v>
      </c>
      <c r="F555" s="201" t="s">
        <v>723</v>
      </c>
      <c r="H555" s="202">
        <v>405.653</v>
      </c>
      <c r="I555" s="203"/>
      <c r="L555" s="199"/>
      <c r="M555" s="204"/>
      <c r="N555" s="205"/>
      <c r="O555" s="205"/>
      <c r="P555" s="205"/>
      <c r="Q555" s="205"/>
      <c r="R555" s="205"/>
      <c r="S555" s="205"/>
      <c r="T555" s="206"/>
      <c r="AT555" s="200" t="s">
        <v>192</v>
      </c>
      <c r="AU555" s="200" t="s">
        <v>80</v>
      </c>
      <c r="AV555" s="12" t="s">
        <v>80</v>
      </c>
      <c r="AW555" s="12" t="s">
        <v>35</v>
      </c>
      <c r="AX555" s="12" t="s">
        <v>71</v>
      </c>
      <c r="AY555" s="200" t="s">
        <v>179</v>
      </c>
    </row>
    <row r="556" spans="2:51" s="12" customFormat="1" ht="13.5">
      <c r="B556" s="199"/>
      <c r="D556" s="194" t="s">
        <v>192</v>
      </c>
      <c r="E556" s="200" t="s">
        <v>5</v>
      </c>
      <c r="F556" s="201" t="s">
        <v>724</v>
      </c>
      <c r="H556" s="202">
        <v>463.848</v>
      </c>
      <c r="I556" s="203"/>
      <c r="L556" s="199"/>
      <c r="M556" s="204"/>
      <c r="N556" s="205"/>
      <c r="O556" s="205"/>
      <c r="P556" s="205"/>
      <c r="Q556" s="205"/>
      <c r="R556" s="205"/>
      <c r="S556" s="205"/>
      <c r="T556" s="206"/>
      <c r="AT556" s="200" t="s">
        <v>192</v>
      </c>
      <c r="AU556" s="200" t="s">
        <v>80</v>
      </c>
      <c r="AV556" s="12" t="s">
        <v>80</v>
      </c>
      <c r="AW556" s="12" t="s">
        <v>35</v>
      </c>
      <c r="AX556" s="12" t="s">
        <v>71</v>
      </c>
      <c r="AY556" s="200" t="s">
        <v>179</v>
      </c>
    </row>
    <row r="557" spans="2:51" s="12" customFormat="1" ht="13.5">
      <c r="B557" s="199"/>
      <c r="D557" s="194" t="s">
        <v>192</v>
      </c>
      <c r="E557" s="200" t="s">
        <v>5</v>
      </c>
      <c r="F557" s="201" t="s">
        <v>725</v>
      </c>
      <c r="H557" s="202">
        <v>21.78</v>
      </c>
      <c r="I557" s="203"/>
      <c r="L557" s="199"/>
      <c r="M557" s="204"/>
      <c r="N557" s="205"/>
      <c r="O557" s="205"/>
      <c r="P557" s="205"/>
      <c r="Q557" s="205"/>
      <c r="R557" s="205"/>
      <c r="S557" s="205"/>
      <c r="T557" s="206"/>
      <c r="AT557" s="200" t="s">
        <v>192</v>
      </c>
      <c r="AU557" s="200" t="s">
        <v>80</v>
      </c>
      <c r="AV557" s="12" t="s">
        <v>80</v>
      </c>
      <c r="AW557" s="12" t="s">
        <v>35</v>
      </c>
      <c r="AX557" s="12" t="s">
        <v>71</v>
      </c>
      <c r="AY557" s="200" t="s">
        <v>179</v>
      </c>
    </row>
    <row r="558" spans="2:51" s="12" customFormat="1" ht="13.5">
      <c r="B558" s="199"/>
      <c r="D558" s="194" t="s">
        <v>192</v>
      </c>
      <c r="E558" s="200" t="s">
        <v>5</v>
      </c>
      <c r="F558" s="201" t="s">
        <v>726</v>
      </c>
      <c r="H558" s="202">
        <v>217.8</v>
      </c>
      <c r="I558" s="203"/>
      <c r="L558" s="199"/>
      <c r="M558" s="204"/>
      <c r="N558" s="205"/>
      <c r="O558" s="205"/>
      <c r="P558" s="205"/>
      <c r="Q558" s="205"/>
      <c r="R558" s="205"/>
      <c r="S558" s="205"/>
      <c r="T558" s="206"/>
      <c r="AT558" s="200" t="s">
        <v>192</v>
      </c>
      <c r="AU558" s="200" t="s">
        <v>80</v>
      </c>
      <c r="AV558" s="12" t="s">
        <v>80</v>
      </c>
      <c r="AW558" s="12" t="s">
        <v>35</v>
      </c>
      <c r="AX558" s="12" t="s">
        <v>71</v>
      </c>
      <c r="AY558" s="200" t="s">
        <v>179</v>
      </c>
    </row>
    <row r="559" spans="2:51" s="12" customFormat="1" ht="13.5">
      <c r="B559" s="199"/>
      <c r="D559" s="194" t="s">
        <v>192</v>
      </c>
      <c r="E559" s="200" t="s">
        <v>5</v>
      </c>
      <c r="F559" s="201" t="s">
        <v>727</v>
      </c>
      <c r="H559" s="202">
        <v>20.873</v>
      </c>
      <c r="I559" s="203"/>
      <c r="L559" s="199"/>
      <c r="M559" s="204"/>
      <c r="N559" s="205"/>
      <c r="O559" s="205"/>
      <c r="P559" s="205"/>
      <c r="Q559" s="205"/>
      <c r="R559" s="205"/>
      <c r="S559" s="205"/>
      <c r="T559" s="206"/>
      <c r="AT559" s="200" t="s">
        <v>192</v>
      </c>
      <c r="AU559" s="200" t="s">
        <v>80</v>
      </c>
      <c r="AV559" s="12" t="s">
        <v>80</v>
      </c>
      <c r="AW559" s="12" t="s">
        <v>35</v>
      </c>
      <c r="AX559" s="12" t="s">
        <v>71</v>
      </c>
      <c r="AY559" s="200" t="s">
        <v>179</v>
      </c>
    </row>
    <row r="560" spans="2:51" s="12" customFormat="1" ht="13.5">
      <c r="B560" s="199"/>
      <c r="D560" s="194" t="s">
        <v>192</v>
      </c>
      <c r="E560" s="200" t="s">
        <v>5</v>
      </c>
      <c r="F560" s="201" t="s">
        <v>728</v>
      </c>
      <c r="H560" s="202">
        <v>217.8</v>
      </c>
      <c r="I560" s="203"/>
      <c r="L560" s="199"/>
      <c r="M560" s="204"/>
      <c r="N560" s="205"/>
      <c r="O560" s="205"/>
      <c r="P560" s="205"/>
      <c r="Q560" s="205"/>
      <c r="R560" s="205"/>
      <c r="S560" s="205"/>
      <c r="T560" s="206"/>
      <c r="AT560" s="200" t="s">
        <v>192</v>
      </c>
      <c r="AU560" s="200" t="s">
        <v>80</v>
      </c>
      <c r="AV560" s="12" t="s">
        <v>80</v>
      </c>
      <c r="AW560" s="12" t="s">
        <v>35</v>
      </c>
      <c r="AX560" s="12" t="s">
        <v>71</v>
      </c>
      <c r="AY560" s="200" t="s">
        <v>179</v>
      </c>
    </row>
    <row r="561" spans="2:51" s="12" customFormat="1" ht="13.5">
      <c r="B561" s="199"/>
      <c r="D561" s="194" t="s">
        <v>192</v>
      </c>
      <c r="E561" s="200" t="s">
        <v>5</v>
      </c>
      <c r="F561" s="201" t="s">
        <v>729</v>
      </c>
      <c r="H561" s="202">
        <v>38.115</v>
      </c>
      <c r="I561" s="203"/>
      <c r="L561" s="199"/>
      <c r="M561" s="204"/>
      <c r="N561" s="205"/>
      <c r="O561" s="205"/>
      <c r="P561" s="205"/>
      <c r="Q561" s="205"/>
      <c r="R561" s="205"/>
      <c r="S561" s="205"/>
      <c r="T561" s="206"/>
      <c r="AT561" s="200" t="s">
        <v>192</v>
      </c>
      <c r="AU561" s="200" t="s">
        <v>80</v>
      </c>
      <c r="AV561" s="12" t="s">
        <v>80</v>
      </c>
      <c r="AW561" s="12" t="s">
        <v>35</v>
      </c>
      <c r="AX561" s="12" t="s">
        <v>71</v>
      </c>
      <c r="AY561" s="200" t="s">
        <v>179</v>
      </c>
    </row>
    <row r="562" spans="2:51" s="12" customFormat="1" ht="13.5">
      <c r="B562" s="199"/>
      <c r="D562" s="194" t="s">
        <v>192</v>
      </c>
      <c r="E562" s="200" t="s">
        <v>5</v>
      </c>
      <c r="F562" s="201" t="s">
        <v>730</v>
      </c>
      <c r="H562" s="202">
        <v>25.41</v>
      </c>
      <c r="I562" s="203"/>
      <c r="L562" s="199"/>
      <c r="M562" s="204"/>
      <c r="N562" s="205"/>
      <c r="O562" s="205"/>
      <c r="P562" s="205"/>
      <c r="Q562" s="205"/>
      <c r="R562" s="205"/>
      <c r="S562" s="205"/>
      <c r="T562" s="206"/>
      <c r="AT562" s="200" t="s">
        <v>192</v>
      </c>
      <c r="AU562" s="200" t="s">
        <v>80</v>
      </c>
      <c r="AV562" s="12" t="s">
        <v>80</v>
      </c>
      <c r="AW562" s="12" t="s">
        <v>35</v>
      </c>
      <c r="AX562" s="12" t="s">
        <v>71</v>
      </c>
      <c r="AY562" s="200" t="s">
        <v>179</v>
      </c>
    </row>
    <row r="563" spans="2:51" s="12" customFormat="1" ht="13.5">
      <c r="B563" s="199"/>
      <c r="D563" s="194" t="s">
        <v>192</v>
      </c>
      <c r="E563" s="200" t="s">
        <v>5</v>
      </c>
      <c r="F563" s="201" t="s">
        <v>731</v>
      </c>
      <c r="H563" s="202">
        <v>11.193</v>
      </c>
      <c r="I563" s="203"/>
      <c r="L563" s="199"/>
      <c r="M563" s="204"/>
      <c r="N563" s="205"/>
      <c r="O563" s="205"/>
      <c r="P563" s="205"/>
      <c r="Q563" s="205"/>
      <c r="R563" s="205"/>
      <c r="S563" s="205"/>
      <c r="T563" s="206"/>
      <c r="AT563" s="200" t="s">
        <v>192</v>
      </c>
      <c r="AU563" s="200" t="s">
        <v>80</v>
      </c>
      <c r="AV563" s="12" t="s">
        <v>80</v>
      </c>
      <c r="AW563" s="12" t="s">
        <v>35</v>
      </c>
      <c r="AX563" s="12" t="s">
        <v>71</v>
      </c>
      <c r="AY563" s="200" t="s">
        <v>179</v>
      </c>
    </row>
    <row r="564" spans="2:51" s="12" customFormat="1" ht="13.5">
      <c r="B564" s="199"/>
      <c r="D564" s="194" t="s">
        <v>192</v>
      </c>
      <c r="E564" s="200" t="s">
        <v>5</v>
      </c>
      <c r="F564" s="201" t="s">
        <v>732</v>
      </c>
      <c r="H564" s="202">
        <v>88.33</v>
      </c>
      <c r="I564" s="203"/>
      <c r="L564" s="199"/>
      <c r="M564" s="204"/>
      <c r="N564" s="205"/>
      <c r="O564" s="205"/>
      <c r="P564" s="205"/>
      <c r="Q564" s="205"/>
      <c r="R564" s="205"/>
      <c r="S564" s="205"/>
      <c r="T564" s="206"/>
      <c r="AT564" s="200" t="s">
        <v>192</v>
      </c>
      <c r="AU564" s="200" t="s">
        <v>80</v>
      </c>
      <c r="AV564" s="12" t="s">
        <v>80</v>
      </c>
      <c r="AW564" s="12" t="s">
        <v>35</v>
      </c>
      <c r="AX564" s="12" t="s">
        <v>71</v>
      </c>
      <c r="AY564" s="200" t="s">
        <v>179</v>
      </c>
    </row>
    <row r="565" spans="2:51" s="12" customFormat="1" ht="13.5">
      <c r="B565" s="199"/>
      <c r="D565" s="194" t="s">
        <v>192</v>
      </c>
      <c r="E565" s="200" t="s">
        <v>5</v>
      </c>
      <c r="F565" s="201" t="s">
        <v>733</v>
      </c>
      <c r="H565" s="202">
        <v>184.374</v>
      </c>
      <c r="I565" s="203"/>
      <c r="L565" s="199"/>
      <c r="M565" s="204"/>
      <c r="N565" s="205"/>
      <c r="O565" s="205"/>
      <c r="P565" s="205"/>
      <c r="Q565" s="205"/>
      <c r="R565" s="205"/>
      <c r="S565" s="205"/>
      <c r="T565" s="206"/>
      <c r="AT565" s="200" t="s">
        <v>192</v>
      </c>
      <c r="AU565" s="200" t="s">
        <v>80</v>
      </c>
      <c r="AV565" s="12" t="s">
        <v>80</v>
      </c>
      <c r="AW565" s="12" t="s">
        <v>35</v>
      </c>
      <c r="AX565" s="12" t="s">
        <v>71</v>
      </c>
      <c r="AY565" s="200" t="s">
        <v>179</v>
      </c>
    </row>
    <row r="566" spans="2:51" s="12" customFormat="1" ht="13.5">
      <c r="B566" s="199"/>
      <c r="D566" s="194" t="s">
        <v>192</v>
      </c>
      <c r="E566" s="200" t="s">
        <v>5</v>
      </c>
      <c r="F566" s="201" t="s">
        <v>734</v>
      </c>
      <c r="H566" s="202">
        <v>240.009</v>
      </c>
      <c r="I566" s="203"/>
      <c r="L566" s="199"/>
      <c r="M566" s="204"/>
      <c r="N566" s="205"/>
      <c r="O566" s="205"/>
      <c r="P566" s="205"/>
      <c r="Q566" s="205"/>
      <c r="R566" s="205"/>
      <c r="S566" s="205"/>
      <c r="T566" s="206"/>
      <c r="AT566" s="200" t="s">
        <v>192</v>
      </c>
      <c r="AU566" s="200" t="s">
        <v>80</v>
      </c>
      <c r="AV566" s="12" t="s">
        <v>80</v>
      </c>
      <c r="AW566" s="12" t="s">
        <v>35</v>
      </c>
      <c r="AX566" s="12" t="s">
        <v>71</v>
      </c>
      <c r="AY566" s="200" t="s">
        <v>179</v>
      </c>
    </row>
    <row r="567" spans="2:51" s="12" customFormat="1" ht="13.5">
      <c r="B567" s="199"/>
      <c r="D567" s="194" t="s">
        <v>192</v>
      </c>
      <c r="E567" s="200" t="s">
        <v>5</v>
      </c>
      <c r="F567" s="201" t="s">
        <v>735</v>
      </c>
      <c r="H567" s="202">
        <v>248.171</v>
      </c>
      <c r="I567" s="203"/>
      <c r="L567" s="199"/>
      <c r="M567" s="204"/>
      <c r="N567" s="205"/>
      <c r="O567" s="205"/>
      <c r="P567" s="205"/>
      <c r="Q567" s="205"/>
      <c r="R567" s="205"/>
      <c r="S567" s="205"/>
      <c r="T567" s="206"/>
      <c r="AT567" s="200" t="s">
        <v>192</v>
      </c>
      <c r="AU567" s="200" t="s">
        <v>80</v>
      </c>
      <c r="AV567" s="12" t="s">
        <v>80</v>
      </c>
      <c r="AW567" s="12" t="s">
        <v>35</v>
      </c>
      <c r="AX567" s="12" t="s">
        <v>71</v>
      </c>
      <c r="AY567" s="200" t="s">
        <v>179</v>
      </c>
    </row>
    <row r="568" spans="2:51" s="12" customFormat="1" ht="13.5">
      <c r="B568" s="199"/>
      <c r="D568" s="194" t="s">
        <v>192</v>
      </c>
      <c r="E568" s="200" t="s">
        <v>5</v>
      </c>
      <c r="F568" s="201" t="s">
        <v>736</v>
      </c>
      <c r="H568" s="202">
        <v>85.91</v>
      </c>
      <c r="I568" s="203"/>
      <c r="L568" s="199"/>
      <c r="M568" s="204"/>
      <c r="N568" s="205"/>
      <c r="O568" s="205"/>
      <c r="P568" s="205"/>
      <c r="Q568" s="205"/>
      <c r="R568" s="205"/>
      <c r="S568" s="205"/>
      <c r="T568" s="206"/>
      <c r="AT568" s="200" t="s">
        <v>192</v>
      </c>
      <c r="AU568" s="200" t="s">
        <v>80</v>
      </c>
      <c r="AV568" s="12" t="s">
        <v>80</v>
      </c>
      <c r="AW568" s="12" t="s">
        <v>35</v>
      </c>
      <c r="AX568" s="12" t="s">
        <v>71</v>
      </c>
      <c r="AY568" s="200" t="s">
        <v>179</v>
      </c>
    </row>
    <row r="569" spans="2:51" s="12" customFormat="1" ht="13.5">
      <c r="B569" s="199"/>
      <c r="D569" s="194" t="s">
        <v>192</v>
      </c>
      <c r="E569" s="200" t="s">
        <v>5</v>
      </c>
      <c r="F569" s="201" t="s">
        <v>737</v>
      </c>
      <c r="H569" s="202">
        <v>159.418</v>
      </c>
      <c r="I569" s="203"/>
      <c r="L569" s="199"/>
      <c r="M569" s="204"/>
      <c r="N569" s="205"/>
      <c r="O569" s="205"/>
      <c r="P569" s="205"/>
      <c r="Q569" s="205"/>
      <c r="R569" s="205"/>
      <c r="S569" s="205"/>
      <c r="T569" s="206"/>
      <c r="AT569" s="200" t="s">
        <v>192</v>
      </c>
      <c r="AU569" s="200" t="s">
        <v>80</v>
      </c>
      <c r="AV569" s="12" t="s">
        <v>80</v>
      </c>
      <c r="AW569" s="12" t="s">
        <v>35</v>
      </c>
      <c r="AX569" s="12" t="s">
        <v>71</v>
      </c>
      <c r="AY569" s="200" t="s">
        <v>179</v>
      </c>
    </row>
    <row r="570" spans="2:51" s="12" customFormat="1" ht="13.5">
      <c r="B570" s="199"/>
      <c r="D570" s="194" t="s">
        <v>192</v>
      </c>
      <c r="E570" s="200" t="s">
        <v>5</v>
      </c>
      <c r="F570" s="201" t="s">
        <v>738</v>
      </c>
      <c r="H570" s="202">
        <v>433.967</v>
      </c>
      <c r="I570" s="203"/>
      <c r="L570" s="199"/>
      <c r="M570" s="204"/>
      <c r="N570" s="205"/>
      <c r="O570" s="205"/>
      <c r="P570" s="205"/>
      <c r="Q570" s="205"/>
      <c r="R570" s="205"/>
      <c r="S570" s="205"/>
      <c r="T570" s="206"/>
      <c r="AT570" s="200" t="s">
        <v>192</v>
      </c>
      <c r="AU570" s="200" t="s">
        <v>80</v>
      </c>
      <c r="AV570" s="12" t="s">
        <v>80</v>
      </c>
      <c r="AW570" s="12" t="s">
        <v>35</v>
      </c>
      <c r="AX570" s="12" t="s">
        <v>71</v>
      </c>
      <c r="AY570" s="200" t="s">
        <v>179</v>
      </c>
    </row>
    <row r="571" spans="2:51" s="12" customFormat="1" ht="13.5">
      <c r="B571" s="199"/>
      <c r="D571" s="194" t="s">
        <v>192</v>
      </c>
      <c r="E571" s="200" t="s">
        <v>5</v>
      </c>
      <c r="F571" s="201" t="s">
        <v>739</v>
      </c>
      <c r="H571" s="202">
        <v>149.82</v>
      </c>
      <c r="I571" s="203"/>
      <c r="L571" s="199"/>
      <c r="M571" s="204"/>
      <c r="N571" s="205"/>
      <c r="O571" s="205"/>
      <c r="P571" s="205"/>
      <c r="Q571" s="205"/>
      <c r="R571" s="205"/>
      <c r="S571" s="205"/>
      <c r="T571" s="206"/>
      <c r="AT571" s="200" t="s">
        <v>192</v>
      </c>
      <c r="AU571" s="200" t="s">
        <v>80</v>
      </c>
      <c r="AV571" s="12" t="s">
        <v>80</v>
      </c>
      <c r="AW571" s="12" t="s">
        <v>35</v>
      </c>
      <c r="AX571" s="12" t="s">
        <v>71</v>
      </c>
      <c r="AY571" s="200" t="s">
        <v>179</v>
      </c>
    </row>
    <row r="572" spans="2:51" s="12" customFormat="1" ht="13.5">
      <c r="B572" s="199"/>
      <c r="D572" s="194" t="s">
        <v>192</v>
      </c>
      <c r="E572" s="200" t="s">
        <v>5</v>
      </c>
      <c r="F572" s="201" t="s">
        <v>740</v>
      </c>
      <c r="H572" s="202">
        <v>79.558</v>
      </c>
      <c r="I572" s="203"/>
      <c r="L572" s="199"/>
      <c r="M572" s="204"/>
      <c r="N572" s="205"/>
      <c r="O572" s="205"/>
      <c r="P572" s="205"/>
      <c r="Q572" s="205"/>
      <c r="R572" s="205"/>
      <c r="S572" s="205"/>
      <c r="T572" s="206"/>
      <c r="AT572" s="200" t="s">
        <v>192</v>
      </c>
      <c r="AU572" s="200" t="s">
        <v>80</v>
      </c>
      <c r="AV572" s="12" t="s">
        <v>80</v>
      </c>
      <c r="AW572" s="12" t="s">
        <v>35</v>
      </c>
      <c r="AX572" s="12" t="s">
        <v>71</v>
      </c>
      <c r="AY572" s="200" t="s">
        <v>179</v>
      </c>
    </row>
    <row r="573" spans="2:51" s="12" customFormat="1" ht="13.5">
      <c r="B573" s="199"/>
      <c r="D573" s="194" t="s">
        <v>192</v>
      </c>
      <c r="E573" s="200" t="s">
        <v>5</v>
      </c>
      <c r="F573" s="201" t="s">
        <v>741</v>
      </c>
      <c r="H573" s="202">
        <v>59.593</v>
      </c>
      <c r="I573" s="203"/>
      <c r="L573" s="199"/>
      <c r="M573" s="204"/>
      <c r="N573" s="205"/>
      <c r="O573" s="205"/>
      <c r="P573" s="205"/>
      <c r="Q573" s="205"/>
      <c r="R573" s="205"/>
      <c r="S573" s="205"/>
      <c r="T573" s="206"/>
      <c r="AT573" s="200" t="s">
        <v>192</v>
      </c>
      <c r="AU573" s="200" t="s">
        <v>80</v>
      </c>
      <c r="AV573" s="12" t="s">
        <v>80</v>
      </c>
      <c r="AW573" s="12" t="s">
        <v>35</v>
      </c>
      <c r="AX573" s="12" t="s">
        <v>71</v>
      </c>
      <c r="AY573" s="200" t="s">
        <v>179</v>
      </c>
    </row>
    <row r="574" spans="2:51" s="12" customFormat="1" ht="13.5">
      <c r="B574" s="199"/>
      <c r="D574" s="194" t="s">
        <v>192</v>
      </c>
      <c r="E574" s="200" t="s">
        <v>5</v>
      </c>
      <c r="F574" s="201" t="s">
        <v>742</v>
      </c>
      <c r="H574" s="202">
        <v>212.416</v>
      </c>
      <c r="I574" s="203"/>
      <c r="L574" s="199"/>
      <c r="M574" s="204"/>
      <c r="N574" s="205"/>
      <c r="O574" s="205"/>
      <c r="P574" s="205"/>
      <c r="Q574" s="205"/>
      <c r="R574" s="205"/>
      <c r="S574" s="205"/>
      <c r="T574" s="206"/>
      <c r="AT574" s="200" t="s">
        <v>192</v>
      </c>
      <c r="AU574" s="200" t="s">
        <v>80</v>
      </c>
      <c r="AV574" s="12" t="s">
        <v>80</v>
      </c>
      <c r="AW574" s="12" t="s">
        <v>35</v>
      </c>
      <c r="AX574" s="12" t="s">
        <v>71</v>
      </c>
      <c r="AY574" s="200" t="s">
        <v>179</v>
      </c>
    </row>
    <row r="575" spans="2:51" s="12" customFormat="1" ht="13.5">
      <c r="B575" s="199"/>
      <c r="D575" s="194" t="s">
        <v>192</v>
      </c>
      <c r="E575" s="200" t="s">
        <v>5</v>
      </c>
      <c r="F575" s="201" t="s">
        <v>743</v>
      </c>
      <c r="H575" s="202">
        <v>53.24</v>
      </c>
      <c r="I575" s="203"/>
      <c r="L575" s="199"/>
      <c r="M575" s="204"/>
      <c r="N575" s="205"/>
      <c r="O575" s="205"/>
      <c r="P575" s="205"/>
      <c r="Q575" s="205"/>
      <c r="R575" s="205"/>
      <c r="S575" s="205"/>
      <c r="T575" s="206"/>
      <c r="AT575" s="200" t="s">
        <v>192</v>
      </c>
      <c r="AU575" s="200" t="s">
        <v>80</v>
      </c>
      <c r="AV575" s="12" t="s">
        <v>80</v>
      </c>
      <c r="AW575" s="12" t="s">
        <v>35</v>
      </c>
      <c r="AX575" s="12" t="s">
        <v>71</v>
      </c>
      <c r="AY575" s="200" t="s">
        <v>179</v>
      </c>
    </row>
    <row r="576" spans="2:51" s="12" customFormat="1" ht="13.5">
      <c r="B576" s="199"/>
      <c r="D576" s="194" t="s">
        <v>192</v>
      </c>
      <c r="E576" s="200" t="s">
        <v>5</v>
      </c>
      <c r="F576" s="201" t="s">
        <v>744</v>
      </c>
      <c r="H576" s="202">
        <v>202.978</v>
      </c>
      <c r="I576" s="203"/>
      <c r="L576" s="199"/>
      <c r="M576" s="204"/>
      <c r="N576" s="205"/>
      <c r="O576" s="205"/>
      <c r="P576" s="205"/>
      <c r="Q576" s="205"/>
      <c r="R576" s="205"/>
      <c r="S576" s="205"/>
      <c r="T576" s="206"/>
      <c r="AT576" s="200" t="s">
        <v>192</v>
      </c>
      <c r="AU576" s="200" t="s">
        <v>80</v>
      </c>
      <c r="AV576" s="12" t="s">
        <v>80</v>
      </c>
      <c r="AW576" s="12" t="s">
        <v>35</v>
      </c>
      <c r="AX576" s="12" t="s">
        <v>71</v>
      </c>
      <c r="AY576" s="200" t="s">
        <v>179</v>
      </c>
    </row>
    <row r="577" spans="2:51" s="12" customFormat="1" ht="13.5">
      <c r="B577" s="199"/>
      <c r="D577" s="194" t="s">
        <v>192</v>
      </c>
      <c r="E577" s="200" t="s">
        <v>5</v>
      </c>
      <c r="F577" s="201" t="s">
        <v>745</v>
      </c>
      <c r="H577" s="202">
        <v>132.737</v>
      </c>
      <c r="I577" s="203"/>
      <c r="L577" s="199"/>
      <c r="M577" s="204"/>
      <c r="N577" s="205"/>
      <c r="O577" s="205"/>
      <c r="P577" s="205"/>
      <c r="Q577" s="205"/>
      <c r="R577" s="205"/>
      <c r="S577" s="205"/>
      <c r="T577" s="206"/>
      <c r="AT577" s="200" t="s">
        <v>192</v>
      </c>
      <c r="AU577" s="200" t="s">
        <v>80</v>
      </c>
      <c r="AV577" s="12" t="s">
        <v>80</v>
      </c>
      <c r="AW577" s="12" t="s">
        <v>35</v>
      </c>
      <c r="AX577" s="12" t="s">
        <v>71</v>
      </c>
      <c r="AY577" s="200" t="s">
        <v>179</v>
      </c>
    </row>
    <row r="578" spans="2:51" s="12" customFormat="1" ht="13.5">
      <c r="B578" s="199"/>
      <c r="D578" s="194" t="s">
        <v>192</v>
      </c>
      <c r="E578" s="200" t="s">
        <v>5</v>
      </c>
      <c r="F578" s="201" t="s">
        <v>746</v>
      </c>
      <c r="H578" s="202">
        <v>1.98</v>
      </c>
      <c r="I578" s="203"/>
      <c r="L578" s="199"/>
      <c r="M578" s="204"/>
      <c r="N578" s="205"/>
      <c r="O578" s="205"/>
      <c r="P578" s="205"/>
      <c r="Q578" s="205"/>
      <c r="R578" s="205"/>
      <c r="S578" s="205"/>
      <c r="T578" s="206"/>
      <c r="AT578" s="200" t="s">
        <v>192</v>
      </c>
      <c r="AU578" s="200" t="s">
        <v>80</v>
      </c>
      <c r="AV578" s="12" t="s">
        <v>80</v>
      </c>
      <c r="AW578" s="12" t="s">
        <v>35</v>
      </c>
      <c r="AX578" s="12" t="s">
        <v>71</v>
      </c>
      <c r="AY578" s="200" t="s">
        <v>179</v>
      </c>
    </row>
    <row r="579" spans="2:51" s="12" customFormat="1" ht="13.5">
      <c r="B579" s="199"/>
      <c r="D579" s="194" t="s">
        <v>192</v>
      </c>
      <c r="E579" s="200" t="s">
        <v>5</v>
      </c>
      <c r="F579" s="201" t="s">
        <v>747</v>
      </c>
      <c r="H579" s="202">
        <v>116.463</v>
      </c>
      <c r="I579" s="203"/>
      <c r="L579" s="199"/>
      <c r="M579" s="204"/>
      <c r="N579" s="205"/>
      <c r="O579" s="205"/>
      <c r="P579" s="205"/>
      <c r="Q579" s="205"/>
      <c r="R579" s="205"/>
      <c r="S579" s="205"/>
      <c r="T579" s="206"/>
      <c r="AT579" s="200" t="s">
        <v>192</v>
      </c>
      <c r="AU579" s="200" t="s">
        <v>80</v>
      </c>
      <c r="AV579" s="12" t="s">
        <v>80</v>
      </c>
      <c r="AW579" s="12" t="s">
        <v>35</v>
      </c>
      <c r="AX579" s="12" t="s">
        <v>71</v>
      </c>
      <c r="AY579" s="200" t="s">
        <v>179</v>
      </c>
    </row>
    <row r="580" spans="2:51" s="14" customFormat="1" ht="13.5">
      <c r="B580" s="214"/>
      <c r="D580" s="194" t="s">
        <v>192</v>
      </c>
      <c r="E580" s="215" t="s">
        <v>5</v>
      </c>
      <c r="F580" s="216" t="s">
        <v>228</v>
      </c>
      <c r="H580" s="217">
        <v>4510.949</v>
      </c>
      <c r="I580" s="218"/>
      <c r="L580" s="214"/>
      <c r="M580" s="219"/>
      <c r="N580" s="220"/>
      <c r="O580" s="220"/>
      <c r="P580" s="220"/>
      <c r="Q580" s="220"/>
      <c r="R580" s="220"/>
      <c r="S580" s="220"/>
      <c r="T580" s="221"/>
      <c r="AT580" s="215" t="s">
        <v>192</v>
      </c>
      <c r="AU580" s="215" t="s">
        <v>80</v>
      </c>
      <c r="AV580" s="14" t="s">
        <v>186</v>
      </c>
      <c r="AW580" s="14" t="s">
        <v>35</v>
      </c>
      <c r="AX580" s="14" t="s">
        <v>78</v>
      </c>
      <c r="AY580" s="215" t="s">
        <v>179</v>
      </c>
    </row>
    <row r="581" spans="2:65" s="1" customFormat="1" ht="16.5" customHeight="1">
      <c r="B581" s="181"/>
      <c r="C581" s="230" t="s">
        <v>748</v>
      </c>
      <c r="D581" s="230" t="s">
        <v>541</v>
      </c>
      <c r="E581" s="231" t="s">
        <v>749</v>
      </c>
      <c r="F581" s="232" t="s">
        <v>750</v>
      </c>
      <c r="G581" s="233" t="s">
        <v>669</v>
      </c>
      <c r="H581" s="234">
        <v>9021.898</v>
      </c>
      <c r="I581" s="235"/>
      <c r="J581" s="236">
        <f>ROUND(I581*H581,2)</f>
        <v>0</v>
      </c>
      <c r="K581" s="232" t="s">
        <v>185</v>
      </c>
      <c r="L581" s="237"/>
      <c r="M581" s="238" t="s">
        <v>5</v>
      </c>
      <c r="N581" s="239" t="s">
        <v>42</v>
      </c>
      <c r="O581" s="43"/>
      <c r="P581" s="191">
        <f>O581*H581</f>
        <v>0</v>
      </c>
      <c r="Q581" s="191">
        <v>0.1</v>
      </c>
      <c r="R581" s="191">
        <f>Q581*H581</f>
        <v>902.1898</v>
      </c>
      <c r="S581" s="191">
        <v>0</v>
      </c>
      <c r="T581" s="192">
        <f>S581*H581</f>
        <v>0</v>
      </c>
      <c r="AR581" s="25" t="s">
        <v>284</v>
      </c>
      <c r="AT581" s="25" t="s">
        <v>541</v>
      </c>
      <c r="AU581" s="25" t="s">
        <v>80</v>
      </c>
      <c r="AY581" s="25" t="s">
        <v>179</v>
      </c>
      <c r="BE581" s="193">
        <f>IF(N581="základní",J581,0)</f>
        <v>0</v>
      </c>
      <c r="BF581" s="193">
        <f>IF(N581="snížená",J581,0)</f>
        <v>0</v>
      </c>
      <c r="BG581" s="193">
        <f>IF(N581="zákl. přenesená",J581,0)</f>
        <v>0</v>
      </c>
      <c r="BH581" s="193">
        <f>IF(N581="sníž. přenesená",J581,0)</f>
        <v>0</v>
      </c>
      <c r="BI581" s="193">
        <f>IF(N581="nulová",J581,0)</f>
        <v>0</v>
      </c>
      <c r="BJ581" s="25" t="s">
        <v>78</v>
      </c>
      <c r="BK581" s="193">
        <f>ROUND(I581*H581,2)</f>
        <v>0</v>
      </c>
      <c r="BL581" s="25" t="s">
        <v>186</v>
      </c>
      <c r="BM581" s="25" t="s">
        <v>751</v>
      </c>
    </row>
    <row r="582" spans="2:47" s="1" customFormat="1" ht="13.5">
      <c r="B582" s="42"/>
      <c r="D582" s="194" t="s">
        <v>188</v>
      </c>
      <c r="F582" s="195" t="s">
        <v>752</v>
      </c>
      <c r="I582" s="196"/>
      <c r="L582" s="42"/>
      <c r="M582" s="197"/>
      <c r="N582" s="43"/>
      <c r="O582" s="43"/>
      <c r="P582" s="43"/>
      <c r="Q582" s="43"/>
      <c r="R582" s="43"/>
      <c r="S582" s="43"/>
      <c r="T582" s="71"/>
      <c r="AT582" s="25" t="s">
        <v>188</v>
      </c>
      <c r="AU582" s="25" t="s">
        <v>80</v>
      </c>
    </row>
    <row r="583" spans="2:51" s="12" customFormat="1" ht="13.5">
      <c r="B583" s="199"/>
      <c r="D583" s="194" t="s">
        <v>192</v>
      </c>
      <c r="F583" s="201" t="s">
        <v>753</v>
      </c>
      <c r="H583" s="202">
        <v>9021.898</v>
      </c>
      <c r="I583" s="203"/>
      <c r="L583" s="199"/>
      <c r="M583" s="204"/>
      <c r="N583" s="205"/>
      <c r="O583" s="205"/>
      <c r="P583" s="205"/>
      <c r="Q583" s="205"/>
      <c r="R583" s="205"/>
      <c r="S583" s="205"/>
      <c r="T583" s="206"/>
      <c r="AT583" s="200" t="s">
        <v>192</v>
      </c>
      <c r="AU583" s="200" t="s">
        <v>80</v>
      </c>
      <c r="AV583" s="12" t="s">
        <v>80</v>
      </c>
      <c r="AW583" s="12" t="s">
        <v>6</v>
      </c>
      <c r="AX583" s="12" t="s">
        <v>78</v>
      </c>
      <c r="AY583" s="200" t="s">
        <v>179</v>
      </c>
    </row>
    <row r="584" spans="2:65" s="1" customFormat="1" ht="25.5" customHeight="1">
      <c r="B584" s="181"/>
      <c r="C584" s="182" t="s">
        <v>754</v>
      </c>
      <c r="D584" s="182" t="s">
        <v>181</v>
      </c>
      <c r="E584" s="183" t="s">
        <v>755</v>
      </c>
      <c r="F584" s="184" t="s">
        <v>756</v>
      </c>
      <c r="G584" s="185" t="s">
        <v>184</v>
      </c>
      <c r="H584" s="186">
        <v>3459.3</v>
      </c>
      <c r="I584" s="187"/>
      <c r="J584" s="188">
        <f>ROUND(I584*H584,2)</f>
        <v>0</v>
      </c>
      <c r="K584" s="184" t="s">
        <v>185</v>
      </c>
      <c r="L584" s="42"/>
      <c r="M584" s="189" t="s">
        <v>5</v>
      </c>
      <c r="N584" s="190" t="s">
        <v>42</v>
      </c>
      <c r="O584" s="43"/>
      <c r="P584" s="191">
        <f>O584*H584</f>
        <v>0</v>
      </c>
      <c r="Q584" s="191">
        <v>0</v>
      </c>
      <c r="R584" s="191">
        <f>Q584*H584</f>
        <v>0</v>
      </c>
      <c r="S584" s="191">
        <v>0</v>
      </c>
      <c r="T584" s="192">
        <f>S584*H584</f>
        <v>0</v>
      </c>
      <c r="AR584" s="25" t="s">
        <v>186</v>
      </c>
      <c r="AT584" s="25" t="s">
        <v>181</v>
      </c>
      <c r="AU584" s="25" t="s">
        <v>80</v>
      </c>
      <c r="AY584" s="25" t="s">
        <v>179</v>
      </c>
      <c r="BE584" s="193">
        <f>IF(N584="základní",J584,0)</f>
        <v>0</v>
      </c>
      <c r="BF584" s="193">
        <f>IF(N584="snížená",J584,0)</f>
        <v>0</v>
      </c>
      <c r="BG584" s="193">
        <f>IF(N584="zákl. přenesená",J584,0)</f>
        <v>0</v>
      </c>
      <c r="BH584" s="193">
        <f>IF(N584="sníž. přenesená",J584,0)</f>
        <v>0</v>
      </c>
      <c r="BI584" s="193">
        <f>IF(N584="nulová",J584,0)</f>
        <v>0</v>
      </c>
      <c r="BJ584" s="25" t="s">
        <v>78</v>
      </c>
      <c r="BK584" s="193">
        <f>ROUND(I584*H584,2)</f>
        <v>0</v>
      </c>
      <c r="BL584" s="25" t="s">
        <v>186</v>
      </c>
      <c r="BM584" s="25" t="s">
        <v>757</v>
      </c>
    </row>
    <row r="585" spans="2:47" s="1" customFormat="1" ht="27">
      <c r="B585" s="42"/>
      <c r="D585" s="194" t="s">
        <v>188</v>
      </c>
      <c r="F585" s="195" t="s">
        <v>758</v>
      </c>
      <c r="I585" s="196"/>
      <c r="L585" s="42"/>
      <c r="M585" s="197"/>
      <c r="N585" s="43"/>
      <c r="O585" s="43"/>
      <c r="P585" s="43"/>
      <c r="Q585" s="43"/>
      <c r="R585" s="43"/>
      <c r="S585" s="43"/>
      <c r="T585" s="71"/>
      <c r="AT585" s="25" t="s">
        <v>188</v>
      </c>
      <c r="AU585" s="25" t="s">
        <v>80</v>
      </c>
    </row>
    <row r="586" spans="2:47" s="1" customFormat="1" ht="27">
      <c r="B586" s="42"/>
      <c r="D586" s="194" t="s">
        <v>190</v>
      </c>
      <c r="F586" s="198" t="s">
        <v>191</v>
      </c>
      <c r="I586" s="196"/>
      <c r="L586" s="42"/>
      <c r="M586" s="197"/>
      <c r="N586" s="43"/>
      <c r="O586" s="43"/>
      <c r="P586" s="43"/>
      <c r="Q586" s="43"/>
      <c r="R586" s="43"/>
      <c r="S586" s="43"/>
      <c r="T586" s="71"/>
      <c r="AT586" s="25" t="s">
        <v>190</v>
      </c>
      <c r="AU586" s="25" t="s">
        <v>80</v>
      </c>
    </row>
    <row r="587" spans="2:51" s="13" customFormat="1" ht="13.5">
      <c r="B587" s="207"/>
      <c r="D587" s="194" t="s">
        <v>192</v>
      </c>
      <c r="E587" s="208" t="s">
        <v>5</v>
      </c>
      <c r="F587" s="209" t="s">
        <v>427</v>
      </c>
      <c r="H587" s="208" t="s">
        <v>5</v>
      </c>
      <c r="I587" s="210"/>
      <c r="L587" s="207"/>
      <c r="M587" s="211"/>
      <c r="N587" s="212"/>
      <c r="O587" s="212"/>
      <c r="P587" s="212"/>
      <c r="Q587" s="212"/>
      <c r="R587" s="212"/>
      <c r="S587" s="212"/>
      <c r="T587" s="213"/>
      <c r="AT587" s="208" t="s">
        <v>192</v>
      </c>
      <c r="AU587" s="208" t="s">
        <v>80</v>
      </c>
      <c r="AV587" s="13" t="s">
        <v>78</v>
      </c>
      <c r="AW587" s="13" t="s">
        <v>35</v>
      </c>
      <c r="AX587" s="13" t="s">
        <v>71</v>
      </c>
      <c r="AY587" s="208" t="s">
        <v>179</v>
      </c>
    </row>
    <row r="588" spans="2:51" s="12" customFormat="1" ht="13.5">
      <c r="B588" s="199"/>
      <c r="D588" s="194" t="s">
        <v>192</v>
      </c>
      <c r="E588" s="200" t="s">
        <v>5</v>
      </c>
      <c r="F588" s="201" t="s">
        <v>759</v>
      </c>
      <c r="H588" s="202">
        <v>201</v>
      </c>
      <c r="I588" s="203"/>
      <c r="L588" s="199"/>
      <c r="M588" s="204"/>
      <c r="N588" s="205"/>
      <c r="O588" s="205"/>
      <c r="P588" s="205"/>
      <c r="Q588" s="205"/>
      <c r="R588" s="205"/>
      <c r="S588" s="205"/>
      <c r="T588" s="206"/>
      <c r="AT588" s="200" t="s">
        <v>192</v>
      </c>
      <c r="AU588" s="200" t="s">
        <v>80</v>
      </c>
      <c r="AV588" s="12" t="s">
        <v>80</v>
      </c>
      <c r="AW588" s="12" t="s">
        <v>35</v>
      </c>
      <c r="AX588" s="12" t="s">
        <v>71</v>
      </c>
      <c r="AY588" s="200" t="s">
        <v>179</v>
      </c>
    </row>
    <row r="589" spans="2:51" s="12" customFormat="1" ht="13.5">
      <c r="B589" s="199"/>
      <c r="D589" s="194" t="s">
        <v>192</v>
      </c>
      <c r="E589" s="200" t="s">
        <v>5</v>
      </c>
      <c r="F589" s="201" t="s">
        <v>760</v>
      </c>
      <c r="H589" s="202">
        <v>89.1</v>
      </c>
      <c r="I589" s="203"/>
      <c r="L589" s="199"/>
      <c r="M589" s="204"/>
      <c r="N589" s="205"/>
      <c r="O589" s="205"/>
      <c r="P589" s="205"/>
      <c r="Q589" s="205"/>
      <c r="R589" s="205"/>
      <c r="S589" s="205"/>
      <c r="T589" s="206"/>
      <c r="AT589" s="200" t="s">
        <v>192</v>
      </c>
      <c r="AU589" s="200" t="s">
        <v>80</v>
      </c>
      <c r="AV589" s="12" t="s">
        <v>80</v>
      </c>
      <c r="AW589" s="12" t="s">
        <v>35</v>
      </c>
      <c r="AX589" s="12" t="s">
        <v>71</v>
      </c>
      <c r="AY589" s="200" t="s">
        <v>179</v>
      </c>
    </row>
    <row r="590" spans="2:51" s="12" customFormat="1" ht="13.5">
      <c r="B590" s="199"/>
      <c r="D590" s="194" t="s">
        <v>192</v>
      </c>
      <c r="E590" s="200" t="s">
        <v>5</v>
      </c>
      <c r="F590" s="201" t="s">
        <v>761</v>
      </c>
      <c r="H590" s="202">
        <v>30.6</v>
      </c>
      <c r="I590" s="203"/>
      <c r="L590" s="199"/>
      <c r="M590" s="204"/>
      <c r="N590" s="205"/>
      <c r="O590" s="205"/>
      <c r="P590" s="205"/>
      <c r="Q590" s="205"/>
      <c r="R590" s="205"/>
      <c r="S590" s="205"/>
      <c r="T590" s="206"/>
      <c r="AT590" s="200" t="s">
        <v>192</v>
      </c>
      <c r="AU590" s="200" t="s">
        <v>80</v>
      </c>
      <c r="AV590" s="12" t="s">
        <v>80</v>
      </c>
      <c r="AW590" s="12" t="s">
        <v>35</v>
      </c>
      <c r="AX590" s="12" t="s">
        <v>71</v>
      </c>
      <c r="AY590" s="200" t="s">
        <v>179</v>
      </c>
    </row>
    <row r="591" spans="2:51" s="12" customFormat="1" ht="13.5">
      <c r="B591" s="199"/>
      <c r="D591" s="194" t="s">
        <v>192</v>
      </c>
      <c r="E591" s="200" t="s">
        <v>5</v>
      </c>
      <c r="F591" s="201" t="s">
        <v>762</v>
      </c>
      <c r="H591" s="202">
        <v>774</v>
      </c>
      <c r="I591" s="203"/>
      <c r="L591" s="199"/>
      <c r="M591" s="204"/>
      <c r="N591" s="205"/>
      <c r="O591" s="205"/>
      <c r="P591" s="205"/>
      <c r="Q591" s="205"/>
      <c r="R591" s="205"/>
      <c r="S591" s="205"/>
      <c r="T591" s="206"/>
      <c r="AT591" s="200" t="s">
        <v>192</v>
      </c>
      <c r="AU591" s="200" t="s">
        <v>80</v>
      </c>
      <c r="AV591" s="12" t="s">
        <v>80</v>
      </c>
      <c r="AW591" s="12" t="s">
        <v>35</v>
      </c>
      <c r="AX591" s="12" t="s">
        <v>71</v>
      </c>
      <c r="AY591" s="200" t="s">
        <v>179</v>
      </c>
    </row>
    <row r="592" spans="2:51" s="12" customFormat="1" ht="13.5">
      <c r="B592" s="199"/>
      <c r="D592" s="194" t="s">
        <v>192</v>
      </c>
      <c r="E592" s="200" t="s">
        <v>5</v>
      </c>
      <c r="F592" s="201" t="s">
        <v>763</v>
      </c>
      <c r="H592" s="202">
        <v>108</v>
      </c>
      <c r="I592" s="203"/>
      <c r="L592" s="199"/>
      <c r="M592" s="204"/>
      <c r="N592" s="205"/>
      <c r="O592" s="205"/>
      <c r="P592" s="205"/>
      <c r="Q592" s="205"/>
      <c r="R592" s="205"/>
      <c r="S592" s="205"/>
      <c r="T592" s="206"/>
      <c r="AT592" s="200" t="s">
        <v>192</v>
      </c>
      <c r="AU592" s="200" t="s">
        <v>80</v>
      </c>
      <c r="AV592" s="12" t="s">
        <v>80</v>
      </c>
      <c r="AW592" s="12" t="s">
        <v>35</v>
      </c>
      <c r="AX592" s="12" t="s">
        <v>71</v>
      </c>
      <c r="AY592" s="200" t="s">
        <v>179</v>
      </c>
    </row>
    <row r="593" spans="2:51" s="12" customFormat="1" ht="13.5">
      <c r="B593" s="199"/>
      <c r="D593" s="194" t="s">
        <v>192</v>
      </c>
      <c r="E593" s="200" t="s">
        <v>5</v>
      </c>
      <c r="F593" s="201" t="s">
        <v>764</v>
      </c>
      <c r="H593" s="202">
        <v>129.6</v>
      </c>
      <c r="I593" s="203"/>
      <c r="L593" s="199"/>
      <c r="M593" s="204"/>
      <c r="N593" s="205"/>
      <c r="O593" s="205"/>
      <c r="P593" s="205"/>
      <c r="Q593" s="205"/>
      <c r="R593" s="205"/>
      <c r="S593" s="205"/>
      <c r="T593" s="206"/>
      <c r="AT593" s="200" t="s">
        <v>192</v>
      </c>
      <c r="AU593" s="200" t="s">
        <v>80</v>
      </c>
      <c r="AV593" s="12" t="s">
        <v>80</v>
      </c>
      <c r="AW593" s="12" t="s">
        <v>35</v>
      </c>
      <c r="AX593" s="12" t="s">
        <v>71</v>
      </c>
      <c r="AY593" s="200" t="s">
        <v>179</v>
      </c>
    </row>
    <row r="594" spans="2:51" s="12" customFormat="1" ht="13.5">
      <c r="B594" s="199"/>
      <c r="D594" s="194" t="s">
        <v>192</v>
      </c>
      <c r="E594" s="200" t="s">
        <v>5</v>
      </c>
      <c r="F594" s="201" t="s">
        <v>765</v>
      </c>
      <c r="H594" s="202">
        <v>591</v>
      </c>
      <c r="I594" s="203"/>
      <c r="L594" s="199"/>
      <c r="M594" s="204"/>
      <c r="N594" s="205"/>
      <c r="O594" s="205"/>
      <c r="P594" s="205"/>
      <c r="Q594" s="205"/>
      <c r="R594" s="205"/>
      <c r="S594" s="205"/>
      <c r="T594" s="206"/>
      <c r="AT594" s="200" t="s">
        <v>192</v>
      </c>
      <c r="AU594" s="200" t="s">
        <v>80</v>
      </c>
      <c r="AV594" s="12" t="s">
        <v>80</v>
      </c>
      <c r="AW594" s="12" t="s">
        <v>35</v>
      </c>
      <c r="AX594" s="12" t="s">
        <v>71</v>
      </c>
      <c r="AY594" s="200" t="s">
        <v>179</v>
      </c>
    </row>
    <row r="595" spans="2:51" s="12" customFormat="1" ht="13.5">
      <c r="B595" s="199"/>
      <c r="D595" s="194" t="s">
        <v>192</v>
      </c>
      <c r="E595" s="200" t="s">
        <v>5</v>
      </c>
      <c r="F595" s="201" t="s">
        <v>766</v>
      </c>
      <c r="H595" s="202">
        <v>120</v>
      </c>
      <c r="I595" s="203"/>
      <c r="L595" s="199"/>
      <c r="M595" s="204"/>
      <c r="N595" s="205"/>
      <c r="O595" s="205"/>
      <c r="P595" s="205"/>
      <c r="Q595" s="205"/>
      <c r="R595" s="205"/>
      <c r="S595" s="205"/>
      <c r="T595" s="206"/>
      <c r="AT595" s="200" t="s">
        <v>192</v>
      </c>
      <c r="AU595" s="200" t="s">
        <v>80</v>
      </c>
      <c r="AV595" s="12" t="s">
        <v>80</v>
      </c>
      <c r="AW595" s="12" t="s">
        <v>35</v>
      </c>
      <c r="AX595" s="12" t="s">
        <v>71</v>
      </c>
      <c r="AY595" s="200" t="s">
        <v>179</v>
      </c>
    </row>
    <row r="596" spans="2:51" s="12" customFormat="1" ht="13.5">
      <c r="B596" s="199"/>
      <c r="D596" s="194" t="s">
        <v>192</v>
      </c>
      <c r="E596" s="200" t="s">
        <v>5</v>
      </c>
      <c r="F596" s="201" t="s">
        <v>767</v>
      </c>
      <c r="H596" s="202">
        <v>55.5</v>
      </c>
      <c r="I596" s="203"/>
      <c r="L596" s="199"/>
      <c r="M596" s="204"/>
      <c r="N596" s="205"/>
      <c r="O596" s="205"/>
      <c r="P596" s="205"/>
      <c r="Q596" s="205"/>
      <c r="R596" s="205"/>
      <c r="S596" s="205"/>
      <c r="T596" s="206"/>
      <c r="AT596" s="200" t="s">
        <v>192</v>
      </c>
      <c r="AU596" s="200" t="s">
        <v>80</v>
      </c>
      <c r="AV596" s="12" t="s">
        <v>80</v>
      </c>
      <c r="AW596" s="12" t="s">
        <v>35</v>
      </c>
      <c r="AX596" s="12" t="s">
        <v>71</v>
      </c>
      <c r="AY596" s="200" t="s">
        <v>179</v>
      </c>
    </row>
    <row r="597" spans="2:51" s="12" customFormat="1" ht="13.5">
      <c r="B597" s="199"/>
      <c r="D597" s="194" t="s">
        <v>192</v>
      </c>
      <c r="E597" s="200" t="s">
        <v>5</v>
      </c>
      <c r="F597" s="201" t="s">
        <v>768</v>
      </c>
      <c r="H597" s="202">
        <v>328.5</v>
      </c>
      <c r="I597" s="203"/>
      <c r="L597" s="199"/>
      <c r="M597" s="204"/>
      <c r="N597" s="205"/>
      <c r="O597" s="205"/>
      <c r="P597" s="205"/>
      <c r="Q597" s="205"/>
      <c r="R597" s="205"/>
      <c r="S597" s="205"/>
      <c r="T597" s="206"/>
      <c r="AT597" s="200" t="s">
        <v>192</v>
      </c>
      <c r="AU597" s="200" t="s">
        <v>80</v>
      </c>
      <c r="AV597" s="12" t="s">
        <v>80</v>
      </c>
      <c r="AW597" s="12" t="s">
        <v>35</v>
      </c>
      <c r="AX597" s="12" t="s">
        <v>71</v>
      </c>
      <c r="AY597" s="200" t="s">
        <v>179</v>
      </c>
    </row>
    <row r="598" spans="2:51" s="12" customFormat="1" ht="13.5">
      <c r="B598" s="199"/>
      <c r="D598" s="194" t="s">
        <v>192</v>
      </c>
      <c r="E598" s="200" t="s">
        <v>5</v>
      </c>
      <c r="F598" s="201" t="s">
        <v>769</v>
      </c>
      <c r="H598" s="202">
        <v>265.5</v>
      </c>
      <c r="I598" s="203"/>
      <c r="L598" s="199"/>
      <c r="M598" s="204"/>
      <c r="N598" s="205"/>
      <c r="O598" s="205"/>
      <c r="P598" s="205"/>
      <c r="Q598" s="205"/>
      <c r="R598" s="205"/>
      <c r="S598" s="205"/>
      <c r="T598" s="206"/>
      <c r="AT598" s="200" t="s">
        <v>192</v>
      </c>
      <c r="AU598" s="200" t="s">
        <v>80</v>
      </c>
      <c r="AV598" s="12" t="s">
        <v>80</v>
      </c>
      <c r="AW598" s="12" t="s">
        <v>35</v>
      </c>
      <c r="AX598" s="12" t="s">
        <v>71</v>
      </c>
      <c r="AY598" s="200" t="s">
        <v>179</v>
      </c>
    </row>
    <row r="599" spans="2:51" s="12" customFormat="1" ht="13.5">
      <c r="B599" s="199"/>
      <c r="D599" s="194" t="s">
        <v>192</v>
      </c>
      <c r="E599" s="200" t="s">
        <v>5</v>
      </c>
      <c r="F599" s="201" t="s">
        <v>770</v>
      </c>
      <c r="H599" s="202">
        <v>189</v>
      </c>
      <c r="I599" s="203"/>
      <c r="L599" s="199"/>
      <c r="M599" s="204"/>
      <c r="N599" s="205"/>
      <c r="O599" s="205"/>
      <c r="P599" s="205"/>
      <c r="Q599" s="205"/>
      <c r="R599" s="205"/>
      <c r="S599" s="205"/>
      <c r="T599" s="206"/>
      <c r="AT599" s="200" t="s">
        <v>192</v>
      </c>
      <c r="AU599" s="200" t="s">
        <v>80</v>
      </c>
      <c r="AV599" s="12" t="s">
        <v>80</v>
      </c>
      <c r="AW599" s="12" t="s">
        <v>35</v>
      </c>
      <c r="AX599" s="12" t="s">
        <v>71</v>
      </c>
      <c r="AY599" s="200" t="s">
        <v>179</v>
      </c>
    </row>
    <row r="600" spans="2:51" s="12" customFormat="1" ht="13.5">
      <c r="B600" s="199"/>
      <c r="D600" s="194" t="s">
        <v>192</v>
      </c>
      <c r="E600" s="200" t="s">
        <v>5</v>
      </c>
      <c r="F600" s="201" t="s">
        <v>771</v>
      </c>
      <c r="H600" s="202">
        <v>577.5</v>
      </c>
      <c r="I600" s="203"/>
      <c r="L600" s="199"/>
      <c r="M600" s="204"/>
      <c r="N600" s="205"/>
      <c r="O600" s="205"/>
      <c r="P600" s="205"/>
      <c r="Q600" s="205"/>
      <c r="R600" s="205"/>
      <c r="S600" s="205"/>
      <c r="T600" s="206"/>
      <c r="AT600" s="200" t="s">
        <v>192</v>
      </c>
      <c r="AU600" s="200" t="s">
        <v>80</v>
      </c>
      <c r="AV600" s="12" t="s">
        <v>80</v>
      </c>
      <c r="AW600" s="12" t="s">
        <v>35</v>
      </c>
      <c r="AX600" s="12" t="s">
        <v>71</v>
      </c>
      <c r="AY600" s="200" t="s">
        <v>179</v>
      </c>
    </row>
    <row r="601" spans="2:51" s="14" customFormat="1" ht="13.5">
      <c r="B601" s="214"/>
      <c r="D601" s="194" t="s">
        <v>192</v>
      </c>
      <c r="E601" s="215" t="s">
        <v>5</v>
      </c>
      <c r="F601" s="216" t="s">
        <v>228</v>
      </c>
      <c r="H601" s="217">
        <v>3459.3</v>
      </c>
      <c r="I601" s="218"/>
      <c r="L601" s="214"/>
      <c r="M601" s="219"/>
      <c r="N601" s="220"/>
      <c r="O601" s="220"/>
      <c r="P601" s="220"/>
      <c r="Q601" s="220"/>
      <c r="R601" s="220"/>
      <c r="S601" s="220"/>
      <c r="T601" s="221"/>
      <c r="AT601" s="215" t="s">
        <v>192</v>
      </c>
      <c r="AU601" s="215" t="s">
        <v>80</v>
      </c>
      <c r="AV601" s="14" t="s">
        <v>186</v>
      </c>
      <c r="AW601" s="14" t="s">
        <v>35</v>
      </c>
      <c r="AX601" s="14" t="s">
        <v>78</v>
      </c>
      <c r="AY601" s="215" t="s">
        <v>179</v>
      </c>
    </row>
    <row r="602" spans="2:65" s="1" customFormat="1" ht="25.5" customHeight="1">
      <c r="B602" s="181"/>
      <c r="C602" s="182" t="s">
        <v>772</v>
      </c>
      <c r="D602" s="182" t="s">
        <v>181</v>
      </c>
      <c r="E602" s="183" t="s">
        <v>773</v>
      </c>
      <c r="F602" s="184" t="s">
        <v>774</v>
      </c>
      <c r="G602" s="185" t="s">
        <v>184</v>
      </c>
      <c r="H602" s="186">
        <v>3549.3</v>
      </c>
      <c r="I602" s="187"/>
      <c r="J602" s="188">
        <f>ROUND(I602*H602,2)</f>
        <v>0</v>
      </c>
      <c r="K602" s="184" t="s">
        <v>185</v>
      </c>
      <c r="L602" s="42"/>
      <c r="M602" s="189" t="s">
        <v>5</v>
      </c>
      <c r="N602" s="190" t="s">
        <v>42</v>
      </c>
      <c r="O602" s="43"/>
      <c r="P602" s="191">
        <f>O602*H602</f>
        <v>0</v>
      </c>
      <c r="Q602" s="191">
        <v>0</v>
      </c>
      <c r="R602" s="191">
        <f>Q602*H602</f>
        <v>0</v>
      </c>
      <c r="S602" s="191">
        <v>0</v>
      </c>
      <c r="T602" s="192">
        <f>S602*H602</f>
        <v>0</v>
      </c>
      <c r="AR602" s="25" t="s">
        <v>186</v>
      </c>
      <c r="AT602" s="25" t="s">
        <v>181</v>
      </c>
      <c r="AU602" s="25" t="s">
        <v>80</v>
      </c>
      <c r="AY602" s="25" t="s">
        <v>179</v>
      </c>
      <c r="BE602" s="193">
        <f>IF(N602="základní",J602,0)</f>
        <v>0</v>
      </c>
      <c r="BF602" s="193">
        <f>IF(N602="snížená",J602,0)</f>
        <v>0</v>
      </c>
      <c r="BG602" s="193">
        <f>IF(N602="zákl. přenesená",J602,0)</f>
        <v>0</v>
      </c>
      <c r="BH602" s="193">
        <f>IF(N602="sníž. přenesená",J602,0)</f>
        <v>0</v>
      </c>
      <c r="BI602" s="193">
        <f>IF(N602="nulová",J602,0)</f>
        <v>0</v>
      </c>
      <c r="BJ602" s="25" t="s">
        <v>78</v>
      </c>
      <c r="BK602" s="193">
        <f>ROUND(I602*H602,2)</f>
        <v>0</v>
      </c>
      <c r="BL602" s="25" t="s">
        <v>186</v>
      </c>
      <c r="BM602" s="25" t="s">
        <v>775</v>
      </c>
    </row>
    <row r="603" spans="2:47" s="1" customFormat="1" ht="27">
      <c r="B603" s="42"/>
      <c r="D603" s="194" t="s">
        <v>188</v>
      </c>
      <c r="F603" s="195" t="s">
        <v>776</v>
      </c>
      <c r="I603" s="196"/>
      <c r="L603" s="42"/>
      <c r="M603" s="197"/>
      <c r="N603" s="43"/>
      <c r="O603" s="43"/>
      <c r="P603" s="43"/>
      <c r="Q603" s="43"/>
      <c r="R603" s="43"/>
      <c r="S603" s="43"/>
      <c r="T603" s="71"/>
      <c r="AT603" s="25" t="s">
        <v>188</v>
      </c>
      <c r="AU603" s="25" t="s">
        <v>80</v>
      </c>
    </row>
    <row r="604" spans="2:47" s="1" customFormat="1" ht="27">
      <c r="B604" s="42"/>
      <c r="D604" s="194" t="s">
        <v>190</v>
      </c>
      <c r="F604" s="198" t="s">
        <v>191</v>
      </c>
      <c r="I604" s="196"/>
      <c r="L604" s="42"/>
      <c r="M604" s="197"/>
      <c r="N604" s="43"/>
      <c r="O604" s="43"/>
      <c r="P604" s="43"/>
      <c r="Q604" s="43"/>
      <c r="R604" s="43"/>
      <c r="S604" s="43"/>
      <c r="T604" s="71"/>
      <c r="AT604" s="25" t="s">
        <v>190</v>
      </c>
      <c r="AU604" s="25" t="s">
        <v>80</v>
      </c>
    </row>
    <row r="605" spans="2:65" s="1" customFormat="1" ht="16.5" customHeight="1">
      <c r="B605" s="181"/>
      <c r="C605" s="230" t="s">
        <v>777</v>
      </c>
      <c r="D605" s="230" t="s">
        <v>541</v>
      </c>
      <c r="E605" s="231" t="s">
        <v>778</v>
      </c>
      <c r="F605" s="232" t="s">
        <v>779</v>
      </c>
      <c r="G605" s="233" t="s">
        <v>780</v>
      </c>
      <c r="H605" s="234">
        <v>88.733</v>
      </c>
      <c r="I605" s="235"/>
      <c r="J605" s="236">
        <f>ROUND(I605*H605,2)</f>
        <v>0</v>
      </c>
      <c r="K605" s="232" t="s">
        <v>185</v>
      </c>
      <c r="L605" s="237"/>
      <c r="M605" s="238" t="s">
        <v>5</v>
      </c>
      <c r="N605" s="239" t="s">
        <v>42</v>
      </c>
      <c r="O605" s="43"/>
      <c r="P605" s="191">
        <f>O605*H605</f>
        <v>0</v>
      </c>
      <c r="Q605" s="191">
        <v>0.001</v>
      </c>
      <c r="R605" s="191">
        <f>Q605*H605</f>
        <v>0.088733</v>
      </c>
      <c r="S605" s="191">
        <v>0</v>
      </c>
      <c r="T605" s="192">
        <f>S605*H605</f>
        <v>0</v>
      </c>
      <c r="AR605" s="25" t="s">
        <v>284</v>
      </c>
      <c r="AT605" s="25" t="s">
        <v>541</v>
      </c>
      <c r="AU605" s="25" t="s">
        <v>80</v>
      </c>
      <c r="AY605" s="25" t="s">
        <v>179</v>
      </c>
      <c r="BE605" s="193">
        <f>IF(N605="základní",J605,0)</f>
        <v>0</v>
      </c>
      <c r="BF605" s="193">
        <f>IF(N605="snížená",J605,0)</f>
        <v>0</v>
      </c>
      <c r="BG605" s="193">
        <f>IF(N605="zákl. přenesená",J605,0)</f>
        <v>0</v>
      </c>
      <c r="BH605" s="193">
        <f>IF(N605="sníž. přenesená",J605,0)</f>
        <v>0</v>
      </c>
      <c r="BI605" s="193">
        <f>IF(N605="nulová",J605,0)</f>
        <v>0</v>
      </c>
      <c r="BJ605" s="25" t="s">
        <v>78</v>
      </c>
      <c r="BK605" s="193">
        <f>ROUND(I605*H605,2)</f>
        <v>0</v>
      </c>
      <c r="BL605" s="25" t="s">
        <v>186</v>
      </c>
      <c r="BM605" s="25" t="s">
        <v>781</v>
      </c>
    </row>
    <row r="606" spans="2:47" s="1" customFormat="1" ht="13.5">
      <c r="B606" s="42"/>
      <c r="D606" s="194" t="s">
        <v>188</v>
      </c>
      <c r="F606" s="195" t="s">
        <v>782</v>
      </c>
      <c r="I606" s="196"/>
      <c r="L606" s="42"/>
      <c r="M606" s="197"/>
      <c r="N606" s="43"/>
      <c r="O606" s="43"/>
      <c r="P606" s="43"/>
      <c r="Q606" s="43"/>
      <c r="R606" s="43"/>
      <c r="S606" s="43"/>
      <c r="T606" s="71"/>
      <c r="AT606" s="25" t="s">
        <v>188</v>
      </c>
      <c r="AU606" s="25" t="s">
        <v>80</v>
      </c>
    </row>
    <row r="607" spans="2:51" s="12" customFormat="1" ht="13.5">
      <c r="B607" s="199"/>
      <c r="D607" s="194" t="s">
        <v>192</v>
      </c>
      <c r="F607" s="201" t="s">
        <v>783</v>
      </c>
      <c r="H607" s="202">
        <v>88.733</v>
      </c>
      <c r="I607" s="203"/>
      <c r="L607" s="199"/>
      <c r="M607" s="204"/>
      <c r="N607" s="205"/>
      <c r="O607" s="205"/>
      <c r="P607" s="205"/>
      <c r="Q607" s="205"/>
      <c r="R607" s="205"/>
      <c r="S607" s="205"/>
      <c r="T607" s="206"/>
      <c r="AT607" s="200" t="s">
        <v>192</v>
      </c>
      <c r="AU607" s="200" t="s">
        <v>80</v>
      </c>
      <c r="AV607" s="12" t="s">
        <v>80</v>
      </c>
      <c r="AW607" s="12" t="s">
        <v>6</v>
      </c>
      <c r="AX607" s="12" t="s">
        <v>78</v>
      </c>
      <c r="AY607" s="200" t="s">
        <v>179</v>
      </c>
    </row>
    <row r="608" spans="2:65" s="1" customFormat="1" ht="25.5" customHeight="1">
      <c r="B608" s="181"/>
      <c r="C608" s="182" t="s">
        <v>784</v>
      </c>
      <c r="D608" s="182" t="s">
        <v>181</v>
      </c>
      <c r="E608" s="183" t="s">
        <v>785</v>
      </c>
      <c r="F608" s="184" t="s">
        <v>786</v>
      </c>
      <c r="G608" s="185" t="s">
        <v>787</v>
      </c>
      <c r="H608" s="186">
        <v>0.346</v>
      </c>
      <c r="I608" s="187"/>
      <c r="J608" s="188">
        <f>ROUND(I608*H608,2)</f>
        <v>0</v>
      </c>
      <c r="K608" s="184" t="s">
        <v>185</v>
      </c>
      <c r="L608" s="42"/>
      <c r="M608" s="189" t="s">
        <v>5</v>
      </c>
      <c r="N608" s="190" t="s">
        <v>42</v>
      </c>
      <c r="O608" s="43"/>
      <c r="P608" s="191">
        <f>O608*H608</f>
        <v>0</v>
      </c>
      <c r="Q608" s="191">
        <v>0</v>
      </c>
      <c r="R608" s="191">
        <f>Q608*H608</f>
        <v>0</v>
      </c>
      <c r="S608" s="191">
        <v>0</v>
      </c>
      <c r="T608" s="192">
        <f>S608*H608</f>
        <v>0</v>
      </c>
      <c r="AR608" s="25" t="s">
        <v>186</v>
      </c>
      <c r="AT608" s="25" t="s">
        <v>181</v>
      </c>
      <c r="AU608" s="25" t="s">
        <v>80</v>
      </c>
      <c r="AY608" s="25" t="s">
        <v>179</v>
      </c>
      <c r="BE608" s="193">
        <f>IF(N608="základní",J608,0)</f>
        <v>0</v>
      </c>
      <c r="BF608" s="193">
        <f>IF(N608="snížená",J608,0)</f>
        <v>0</v>
      </c>
      <c r="BG608" s="193">
        <f>IF(N608="zákl. přenesená",J608,0)</f>
        <v>0</v>
      </c>
      <c r="BH608" s="193">
        <f>IF(N608="sníž. přenesená",J608,0)</f>
        <v>0</v>
      </c>
      <c r="BI608" s="193">
        <f>IF(N608="nulová",J608,0)</f>
        <v>0</v>
      </c>
      <c r="BJ608" s="25" t="s">
        <v>78</v>
      </c>
      <c r="BK608" s="193">
        <f>ROUND(I608*H608,2)</f>
        <v>0</v>
      </c>
      <c r="BL608" s="25" t="s">
        <v>186</v>
      </c>
      <c r="BM608" s="25" t="s">
        <v>788</v>
      </c>
    </row>
    <row r="609" spans="2:47" s="1" customFormat="1" ht="27">
      <c r="B609" s="42"/>
      <c r="D609" s="194" t="s">
        <v>188</v>
      </c>
      <c r="F609" s="195" t="s">
        <v>789</v>
      </c>
      <c r="I609" s="196"/>
      <c r="L609" s="42"/>
      <c r="M609" s="197"/>
      <c r="N609" s="43"/>
      <c r="O609" s="43"/>
      <c r="P609" s="43"/>
      <c r="Q609" s="43"/>
      <c r="R609" s="43"/>
      <c r="S609" s="43"/>
      <c r="T609" s="71"/>
      <c r="AT609" s="25" t="s">
        <v>188</v>
      </c>
      <c r="AU609" s="25" t="s">
        <v>80</v>
      </c>
    </row>
    <row r="610" spans="2:65" s="1" customFormat="1" ht="16.5" customHeight="1">
      <c r="B610" s="181"/>
      <c r="C610" s="230" t="s">
        <v>790</v>
      </c>
      <c r="D610" s="230" t="s">
        <v>541</v>
      </c>
      <c r="E610" s="231" t="s">
        <v>791</v>
      </c>
      <c r="F610" s="232" t="s">
        <v>792</v>
      </c>
      <c r="G610" s="233" t="s">
        <v>780</v>
      </c>
      <c r="H610" s="234">
        <v>86.5</v>
      </c>
      <c r="I610" s="235"/>
      <c r="J610" s="236">
        <f>ROUND(I610*H610,2)</f>
        <v>0</v>
      </c>
      <c r="K610" s="232" t="s">
        <v>185</v>
      </c>
      <c r="L610" s="237"/>
      <c r="M610" s="238" t="s">
        <v>5</v>
      </c>
      <c r="N610" s="239" t="s">
        <v>42</v>
      </c>
      <c r="O610" s="43"/>
      <c r="P610" s="191">
        <f>O610*H610</f>
        <v>0</v>
      </c>
      <c r="Q610" s="191">
        <v>0.21</v>
      </c>
      <c r="R610" s="191">
        <f>Q610*H610</f>
        <v>18.165</v>
      </c>
      <c r="S610" s="191">
        <v>0</v>
      </c>
      <c r="T610" s="192">
        <f>S610*H610</f>
        <v>0</v>
      </c>
      <c r="AR610" s="25" t="s">
        <v>284</v>
      </c>
      <c r="AT610" s="25" t="s">
        <v>541</v>
      </c>
      <c r="AU610" s="25" t="s">
        <v>80</v>
      </c>
      <c r="AY610" s="25" t="s">
        <v>179</v>
      </c>
      <c r="BE610" s="193">
        <f>IF(N610="základní",J610,0)</f>
        <v>0</v>
      </c>
      <c r="BF610" s="193">
        <f>IF(N610="snížená",J610,0)</f>
        <v>0</v>
      </c>
      <c r="BG610" s="193">
        <f>IF(N610="zákl. přenesená",J610,0)</f>
        <v>0</v>
      </c>
      <c r="BH610" s="193">
        <f>IF(N610="sníž. přenesená",J610,0)</f>
        <v>0</v>
      </c>
      <c r="BI610" s="193">
        <f>IF(N610="nulová",J610,0)</f>
        <v>0</v>
      </c>
      <c r="BJ610" s="25" t="s">
        <v>78</v>
      </c>
      <c r="BK610" s="193">
        <f>ROUND(I610*H610,2)</f>
        <v>0</v>
      </c>
      <c r="BL610" s="25" t="s">
        <v>186</v>
      </c>
      <c r="BM610" s="25" t="s">
        <v>793</v>
      </c>
    </row>
    <row r="611" spans="2:47" s="1" customFormat="1" ht="13.5">
      <c r="B611" s="42"/>
      <c r="D611" s="194" t="s">
        <v>188</v>
      </c>
      <c r="F611" s="195" t="s">
        <v>792</v>
      </c>
      <c r="I611" s="196"/>
      <c r="L611" s="42"/>
      <c r="M611" s="197"/>
      <c r="N611" s="43"/>
      <c r="O611" s="43"/>
      <c r="P611" s="43"/>
      <c r="Q611" s="43"/>
      <c r="R611" s="43"/>
      <c r="S611" s="43"/>
      <c r="T611" s="71"/>
      <c r="AT611" s="25" t="s">
        <v>188</v>
      </c>
      <c r="AU611" s="25" t="s">
        <v>80</v>
      </c>
    </row>
    <row r="612" spans="2:51" s="13" customFormat="1" ht="13.5">
      <c r="B612" s="207"/>
      <c r="D612" s="194" t="s">
        <v>192</v>
      </c>
      <c r="E612" s="208" t="s">
        <v>5</v>
      </c>
      <c r="F612" s="209" t="s">
        <v>794</v>
      </c>
      <c r="H612" s="208" t="s">
        <v>5</v>
      </c>
      <c r="I612" s="210"/>
      <c r="L612" s="207"/>
      <c r="M612" s="211"/>
      <c r="N612" s="212"/>
      <c r="O612" s="212"/>
      <c r="P612" s="212"/>
      <c r="Q612" s="212"/>
      <c r="R612" s="212"/>
      <c r="S612" s="212"/>
      <c r="T612" s="213"/>
      <c r="AT612" s="208" t="s">
        <v>192</v>
      </c>
      <c r="AU612" s="208" t="s">
        <v>80</v>
      </c>
      <c r="AV612" s="13" t="s">
        <v>78</v>
      </c>
      <c r="AW612" s="13" t="s">
        <v>35</v>
      </c>
      <c r="AX612" s="13" t="s">
        <v>71</v>
      </c>
      <c r="AY612" s="208" t="s">
        <v>179</v>
      </c>
    </row>
    <row r="613" spans="2:51" s="12" customFormat="1" ht="13.5">
      <c r="B613" s="199"/>
      <c r="D613" s="194" t="s">
        <v>192</v>
      </c>
      <c r="E613" s="200" t="s">
        <v>5</v>
      </c>
      <c r="F613" s="201" t="s">
        <v>795</v>
      </c>
      <c r="H613" s="202">
        <v>86.5</v>
      </c>
      <c r="I613" s="203"/>
      <c r="L613" s="199"/>
      <c r="M613" s="204"/>
      <c r="N613" s="205"/>
      <c r="O613" s="205"/>
      <c r="P613" s="205"/>
      <c r="Q613" s="205"/>
      <c r="R613" s="205"/>
      <c r="S613" s="205"/>
      <c r="T613" s="206"/>
      <c r="AT613" s="200" t="s">
        <v>192</v>
      </c>
      <c r="AU613" s="200" t="s">
        <v>80</v>
      </c>
      <c r="AV613" s="12" t="s">
        <v>80</v>
      </c>
      <c r="AW613" s="12" t="s">
        <v>35</v>
      </c>
      <c r="AX613" s="12" t="s">
        <v>78</v>
      </c>
      <c r="AY613" s="200" t="s">
        <v>179</v>
      </c>
    </row>
    <row r="614" spans="2:63" s="11" customFormat="1" ht="29.85" customHeight="1">
      <c r="B614" s="168"/>
      <c r="D614" s="169" t="s">
        <v>70</v>
      </c>
      <c r="E614" s="179" t="s">
        <v>80</v>
      </c>
      <c r="F614" s="179" t="s">
        <v>796</v>
      </c>
      <c r="I614" s="171"/>
      <c r="J614" s="180">
        <f>BK614</f>
        <v>0</v>
      </c>
      <c r="L614" s="168"/>
      <c r="M614" s="173"/>
      <c r="N614" s="174"/>
      <c r="O614" s="174"/>
      <c r="P614" s="175">
        <f>SUM(P615:P639)</f>
        <v>0</v>
      </c>
      <c r="Q614" s="174"/>
      <c r="R614" s="175">
        <f>SUM(R615:R639)</f>
        <v>1660.3101879999997</v>
      </c>
      <c r="S614" s="174"/>
      <c r="T614" s="176">
        <f>SUM(T615:T639)</f>
        <v>0</v>
      </c>
      <c r="AR614" s="169" t="s">
        <v>78</v>
      </c>
      <c r="AT614" s="177" t="s">
        <v>70</v>
      </c>
      <c r="AU614" s="177" t="s">
        <v>78</v>
      </c>
      <c r="AY614" s="169" t="s">
        <v>179</v>
      </c>
      <c r="BK614" s="178">
        <f>SUM(BK615:BK639)</f>
        <v>0</v>
      </c>
    </row>
    <row r="615" spans="2:65" s="1" customFormat="1" ht="25.5" customHeight="1">
      <c r="B615" s="181"/>
      <c r="C615" s="182" t="s">
        <v>797</v>
      </c>
      <c r="D615" s="182" t="s">
        <v>181</v>
      </c>
      <c r="E615" s="183" t="s">
        <v>798</v>
      </c>
      <c r="F615" s="184" t="s">
        <v>799</v>
      </c>
      <c r="G615" s="185" t="s">
        <v>309</v>
      </c>
      <c r="H615" s="186">
        <v>7308.4</v>
      </c>
      <c r="I615" s="187"/>
      <c r="J615" s="188">
        <f>ROUND(I615*H615,2)</f>
        <v>0</v>
      </c>
      <c r="K615" s="184" t="s">
        <v>185</v>
      </c>
      <c r="L615" s="42"/>
      <c r="M615" s="189" t="s">
        <v>5</v>
      </c>
      <c r="N615" s="190" t="s">
        <v>42</v>
      </c>
      <c r="O615" s="43"/>
      <c r="P615" s="191">
        <f>O615*H615</f>
        <v>0</v>
      </c>
      <c r="Q615" s="191">
        <v>0.22657</v>
      </c>
      <c r="R615" s="191">
        <f>Q615*H615</f>
        <v>1655.8641879999998</v>
      </c>
      <c r="S615" s="191">
        <v>0</v>
      </c>
      <c r="T615" s="192">
        <f>S615*H615</f>
        <v>0</v>
      </c>
      <c r="AR615" s="25" t="s">
        <v>186</v>
      </c>
      <c r="AT615" s="25" t="s">
        <v>181</v>
      </c>
      <c r="AU615" s="25" t="s">
        <v>80</v>
      </c>
      <c r="AY615" s="25" t="s">
        <v>179</v>
      </c>
      <c r="BE615" s="193">
        <f>IF(N615="základní",J615,0)</f>
        <v>0</v>
      </c>
      <c r="BF615" s="193">
        <f>IF(N615="snížená",J615,0)</f>
        <v>0</v>
      </c>
      <c r="BG615" s="193">
        <f>IF(N615="zákl. přenesená",J615,0)</f>
        <v>0</v>
      </c>
      <c r="BH615" s="193">
        <f>IF(N615="sníž. přenesená",J615,0)</f>
        <v>0</v>
      </c>
      <c r="BI615" s="193">
        <f>IF(N615="nulová",J615,0)</f>
        <v>0</v>
      </c>
      <c r="BJ615" s="25" t="s">
        <v>78</v>
      </c>
      <c r="BK615" s="193">
        <f>ROUND(I615*H615,2)</f>
        <v>0</v>
      </c>
      <c r="BL615" s="25" t="s">
        <v>186</v>
      </c>
      <c r="BM615" s="25" t="s">
        <v>800</v>
      </c>
    </row>
    <row r="616" spans="2:47" s="1" customFormat="1" ht="40.5">
      <c r="B616" s="42"/>
      <c r="D616" s="194" t="s">
        <v>188</v>
      </c>
      <c r="F616" s="195" t="s">
        <v>801</v>
      </c>
      <c r="I616" s="196"/>
      <c r="L616" s="42"/>
      <c r="M616" s="197"/>
      <c r="N616" s="43"/>
      <c r="O616" s="43"/>
      <c r="P616" s="43"/>
      <c r="Q616" s="43"/>
      <c r="R616" s="43"/>
      <c r="S616" s="43"/>
      <c r="T616" s="71"/>
      <c r="AT616" s="25" t="s">
        <v>188</v>
      </c>
      <c r="AU616" s="25" t="s">
        <v>80</v>
      </c>
    </row>
    <row r="617" spans="2:47" s="1" customFormat="1" ht="27">
      <c r="B617" s="42"/>
      <c r="D617" s="194" t="s">
        <v>190</v>
      </c>
      <c r="F617" s="198" t="s">
        <v>191</v>
      </c>
      <c r="I617" s="196"/>
      <c r="L617" s="42"/>
      <c r="M617" s="197"/>
      <c r="N617" s="43"/>
      <c r="O617" s="43"/>
      <c r="P617" s="43"/>
      <c r="Q617" s="43"/>
      <c r="R617" s="43"/>
      <c r="S617" s="43"/>
      <c r="T617" s="71"/>
      <c r="AT617" s="25" t="s">
        <v>190</v>
      </c>
      <c r="AU617" s="25" t="s">
        <v>80</v>
      </c>
    </row>
    <row r="618" spans="2:51" s="13" customFormat="1" ht="13.5">
      <c r="B618" s="207"/>
      <c r="D618" s="194" t="s">
        <v>192</v>
      </c>
      <c r="E618" s="208" t="s">
        <v>5</v>
      </c>
      <c r="F618" s="209" t="s">
        <v>802</v>
      </c>
      <c r="H618" s="208" t="s">
        <v>5</v>
      </c>
      <c r="I618" s="210"/>
      <c r="L618" s="207"/>
      <c r="M618" s="211"/>
      <c r="N618" s="212"/>
      <c r="O618" s="212"/>
      <c r="P618" s="212"/>
      <c r="Q618" s="212"/>
      <c r="R618" s="212"/>
      <c r="S618" s="212"/>
      <c r="T618" s="213"/>
      <c r="AT618" s="208" t="s">
        <v>192</v>
      </c>
      <c r="AU618" s="208" t="s">
        <v>80</v>
      </c>
      <c r="AV618" s="13" t="s">
        <v>78</v>
      </c>
      <c r="AW618" s="13" t="s">
        <v>35</v>
      </c>
      <c r="AX618" s="13" t="s">
        <v>71</v>
      </c>
      <c r="AY618" s="208" t="s">
        <v>179</v>
      </c>
    </row>
    <row r="619" spans="2:51" s="12" customFormat="1" ht="13.5">
      <c r="B619" s="199"/>
      <c r="D619" s="194" t="s">
        <v>192</v>
      </c>
      <c r="E619" s="200" t="s">
        <v>5</v>
      </c>
      <c r="F619" s="201" t="s">
        <v>803</v>
      </c>
      <c r="H619" s="202">
        <v>7321.2</v>
      </c>
      <c r="I619" s="203"/>
      <c r="L619" s="199"/>
      <c r="M619" s="204"/>
      <c r="N619" s="205"/>
      <c r="O619" s="205"/>
      <c r="P619" s="205"/>
      <c r="Q619" s="205"/>
      <c r="R619" s="205"/>
      <c r="S619" s="205"/>
      <c r="T619" s="206"/>
      <c r="AT619" s="200" t="s">
        <v>192</v>
      </c>
      <c r="AU619" s="200" t="s">
        <v>80</v>
      </c>
      <c r="AV619" s="12" t="s">
        <v>80</v>
      </c>
      <c r="AW619" s="12" t="s">
        <v>35</v>
      </c>
      <c r="AX619" s="12" t="s">
        <v>71</v>
      </c>
      <c r="AY619" s="200" t="s">
        <v>179</v>
      </c>
    </row>
    <row r="620" spans="2:51" s="13" customFormat="1" ht="13.5">
      <c r="B620" s="207"/>
      <c r="D620" s="194" t="s">
        <v>192</v>
      </c>
      <c r="E620" s="208" t="s">
        <v>5</v>
      </c>
      <c r="F620" s="209" t="s">
        <v>804</v>
      </c>
      <c r="H620" s="208" t="s">
        <v>5</v>
      </c>
      <c r="I620" s="210"/>
      <c r="L620" s="207"/>
      <c r="M620" s="211"/>
      <c r="N620" s="212"/>
      <c r="O620" s="212"/>
      <c r="P620" s="212"/>
      <c r="Q620" s="212"/>
      <c r="R620" s="212"/>
      <c r="S620" s="212"/>
      <c r="T620" s="213"/>
      <c r="AT620" s="208" t="s">
        <v>192</v>
      </c>
      <c r="AU620" s="208" t="s">
        <v>80</v>
      </c>
      <c r="AV620" s="13" t="s">
        <v>78</v>
      </c>
      <c r="AW620" s="13" t="s">
        <v>35</v>
      </c>
      <c r="AX620" s="13" t="s">
        <v>71</v>
      </c>
      <c r="AY620" s="208" t="s">
        <v>179</v>
      </c>
    </row>
    <row r="621" spans="2:51" s="12" customFormat="1" ht="13.5">
      <c r="B621" s="199"/>
      <c r="D621" s="194" t="s">
        <v>192</v>
      </c>
      <c r="E621" s="200" t="s">
        <v>5</v>
      </c>
      <c r="F621" s="201" t="s">
        <v>805</v>
      </c>
      <c r="H621" s="202">
        <v>-12.8</v>
      </c>
      <c r="I621" s="203"/>
      <c r="L621" s="199"/>
      <c r="M621" s="204"/>
      <c r="N621" s="205"/>
      <c r="O621" s="205"/>
      <c r="P621" s="205"/>
      <c r="Q621" s="205"/>
      <c r="R621" s="205"/>
      <c r="S621" s="205"/>
      <c r="T621" s="206"/>
      <c r="AT621" s="200" t="s">
        <v>192</v>
      </c>
      <c r="AU621" s="200" t="s">
        <v>80</v>
      </c>
      <c r="AV621" s="12" t="s">
        <v>80</v>
      </c>
      <c r="AW621" s="12" t="s">
        <v>35</v>
      </c>
      <c r="AX621" s="12" t="s">
        <v>71</v>
      </c>
      <c r="AY621" s="200" t="s">
        <v>179</v>
      </c>
    </row>
    <row r="622" spans="2:51" s="14" customFormat="1" ht="13.5">
      <c r="B622" s="214"/>
      <c r="D622" s="194" t="s">
        <v>192</v>
      </c>
      <c r="E622" s="215" t="s">
        <v>5</v>
      </c>
      <c r="F622" s="216" t="s">
        <v>228</v>
      </c>
      <c r="H622" s="217">
        <v>7308.4</v>
      </c>
      <c r="I622" s="218"/>
      <c r="L622" s="214"/>
      <c r="M622" s="219"/>
      <c r="N622" s="220"/>
      <c r="O622" s="220"/>
      <c r="P622" s="220"/>
      <c r="Q622" s="220"/>
      <c r="R622" s="220"/>
      <c r="S622" s="220"/>
      <c r="T622" s="221"/>
      <c r="AT622" s="215" t="s">
        <v>192</v>
      </c>
      <c r="AU622" s="215" t="s">
        <v>80</v>
      </c>
      <c r="AV622" s="14" t="s">
        <v>186</v>
      </c>
      <c r="AW622" s="14" t="s">
        <v>35</v>
      </c>
      <c r="AX622" s="14" t="s">
        <v>78</v>
      </c>
      <c r="AY622" s="215" t="s">
        <v>179</v>
      </c>
    </row>
    <row r="623" spans="2:65" s="1" customFormat="1" ht="25.5" customHeight="1">
      <c r="B623" s="181"/>
      <c r="C623" s="182" t="s">
        <v>806</v>
      </c>
      <c r="D623" s="182" t="s">
        <v>181</v>
      </c>
      <c r="E623" s="183" t="s">
        <v>807</v>
      </c>
      <c r="F623" s="184" t="s">
        <v>808</v>
      </c>
      <c r="G623" s="185" t="s">
        <v>184</v>
      </c>
      <c r="H623" s="186">
        <v>8039.24</v>
      </c>
      <c r="I623" s="187"/>
      <c r="J623" s="188">
        <f>ROUND(I623*H623,2)</f>
        <v>0</v>
      </c>
      <c r="K623" s="184" t="s">
        <v>185</v>
      </c>
      <c r="L623" s="42"/>
      <c r="M623" s="189" t="s">
        <v>5</v>
      </c>
      <c r="N623" s="190" t="s">
        <v>42</v>
      </c>
      <c r="O623" s="43"/>
      <c r="P623" s="191">
        <f>O623*H623</f>
        <v>0</v>
      </c>
      <c r="Q623" s="191">
        <v>0</v>
      </c>
      <c r="R623" s="191">
        <f>Q623*H623</f>
        <v>0</v>
      </c>
      <c r="S623" s="191">
        <v>0</v>
      </c>
      <c r="T623" s="192">
        <f>S623*H623</f>
        <v>0</v>
      </c>
      <c r="AR623" s="25" t="s">
        <v>186</v>
      </c>
      <c r="AT623" s="25" t="s">
        <v>181</v>
      </c>
      <c r="AU623" s="25" t="s">
        <v>80</v>
      </c>
      <c r="AY623" s="25" t="s">
        <v>179</v>
      </c>
      <c r="BE623" s="193">
        <f>IF(N623="základní",J623,0)</f>
        <v>0</v>
      </c>
      <c r="BF623" s="193">
        <f>IF(N623="snížená",J623,0)</f>
        <v>0</v>
      </c>
      <c r="BG623" s="193">
        <f>IF(N623="zákl. přenesená",J623,0)</f>
        <v>0</v>
      </c>
      <c r="BH623" s="193">
        <f>IF(N623="sníž. přenesená",J623,0)</f>
        <v>0</v>
      </c>
      <c r="BI623" s="193">
        <f>IF(N623="nulová",J623,0)</f>
        <v>0</v>
      </c>
      <c r="BJ623" s="25" t="s">
        <v>78</v>
      </c>
      <c r="BK623" s="193">
        <f>ROUND(I623*H623,2)</f>
        <v>0</v>
      </c>
      <c r="BL623" s="25" t="s">
        <v>186</v>
      </c>
      <c r="BM623" s="25" t="s">
        <v>809</v>
      </c>
    </row>
    <row r="624" spans="2:47" s="1" customFormat="1" ht="27">
      <c r="B624" s="42"/>
      <c r="D624" s="194" t="s">
        <v>188</v>
      </c>
      <c r="F624" s="195" t="s">
        <v>810</v>
      </c>
      <c r="I624" s="196"/>
      <c r="L624" s="42"/>
      <c r="M624" s="197"/>
      <c r="N624" s="43"/>
      <c r="O624" s="43"/>
      <c r="P624" s="43"/>
      <c r="Q624" s="43"/>
      <c r="R624" s="43"/>
      <c r="S624" s="43"/>
      <c r="T624" s="71"/>
      <c r="AT624" s="25" t="s">
        <v>188</v>
      </c>
      <c r="AU624" s="25" t="s">
        <v>80</v>
      </c>
    </row>
    <row r="625" spans="2:47" s="1" customFormat="1" ht="27">
      <c r="B625" s="42"/>
      <c r="D625" s="194" t="s">
        <v>190</v>
      </c>
      <c r="F625" s="198" t="s">
        <v>191</v>
      </c>
      <c r="I625" s="196"/>
      <c r="L625" s="42"/>
      <c r="M625" s="197"/>
      <c r="N625" s="43"/>
      <c r="O625" s="43"/>
      <c r="P625" s="43"/>
      <c r="Q625" s="43"/>
      <c r="R625" s="43"/>
      <c r="S625" s="43"/>
      <c r="T625" s="71"/>
      <c r="AT625" s="25" t="s">
        <v>190</v>
      </c>
      <c r="AU625" s="25" t="s">
        <v>80</v>
      </c>
    </row>
    <row r="626" spans="2:51" s="13" customFormat="1" ht="13.5">
      <c r="B626" s="207"/>
      <c r="D626" s="194" t="s">
        <v>192</v>
      </c>
      <c r="E626" s="208" t="s">
        <v>5</v>
      </c>
      <c r="F626" s="209" t="s">
        <v>802</v>
      </c>
      <c r="H626" s="208" t="s">
        <v>5</v>
      </c>
      <c r="I626" s="210"/>
      <c r="L626" s="207"/>
      <c r="M626" s="211"/>
      <c r="N626" s="212"/>
      <c r="O626" s="212"/>
      <c r="P626" s="212"/>
      <c r="Q626" s="212"/>
      <c r="R626" s="212"/>
      <c r="S626" s="212"/>
      <c r="T626" s="213"/>
      <c r="AT626" s="208" t="s">
        <v>192</v>
      </c>
      <c r="AU626" s="208" t="s">
        <v>80</v>
      </c>
      <c r="AV626" s="13" t="s">
        <v>78</v>
      </c>
      <c r="AW626" s="13" t="s">
        <v>35</v>
      </c>
      <c r="AX626" s="13" t="s">
        <v>71</v>
      </c>
      <c r="AY626" s="208" t="s">
        <v>179</v>
      </c>
    </row>
    <row r="627" spans="2:51" s="12" customFormat="1" ht="13.5">
      <c r="B627" s="199"/>
      <c r="D627" s="194" t="s">
        <v>192</v>
      </c>
      <c r="E627" s="200" t="s">
        <v>5</v>
      </c>
      <c r="F627" s="201" t="s">
        <v>811</v>
      </c>
      <c r="H627" s="202">
        <v>8053.32</v>
      </c>
      <c r="I627" s="203"/>
      <c r="L627" s="199"/>
      <c r="M627" s="204"/>
      <c r="N627" s="205"/>
      <c r="O627" s="205"/>
      <c r="P627" s="205"/>
      <c r="Q627" s="205"/>
      <c r="R627" s="205"/>
      <c r="S627" s="205"/>
      <c r="T627" s="206"/>
      <c r="AT627" s="200" t="s">
        <v>192</v>
      </c>
      <c r="AU627" s="200" t="s">
        <v>80</v>
      </c>
      <c r="AV627" s="12" t="s">
        <v>80</v>
      </c>
      <c r="AW627" s="12" t="s">
        <v>35</v>
      </c>
      <c r="AX627" s="12" t="s">
        <v>71</v>
      </c>
      <c r="AY627" s="200" t="s">
        <v>179</v>
      </c>
    </row>
    <row r="628" spans="2:51" s="13" customFormat="1" ht="13.5">
      <c r="B628" s="207"/>
      <c r="D628" s="194" t="s">
        <v>192</v>
      </c>
      <c r="E628" s="208" t="s">
        <v>5</v>
      </c>
      <c r="F628" s="209" t="s">
        <v>804</v>
      </c>
      <c r="H628" s="208" t="s">
        <v>5</v>
      </c>
      <c r="I628" s="210"/>
      <c r="L628" s="207"/>
      <c r="M628" s="211"/>
      <c r="N628" s="212"/>
      <c r="O628" s="212"/>
      <c r="P628" s="212"/>
      <c r="Q628" s="212"/>
      <c r="R628" s="212"/>
      <c r="S628" s="212"/>
      <c r="T628" s="213"/>
      <c r="AT628" s="208" t="s">
        <v>192</v>
      </c>
      <c r="AU628" s="208" t="s">
        <v>80</v>
      </c>
      <c r="AV628" s="13" t="s">
        <v>78</v>
      </c>
      <c r="AW628" s="13" t="s">
        <v>35</v>
      </c>
      <c r="AX628" s="13" t="s">
        <v>71</v>
      </c>
      <c r="AY628" s="208" t="s">
        <v>179</v>
      </c>
    </row>
    <row r="629" spans="2:51" s="12" customFormat="1" ht="13.5">
      <c r="B629" s="199"/>
      <c r="D629" s="194" t="s">
        <v>192</v>
      </c>
      <c r="E629" s="200" t="s">
        <v>5</v>
      </c>
      <c r="F629" s="201" t="s">
        <v>812</v>
      </c>
      <c r="H629" s="202">
        <v>-14.08</v>
      </c>
      <c r="I629" s="203"/>
      <c r="L629" s="199"/>
      <c r="M629" s="204"/>
      <c r="N629" s="205"/>
      <c r="O629" s="205"/>
      <c r="P629" s="205"/>
      <c r="Q629" s="205"/>
      <c r="R629" s="205"/>
      <c r="S629" s="205"/>
      <c r="T629" s="206"/>
      <c r="AT629" s="200" t="s">
        <v>192</v>
      </c>
      <c r="AU629" s="200" t="s">
        <v>80</v>
      </c>
      <c r="AV629" s="12" t="s">
        <v>80</v>
      </c>
      <c r="AW629" s="12" t="s">
        <v>35</v>
      </c>
      <c r="AX629" s="12" t="s">
        <v>71</v>
      </c>
      <c r="AY629" s="200" t="s">
        <v>179</v>
      </c>
    </row>
    <row r="630" spans="2:51" s="14" customFormat="1" ht="13.5">
      <c r="B630" s="214"/>
      <c r="D630" s="194" t="s">
        <v>192</v>
      </c>
      <c r="E630" s="215" t="s">
        <v>5</v>
      </c>
      <c r="F630" s="216" t="s">
        <v>228</v>
      </c>
      <c r="H630" s="217">
        <v>8039.24</v>
      </c>
      <c r="I630" s="218"/>
      <c r="L630" s="214"/>
      <c r="M630" s="219"/>
      <c r="N630" s="220"/>
      <c r="O630" s="220"/>
      <c r="P630" s="220"/>
      <c r="Q630" s="220"/>
      <c r="R630" s="220"/>
      <c r="S630" s="220"/>
      <c r="T630" s="221"/>
      <c r="AT630" s="215" t="s">
        <v>192</v>
      </c>
      <c r="AU630" s="215" t="s">
        <v>80</v>
      </c>
      <c r="AV630" s="14" t="s">
        <v>186</v>
      </c>
      <c r="AW630" s="14" t="s">
        <v>35</v>
      </c>
      <c r="AX630" s="14" t="s">
        <v>78</v>
      </c>
      <c r="AY630" s="215" t="s">
        <v>179</v>
      </c>
    </row>
    <row r="631" spans="2:65" s="1" customFormat="1" ht="25.5" customHeight="1">
      <c r="B631" s="181"/>
      <c r="C631" s="182" t="s">
        <v>813</v>
      </c>
      <c r="D631" s="182" t="s">
        <v>181</v>
      </c>
      <c r="E631" s="183" t="s">
        <v>814</v>
      </c>
      <c r="F631" s="184" t="s">
        <v>815</v>
      </c>
      <c r="G631" s="185" t="s">
        <v>316</v>
      </c>
      <c r="H631" s="186">
        <v>2</v>
      </c>
      <c r="I631" s="187"/>
      <c r="J631" s="188">
        <f>ROUND(I631*H631,2)</f>
        <v>0</v>
      </c>
      <c r="K631" s="184" t="s">
        <v>5</v>
      </c>
      <c r="L631" s="42"/>
      <c r="M631" s="189" t="s">
        <v>5</v>
      </c>
      <c r="N631" s="190" t="s">
        <v>42</v>
      </c>
      <c r="O631" s="43"/>
      <c r="P631" s="191">
        <f>O631*H631</f>
        <v>0</v>
      </c>
      <c r="Q631" s="191">
        <v>0.108</v>
      </c>
      <c r="R631" s="191">
        <f>Q631*H631</f>
        <v>0.216</v>
      </c>
      <c r="S631" s="191">
        <v>0</v>
      </c>
      <c r="T631" s="192">
        <f>S631*H631</f>
        <v>0</v>
      </c>
      <c r="AR631" s="25" t="s">
        <v>186</v>
      </c>
      <c r="AT631" s="25" t="s">
        <v>181</v>
      </c>
      <c r="AU631" s="25" t="s">
        <v>80</v>
      </c>
      <c r="AY631" s="25" t="s">
        <v>179</v>
      </c>
      <c r="BE631" s="193">
        <f>IF(N631="základní",J631,0)</f>
        <v>0</v>
      </c>
      <c r="BF631" s="193">
        <f>IF(N631="snížená",J631,0)</f>
        <v>0</v>
      </c>
      <c r="BG631" s="193">
        <f>IF(N631="zákl. přenesená",J631,0)</f>
        <v>0</v>
      </c>
      <c r="BH631" s="193">
        <f>IF(N631="sníž. přenesená",J631,0)</f>
        <v>0</v>
      </c>
      <c r="BI631" s="193">
        <f>IF(N631="nulová",J631,0)</f>
        <v>0</v>
      </c>
      <c r="BJ631" s="25" t="s">
        <v>78</v>
      </c>
      <c r="BK631" s="193">
        <f>ROUND(I631*H631,2)</f>
        <v>0</v>
      </c>
      <c r="BL631" s="25" t="s">
        <v>186</v>
      </c>
      <c r="BM631" s="25" t="s">
        <v>816</v>
      </c>
    </row>
    <row r="632" spans="2:47" s="1" customFormat="1" ht="13.5">
      <c r="B632" s="42"/>
      <c r="D632" s="194" t="s">
        <v>188</v>
      </c>
      <c r="F632" s="195" t="s">
        <v>815</v>
      </c>
      <c r="I632" s="196"/>
      <c r="L632" s="42"/>
      <c r="M632" s="197"/>
      <c r="N632" s="43"/>
      <c r="O632" s="43"/>
      <c r="P632" s="43"/>
      <c r="Q632" s="43"/>
      <c r="R632" s="43"/>
      <c r="S632" s="43"/>
      <c r="T632" s="71"/>
      <c r="AT632" s="25" t="s">
        <v>188</v>
      </c>
      <c r="AU632" s="25" t="s">
        <v>80</v>
      </c>
    </row>
    <row r="633" spans="2:47" s="1" customFormat="1" ht="27">
      <c r="B633" s="42"/>
      <c r="D633" s="194" t="s">
        <v>190</v>
      </c>
      <c r="F633" s="198" t="s">
        <v>191</v>
      </c>
      <c r="I633" s="196"/>
      <c r="L633" s="42"/>
      <c r="M633" s="197"/>
      <c r="N633" s="43"/>
      <c r="O633" s="43"/>
      <c r="P633" s="43"/>
      <c r="Q633" s="43"/>
      <c r="R633" s="43"/>
      <c r="S633" s="43"/>
      <c r="T633" s="71"/>
      <c r="AT633" s="25" t="s">
        <v>190</v>
      </c>
      <c r="AU633" s="25" t="s">
        <v>80</v>
      </c>
    </row>
    <row r="634" spans="2:51" s="13" customFormat="1" ht="13.5">
      <c r="B634" s="207"/>
      <c r="D634" s="194" t="s">
        <v>192</v>
      </c>
      <c r="E634" s="208" t="s">
        <v>5</v>
      </c>
      <c r="F634" s="209" t="s">
        <v>817</v>
      </c>
      <c r="H634" s="208" t="s">
        <v>5</v>
      </c>
      <c r="I634" s="210"/>
      <c r="L634" s="207"/>
      <c r="M634" s="211"/>
      <c r="N634" s="212"/>
      <c r="O634" s="212"/>
      <c r="P634" s="212"/>
      <c r="Q634" s="212"/>
      <c r="R634" s="212"/>
      <c r="S634" s="212"/>
      <c r="T634" s="213"/>
      <c r="AT634" s="208" t="s">
        <v>192</v>
      </c>
      <c r="AU634" s="208" t="s">
        <v>80</v>
      </c>
      <c r="AV634" s="13" t="s">
        <v>78</v>
      </c>
      <c r="AW634" s="13" t="s">
        <v>35</v>
      </c>
      <c r="AX634" s="13" t="s">
        <v>71</v>
      </c>
      <c r="AY634" s="208" t="s">
        <v>179</v>
      </c>
    </row>
    <row r="635" spans="2:51" s="12" customFormat="1" ht="13.5">
      <c r="B635" s="199"/>
      <c r="D635" s="194" t="s">
        <v>192</v>
      </c>
      <c r="E635" s="200" t="s">
        <v>5</v>
      </c>
      <c r="F635" s="201" t="s">
        <v>818</v>
      </c>
      <c r="H635" s="202">
        <v>2</v>
      </c>
      <c r="I635" s="203"/>
      <c r="L635" s="199"/>
      <c r="M635" s="204"/>
      <c r="N635" s="205"/>
      <c r="O635" s="205"/>
      <c r="P635" s="205"/>
      <c r="Q635" s="205"/>
      <c r="R635" s="205"/>
      <c r="S635" s="205"/>
      <c r="T635" s="206"/>
      <c r="AT635" s="200" t="s">
        <v>192</v>
      </c>
      <c r="AU635" s="200" t="s">
        <v>80</v>
      </c>
      <c r="AV635" s="12" t="s">
        <v>80</v>
      </c>
      <c r="AW635" s="12" t="s">
        <v>35</v>
      </c>
      <c r="AX635" s="12" t="s">
        <v>78</v>
      </c>
      <c r="AY635" s="200" t="s">
        <v>179</v>
      </c>
    </row>
    <row r="636" spans="2:65" s="1" customFormat="1" ht="16.5" customHeight="1">
      <c r="B636" s="181"/>
      <c r="C636" s="230" t="s">
        <v>819</v>
      </c>
      <c r="D636" s="230" t="s">
        <v>541</v>
      </c>
      <c r="E636" s="231" t="s">
        <v>820</v>
      </c>
      <c r="F636" s="232" t="s">
        <v>821</v>
      </c>
      <c r="G636" s="233" t="s">
        <v>822</v>
      </c>
      <c r="H636" s="234">
        <v>2</v>
      </c>
      <c r="I636" s="235"/>
      <c r="J636" s="236">
        <f>ROUND(I636*H636,2)</f>
        <v>0</v>
      </c>
      <c r="K636" s="232" t="s">
        <v>185</v>
      </c>
      <c r="L636" s="237"/>
      <c r="M636" s="238" t="s">
        <v>5</v>
      </c>
      <c r="N636" s="239" t="s">
        <v>42</v>
      </c>
      <c r="O636" s="43"/>
      <c r="P636" s="191">
        <f>O636*H636</f>
        <v>0</v>
      </c>
      <c r="Q636" s="191">
        <v>2.115</v>
      </c>
      <c r="R636" s="191">
        <f>Q636*H636</f>
        <v>4.23</v>
      </c>
      <c r="S636" s="191">
        <v>0</v>
      </c>
      <c r="T636" s="192">
        <f>S636*H636</f>
        <v>0</v>
      </c>
      <c r="AR636" s="25" t="s">
        <v>284</v>
      </c>
      <c r="AT636" s="25" t="s">
        <v>541</v>
      </c>
      <c r="AU636" s="25" t="s">
        <v>80</v>
      </c>
      <c r="AY636" s="25" t="s">
        <v>179</v>
      </c>
      <c r="BE636" s="193">
        <f>IF(N636="základní",J636,0)</f>
        <v>0</v>
      </c>
      <c r="BF636" s="193">
        <f>IF(N636="snížená",J636,0)</f>
        <v>0</v>
      </c>
      <c r="BG636" s="193">
        <f>IF(N636="zákl. přenesená",J636,0)</f>
        <v>0</v>
      </c>
      <c r="BH636" s="193">
        <f>IF(N636="sníž. přenesená",J636,0)</f>
        <v>0</v>
      </c>
      <c r="BI636" s="193">
        <f>IF(N636="nulová",J636,0)</f>
        <v>0</v>
      </c>
      <c r="BJ636" s="25" t="s">
        <v>78</v>
      </c>
      <c r="BK636" s="193">
        <f>ROUND(I636*H636,2)</f>
        <v>0</v>
      </c>
      <c r="BL636" s="25" t="s">
        <v>186</v>
      </c>
      <c r="BM636" s="25" t="s">
        <v>823</v>
      </c>
    </row>
    <row r="637" spans="2:47" s="1" customFormat="1" ht="13.5">
      <c r="B637" s="42"/>
      <c r="D637" s="194" t="s">
        <v>188</v>
      </c>
      <c r="F637" s="195" t="s">
        <v>824</v>
      </c>
      <c r="I637" s="196"/>
      <c r="L637" s="42"/>
      <c r="M637" s="197"/>
      <c r="N637" s="43"/>
      <c r="O637" s="43"/>
      <c r="P637" s="43"/>
      <c r="Q637" s="43"/>
      <c r="R637" s="43"/>
      <c r="S637" s="43"/>
      <c r="T637" s="71"/>
      <c r="AT637" s="25" t="s">
        <v>188</v>
      </c>
      <c r="AU637" s="25" t="s">
        <v>80</v>
      </c>
    </row>
    <row r="638" spans="2:65" s="1" customFormat="1" ht="16.5" customHeight="1">
      <c r="B638" s="181"/>
      <c r="C638" s="182" t="s">
        <v>825</v>
      </c>
      <c r="D638" s="182" t="s">
        <v>181</v>
      </c>
      <c r="E638" s="183" t="s">
        <v>826</v>
      </c>
      <c r="F638" s="184" t="s">
        <v>827</v>
      </c>
      <c r="G638" s="185" t="s">
        <v>316</v>
      </c>
      <c r="H638" s="186">
        <v>2</v>
      </c>
      <c r="I638" s="187"/>
      <c r="J638" s="188">
        <f>ROUND(I638*H638,2)</f>
        <v>0</v>
      </c>
      <c r="K638" s="184" t="s">
        <v>185</v>
      </c>
      <c r="L638" s="42"/>
      <c r="M638" s="189" t="s">
        <v>5</v>
      </c>
      <c r="N638" s="190" t="s">
        <v>42</v>
      </c>
      <c r="O638" s="43"/>
      <c r="P638" s="191">
        <f>O638*H638</f>
        <v>0</v>
      </c>
      <c r="Q638" s="191">
        <v>0</v>
      </c>
      <c r="R638" s="191">
        <f>Q638*H638</f>
        <v>0</v>
      </c>
      <c r="S638" s="191">
        <v>0</v>
      </c>
      <c r="T638" s="192">
        <f>S638*H638</f>
        <v>0</v>
      </c>
      <c r="AR638" s="25" t="s">
        <v>186</v>
      </c>
      <c r="AT638" s="25" t="s">
        <v>181</v>
      </c>
      <c r="AU638" s="25" t="s">
        <v>80</v>
      </c>
      <c r="AY638" s="25" t="s">
        <v>179</v>
      </c>
      <c r="BE638" s="193">
        <f>IF(N638="základní",J638,0)</f>
        <v>0</v>
      </c>
      <c r="BF638" s="193">
        <f>IF(N638="snížená",J638,0)</f>
        <v>0</v>
      </c>
      <c r="BG638" s="193">
        <f>IF(N638="zákl. přenesená",J638,0)</f>
        <v>0</v>
      </c>
      <c r="BH638" s="193">
        <f>IF(N638="sníž. přenesená",J638,0)</f>
        <v>0</v>
      </c>
      <c r="BI638" s="193">
        <f>IF(N638="nulová",J638,0)</f>
        <v>0</v>
      </c>
      <c r="BJ638" s="25" t="s">
        <v>78</v>
      </c>
      <c r="BK638" s="193">
        <f>ROUND(I638*H638,2)</f>
        <v>0</v>
      </c>
      <c r="BL638" s="25" t="s">
        <v>186</v>
      </c>
      <c r="BM638" s="25" t="s">
        <v>828</v>
      </c>
    </row>
    <row r="639" spans="2:47" s="1" customFormat="1" ht="13.5">
      <c r="B639" s="42"/>
      <c r="D639" s="194" t="s">
        <v>188</v>
      </c>
      <c r="F639" s="195" t="s">
        <v>827</v>
      </c>
      <c r="I639" s="196"/>
      <c r="L639" s="42"/>
      <c r="M639" s="197"/>
      <c r="N639" s="43"/>
      <c r="O639" s="43"/>
      <c r="P639" s="43"/>
      <c r="Q639" s="43"/>
      <c r="R639" s="43"/>
      <c r="S639" s="43"/>
      <c r="T639" s="71"/>
      <c r="AT639" s="25" t="s">
        <v>188</v>
      </c>
      <c r="AU639" s="25" t="s">
        <v>80</v>
      </c>
    </row>
    <row r="640" spans="2:63" s="11" customFormat="1" ht="29.85" customHeight="1">
      <c r="B640" s="168"/>
      <c r="D640" s="169" t="s">
        <v>70</v>
      </c>
      <c r="E640" s="179" t="s">
        <v>186</v>
      </c>
      <c r="F640" s="179" t="s">
        <v>829</v>
      </c>
      <c r="I640" s="171"/>
      <c r="J640" s="180">
        <f>BK640</f>
        <v>0</v>
      </c>
      <c r="L640" s="168"/>
      <c r="M640" s="173"/>
      <c r="N640" s="174"/>
      <c r="O640" s="174"/>
      <c r="P640" s="175">
        <f>SUM(P641:P762)</f>
        <v>0</v>
      </c>
      <c r="Q640" s="174"/>
      <c r="R640" s="175">
        <f>SUM(R641:R762)</f>
        <v>54.2601739</v>
      </c>
      <c r="S640" s="174"/>
      <c r="T640" s="176">
        <f>SUM(T641:T762)</f>
        <v>0</v>
      </c>
      <c r="AR640" s="169" t="s">
        <v>78</v>
      </c>
      <c r="AT640" s="177" t="s">
        <v>70</v>
      </c>
      <c r="AU640" s="177" t="s">
        <v>78</v>
      </c>
      <c r="AY640" s="169" t="s">
        <v>179</v>
      </c>
      <c r="BK640" s="178">
        <f>SUM(BK641:BK762)</f>
        <v>0</v>
      </c>
    </row>
    <row r="641" spans="2:65" s="1" customFormat="1" ht="16.5" customHeight="1">
      <c r="B641" s="181"/>
      <c r="C641" s="182" t="s">
        <v>830</v>
      </c>
      <c r="D641" s="182" t="s">
        <v>181</v>
      </c>
      <c r="E641" s="183" t="s">
        <v>831</v>
      </c>
      <c r="F641" s="184" t="s">
        <v>832</v>
      </c>
      <c r="G641" s="185" t="s">
        <v>424</v>
      </c>
      <c r="H641" s="186">
        <v>802.572</v>
      </c>
      <c r="I641" s="187"/>
      <c r="J641" s="188">
        <f>ROUND(I641*H641,2)</f>
        <v>0</v>
      </c>
      <c r="K641" s="184" t="s">
        <v>185</v>
      </c>
      <c r="L641" s="42"/>
      <c r="M641" s="189" t="s">
        <v>5</v>
      </c>
      <c r="N641" s="190" t="s">
        <v>42</v>
      </c>
      <c r="O641" s="43"/>
      <c r="P641" s="191">
        <f>O641*H641</f>
        <v>0</v>
      </c>
      <c r="Q641" s="191">
        <v>0</v>
      </c>
      <c r="R641" s="191">
        <f>Q641*H641</f>
        <v>0</v>
      </c>
      <c r="S641" s="191">
        <v>0</v>
      </c>
      <c r="T641" s="192">
        <f>S641*H641</f>
        <v>0</v>
      </c>
      <c r="AR641" s="25" t="s">
        <v>186</v>
      </c>
      <c r="AT641" s="25" t="s">
        <v>181</v>
      </c>
      <c r="AU641" s="25" t="s">
        <v>80</v>
      </c>
      <c r="AY641" s="25" t="s">
        <v>179</v>
      </c>
      <c r="BE641" s="193">
        <f>IF(N641="základní",J641,0)</f>
        <v>0</v>
      </c>
      <c r="BF641" s="193">
        <f>IF(N641="snížená",J641,0)</f>
        <v>0</v>
      </c>
      <c r="BG641" s="193">
        <f>IF(N641="zákl. přenesená",J641,0)</f>
        <v>0</v>
      </c>
      <c r="BH641" s="193">
        <f>IF(N641="sníž. přenesená",J641,0)</f>
        <v>0</v>
      </c>
      <c r="BI641" s="193">
        <f>IF(N641="nulová",J641,0)</f>
        <v>0</v>
      </c>
      <c r="BJ641" s="25" t="s">
        <v>78</v>
      </c>
      <c r="BK641" s="193">
        <f>ROUND(I641*H641,2)</f>
        <v>0</v>
      </c>
      <c r="BL641" s="25" t="s">
        <v>186</v>
      </c>
      <c r="BM641" s="25" t="s">
        <v>833</v>
      </c>
    </row>
    <row r="642" spans="2:47" s="1" customFormat="1" ht="13.5">
      <c r="B642" s="42"/>
      <c r="D642" s="194" t="s">
        <v>188</v>
      </c>
      <c r="F642" s="195" t="s">
        <v>834</v>
      </c>
      <c r="I642" s="196"/>
      <c r="L642" s="42"/>
      <c r="M642" s="197"/>
      <c r="N642" s="43"/>
      <c r="O642" s="43"/>
      <c r="P642" s="43"/>
      <c r="Q642" s="43"/>
      <c r="R642" s="43"/>
      <c r="S642" s="43"/>
      <c r="T642" s="71"/>
      <c r="AT642" s="25" t="s">
        <v>188</v>
      </c>
      <c r="AU642" s="25" t="s">
        <v>80</v>
      </c>
    </row>
    <row r="643" spans="2:47" s="1" customFormat="1" ht="27">
      <c r="B643" s="42"/>
      <c r="D643" s="194" t="s">
        <v>190</v>
      </c>
      <c r="F643" s="198" t="s">
        <v>191</v>
      </c>
      <c r="I643" s="196"/>
      <c r="L643" s="42"/>
      <c r="M643" s="197"/>
      <c r="N643" s="43"/>
      <c r="O643" s="43"/>
      <c r="P643" s="43"/>
      <c r="Q643" s="43"/>
      <c r="R643" s="43"/>
      <c r="S643" s="43"/>
      <c r="T643" s="71"/>
      <c r="AT643" s="25" t="s">
        <v>190</v>
      </c>
      <c r="AU643" s="25" t="s">
        <v>80</v>
      </c>
    </row>
    <row r="644" spans="2:51" s="12" customFormat="1" ht="13.5">
      <c r="B644" s="199"/>
      <c r="D644" s="194" t="s">
        <v>192</v>
      </c>
      <c r="E644" s="200" t="s">
        <v>5</v>
      </c>
      <c r="F644" s="201" t="s">
        <v>835</v>
      </c>
      <c r="H644" s="202">
        <v>25.498</v>
      </c>
      <c r="I644" s="203"/>
      <c r="L644" s="199"/>
      <c r="M644" s="204"/>
      <c r="N644" s="205"/>
      <c r="O644" s="205"/>
      <c r="P644" s="205"/>
      <c r="Q644" s="205"/>
      <c r="R644" s="205"/>
      <c r="S644" s="205"/>
      <c r="T644" s="206"/>
      <c r="AT644" s="200" t="s">
        <v>192</v>
      </c>
      <c r="AU644" s="200" t="s">
        <v>80</v>
      </c>
      <c r="AV644" s="12" t="s">
        <v>80</v>
      </c>
      <c r="AW644" s="12" t="s">
        <v>35</v>
      </c>
      <c r="AX644" s="12" t="s">
        <v>71</v>
      </c>
      <c r="AY644" s="200" t="s">
        <v>179</v>
      </c>
    </row>
    <row r="645" spans="2:51" s="12" customFormat="1" ht="13.5">
      <c r="B645" s="199"/>
      <c r="D645" s="194" t="s">
        <v>192</v>
      </c>
      <c r="E645" s="200" t="s">
        <v>5</v>
      </c>
      <c r="F645" s="201" t="s">
        <v>836</v>
      </c>
      <c r="H645" s="202">
        <v>50.996</v>
      </c>
      <c r="I645" s="203"/>
      <c r="L645" s="199"/>
      <c r="M645" s="204"/>
      <c r="N645" s="205"/>
      <c r="O645" s="205"/>
      <c r="P645" s="205"/>
      <c r="Q645" s="205"/>
      <c r="R645" s="205"/>
      <c r="S645" s="205"/>
      <c r="T645" s="206"/>
      <c r="AT645" s="200" t="s">
        <v>192</v>
      </c>
      <c r="AU645" s="200" t="s">
        <v>80</v>
      </c>
      <c r="AV645" s="12" t="s">
        <v>80</v>
      </c>
      <c r="AW645" s="12" t="s">
        <v>35</v>
      </c>
      <c r="AX645" s="12" t="s">
        <v>71</v>
      </c>
      <c r="AY645" s="200" t="s">
        <v>179</v>
      </c>
    </row>
    <row r="646" spans="2:51" s="12" customFormat="1" ht="13.5">
      <c r="B646" s="199"/>
      <c r="D646" s="194" t="s">
        <v>192</v>
      </c>
      <c r="E646" s="200" t="s">
        <v>5</v>
      </c>
      <c r="F646" s="201" t="s">
        <v>837</v>
      </c>
      <c r="H646" s="202">
        <v>3.85</v>
      </c>
      <c r="I646" s="203"/>
      <c r="L646" s="199"/>
      <c r="M646" s="204"/>
      <c r="N646" s="205"/>
      <c r="O646" s="205"/>
      <c r="P646" s="205"/>
      <c r="Q646" s="205"/>
      <c r="R646" s="205"/>
      <c r="S646" s="205"/>
      <c r="T646" s="206"/>
      <c r="AT646" s="200" t="s">
        <v>192</v>
      </c>
      <c r="AU646" s="200" t="s">
        <v>80</v>
      </c>
      <c r="AV646" s="12" t="s">
        <v>80</v>
      </c>
      <c r="AW646" s="12" t="s">
        <v>35</v>
      </c>
      <c r="AX646" s="12" t="s">
        <v>71</v>
      </c>
      <c r="AY646" s="200" t="s">
        <v>179</v>
      </c>
    </row>
    <row r="647" spans="2:51" s="12" customFormat="1" ht="13.5">
      <c r="B647" s="199"/>
      <c r="D647" s="194" t="s">
        <v>192</v>
      </c>
      <c r="E647" s="200" t="s">
        <v>5</v>
      </c>
      <c r="F647" s="201" t="s">
        <v>838</v>
      </c>
      <c r="H647" s="202">
        <v>27.115</v>
      </c>
      <c r="I647" s="203"/>
      <c r="L647" s="199"/>
      <c r="M647" s="204"/>
      <c r="N647" s="205"/>
      <c r="O647" s="205"/>
      <c r="P647" s="205"/>
      <c r="Q647" s="205"/>
      <c r="R647" s="205"/>
      <c r="S647" s="205"/>
      <c r="T647" s="206"/>
      <c r="AT647" s="200" t="s">
        <v>192</v>
      </c>
      <c r="AU647" s="200" t="s">
        <v>80</v>
      </c>
      <c r="AV647" s="12" t="s">
        <v>80</v>
      </c>
      <c r="AW647" s="12" t="s">
        <v>35</v>
      </c>
      <c r="AX647" s="12" t="s">
        <v>71</v>
      </c>
      <c r="AY647" s="200" t="s">
        <v>179</v>
      </c>
    </row>
    <row r="648" spans="2:51" s="12" customFormat="1" ht="13.5">
      <c r="B648" s="199"/>
      <c r="D648" s="194" t="s">
        <v>192</v>
      </c>
      <c r="E648" s="200" t="s">
        <v>5</v>
      </c>
      <c r="F648" s="201" t="s">
        <v>839</v>
      </c>
      <c r="H648" s="202">
        <v>4.18</v>
      </c>
      <c r="I648" s="203"/>
      <c r="L648" s="199"/>
      <c r="M648" s="204"/>
      <c r="N648" s="205"/>
      <c r="O648" s="205"/>
      <c r="P648" s="205"/>
      <c r="Q648" s="205"/>
      <c r="R648" s="205"/>
      <c r="S648" s="205"/>
      <c r="T648" s="206"/>
      <c r="AT648" s="200" t="s">
        <v>192</v>
      </c>
      <c r="AU648" s="200" t="s">
        <v>80</v>
      </c>
      <c r="AV648" s="12" t="s">
        <v>80</v>
      </c>
      <c r="AW648" s="12" t="s">
        <v>35</v>
      </c>
      <c r="AX648" s="12" t="s">
        <v>71</v>
      </c>
      <c r="AY648" s="200" t="s">
        <v>179</v>
      </c>
    </row>
    <row r="649" spans="2:51" s="12" customFormat="1" ht="13.5">
      <c r="B649" s="199"/>
      <c r="D649" s="194" t="s">
        <v>192</v>
      </c>
      <c r="E649" s="200" t="s">
        <v>5</v>
      </c>
      <c r="F649" s="201" t="s">
        <v>840</v>
      </c>
      <c r="H649" s="202">
        <v>73.755</v>
      </c>
      <c r="I649" s="203"/>
      <c r="L649" s="199"/>
      <c r="M649" s="204"/>
      <c r="N649" s="205"/>
      <c r="O649" s="205"/>
      <c r="P649" s="205"/>
      <c r="Q649" s="205"/>
      <c r="R649" s="205"/>
      <c r="S649" s="205"/>
      <c r="T649" s="206"/>
      <c r="AT649" s="200" t="s">
        <v>192</v>
      </c>
      <c r="AU649" s="200" t="s">
        <v>80</v>
      </c>
      <c r="AV649" s="12" t="s">
        <v>80</v>
      </c>
      <c r="AW649" s="12" t="s">
        <v>35</v>
      </c>
      <c r="AX649" s="12" t="s">
        <v>71</v>
      </c>
      <c r="AY649" s="200" t="s">
        <v>179</v>
      </c>
    </row>
    <row r="650" spans="2:51" s="12" customFormat="1" ht="13.5">
      <c r="B650" s="199"/>
      <c r="D650" s="194" t="s">
        <v>192</v>
      </c>
      <c r="E650" s="200" t="s">
        <v>5</v>
      </c>
      <c r="F650" s="201" t="s">
        <v>841</v>
      </c>
      <c r="H650" s="202">
        <v>77.308</v>
      </c>
      <c r="I650" s="203"/>
      <c r="L650" s="199"/>
      <c r="M650" s="204"/>
      <c r="N650" s="205"/>
      <c r="O650" s="205"/>
      <c r="P650" s="205"/>
      <c r="Q650" s="205"/>
      <c r="R650" s="205"/>
      <c r="S650" s="205"/>
      <c r="T650" s="206"/>
      <c r="AT650" s="200" t="s">
        <v>192</v>
      </c>
      <c r="AU650" s="200" t="s">
        <v>80</v>
      </c>
      <c r="AV650" s="12" t="s">
        <v>80</v>
      </c>
      <c r="AW650" s="12" t="s">
        <v>35</v>
      </c>
      <c r="AX650" s="12" t="s">
        <v>71</v>
      </c>
      <c r="AY650" s="200" t="s">
        <v>179</v>
      </c>
    </row>
    <row r="651" spans="2:51" s="12" customFormat="1" ht="13.5">
      <c r="B651" s="199"/>
      <c r="D651" s="194" t="s">
        <v>192</v>
      </c>
      <c r="E651" s="200" t="s">
        <v>5</v>
      </c>
      <c r="F651" s="201" t="s">
        <v>842</v>
      </c>
      <c r="H651" s="202">
        <v>3.96</v>
      </c>
      <c r="I651" s="203"/>
      <c r="L651" s="199"/>
      <c r="M651" s="204"/>
      <c r="N651" s="205"/>
      <c r="O651" s="205"/>
      <c r="P651" s="205"/>
      <c r="Q651" s="205"/>
      <c r="R651" s="205"/>
      <c r="S651" s="205"/>
      <c r="T651" s="206"/>
      <c r="AT651" s="200" t="s">
        <v>192</v>
      </c>
      <c r="AU651" s="200" t="s">
        <v>80</v>
      </c>
      <c r="AV651" s="12" t="s">
        <v>80</v>
      </c>
      <c r="AW651" s="12" t="s">
        <v>35</v>
      </c>
      <c r="AX651" s="12" t="s">
        <v>71</v>
      </c>
      <c r="AY651" s="200" t="s">
        <v>179</v>
      </c>
    </row>
    <row r="652" spans="2:51" s="12" customFormat="1" ht="13.5">
      <c r="B652" s="199"/>
      <c r="D652" s="194" t="s">
        <v>192</v>
      </c>
      <c r="E652" s="200" t="s">
        <v>5</v>
      </c>
      <c r="F652" s="201" t="s">
        <v>843</v>
      </c>
      <c r="H652" s="202">
        <v>39.6</v>
      </c>
      <c r="I652" s="203"/>
      <c r="L652" s="199"/>
      <c r="M652" s="204"/>
      <c r="N652" s="205"/>
      <c r="O652" s="205"/>
      <c r="P652" s="205"/>
      <c r="Q652" s="205"/>
      <c r="R652" s="205"/>
      <c r="S652" s="205"/>
      <c r="T652" s="206"/>
      <c r="AT652" s="200" t="s">
        <v>192</v>
      </c>
      <c r="AU652" s="200" t="s">
        <v>80</v>
      </c>
      <c r="AV652" s="12" t="s">
        <v>80</v>
      </c>
      <c r="AW652" s="12" t="s">
        <v>35</v>
      </c>
      <c r="AX652" s="12" t="s">
        <v>71</v>
      </c>
      <c r="AY652" s="200" t="s">
        <v>179</v>
      </c>
    </row>
    <row r="653" spans="2:51" s="12" customFormat="1" ht="13.5">
      <c r="B653" s="199"/>
      <c r="D653" s="194" t="s">
        <v>192</v>
      </c>
      <c r="E653" s="200" t="s">
        <v>5</v>
      </c>
      <c r="F653" s="201" t="s">
        <v>844</v>
      </c>
      <c r="H653" s="202">
        <v>3.795</v>
      </c>
      <c r="I653" s="203"/>
      <c r="L653" s="199"/>
      <c r="M653" s="204"/>
      <c r="N653" s="205"/>
      <c r="O653" s="205"/>
      <c r="P653" s="205"/>
      <c r="Q653" s="205"/>
      <c r="R653" s="205"/>
      <c r="S653" s="205"/>
      <c r="T653" s="206"/>
      <c r="AT653" s="200" t="s">
        <v>192</v>
      </c>
      <c r="AU653" s="200" t="s">
        <v>80</v>
      </c>
      <c r="AV653" s="12" t="s">
        <v>80</v>
      </c>
      <c r="AW653" s="12" t="s">
        <v>35</v>
      </c>
      <c r="AX653" s="12" t="s">
        <v>71</v>
      </c>
      <c r="AY653" s="200" t="s">
        <v>179</v>
      </c>
    </row>
    <row r="654" spans="2:51" s="12" customFormat="1" ht="13.5">
      <c r="B654" s="199"/>
      <c r="D654" s="194" t="s">
        <v>192</v>
      </c>
      <c r="E654" s="200" t="s">
        <v>5</v>
      </c>
      <c r="F654" s="201" t="s">
        <v>845</v>
      </c>
      <c r="H654" s="202">
        <v>39.6</v>
      </c>
      <c r="I654" s="203"/>
      <c r="L654" s="199"/>
      <c r="M654" s="204"/>
      <c r="N654" s="205"/>
      <c r="O654" s="205"/>
      <c r="P654" s="205"/>
      <c r="Q654" s="205"/>
      <c r="R654" s="205"/>
      <c r="S654" s="205"/>
      <c r="T654" s="206"/>
      <c r="AT654" s="200" t="s">
        <v>192</v>
      </c>
      <c r="AU654" s="200" t="s">
        <v>80</v>
      </c>
      <c r="AV654" s="12" t="s">
        <v>80</v>
      </c>
      <c r="AW654" s="12" t="s">
        <v>35</v>
      </c>
      <c r="AX654" s="12" t="s">
        <v>71</v>
      </c>
      <c r="AY654" s="200" t="s">
        <v>179</v>
      </c>
    </row>
    <row r="655" spans="2:51" s="12" customFormat="1" ht="13.5">
      <c r="B655" s="199"/>
      <c r="D655" s="194" t="s">
        <v>192</v>
      </c>
      <c r="E655" s="200" t="s">
        <v>5</v>
      </c>
      <c r="F655" s="201" t="s">
        <v>846</v>
      </c>
      <c r="H655" s="202">
        <v>6.93</v>
      </c>
      <c r="I655" s="203"/>
      <c r="L655" s="199"/>
      <c r="M655" s="204"/>
      <c r="N655" s="205"/>
      <c r="O655" s="205"/>
      <c r="P655" s="205"/>
      <c r="Q655" s="205"/>
      <c r="R655" s="205"/>
      <c r="S655" s="205"/>
      <c r="T655" s="206"/>
      <c r="AT655" s="200" t="s">
        <v>192</v>
      </c>
      <c r="AU655" s="200" t="s">
        <v>80</v>
      </c>
      <c r="AV655" s="12" t="s">
        <v>80</v>
      </c>
      <c r="AW655" s="12" t="s">
        <v>35</v>
      </c>
      <c r="AX655" s="12" t="s">
        <v>71</v>
      </c>
      <c r="AY655" s="200" t="s">
        <v>179</v>
      </c>
    </row>
    <row r="656" spans="2:51" s="12" customFormat="1" ht="13.5">
      <c r="B656" s="199"/>
      <c r="D656" s="194" t="s">
        <v>192</v>
      </c>
      <c r="E656" s="200" t="s">
        <v>5</v>
      </c>
      <c r="F656" s="201" t="s">
        <v>847</v>
      </c>
      <c r="H656" s="202">
        <v>4.62</v>
      </c>
      <c r="I656" s="203"/>
      <c r="L656" s="199"/>
      <c r="M656" s="204"/>
      <c r="N656" s="205"/>
      <c r="O656" s="205"/>
      <c r="P656" s="205"/>
      <c r="Q656" s="205"/>
      <c r="R656" s="205"/>
      <c r="S656" s="205"/>
      <c r="T656" s="206"/>
      <c r="AT656" s="200" t="s">
        <v>192</v>
      </c>
      <c r="AU656" s="200" t="s">
        <v>80</v>
      </c>
      <c r="AV656" s="12" t="s">
        <v>80</v>
      </c>
      <c r="AW656" s="12" t="s">
        <v>35</v>
      </c>
      <c r="AX656" s="12" t="s">
        <v>71</v>
      </c>
      <c r="AY656" s="200" t="s">
        <v>179</v>
      </c>
    </row>
    <row r="657" spans="2:51" s="12" customFormat="1" ht="13.5">
      <c r="B657" s="199"/>
      <c r="D657" s="194" t="s">
        <v>192</v>
      </c>
      <c r="E657" s="200" t="s">
        <v>5</v>
      </c>
      <c r="F657" s="201" t="s">
        <v>848</v>
      </c>
      <c r="H657" s="202">
        <v>2.035</v>
      </c>
      <c r="I657" s="203"/>
      <c r="L657" s="199"/>
      <c r="M657" s="204"/>
      <c r="N657" s="205"/>
      <c r="O657" s="205"/>
      <c r="P657" s="205"/>
      <c r="Q657" s="205"/>
      <c r="R657" s="205"/>
      <c r="S657" s="205"/>
      <c r="T657" s="206"/>
      <c r="AT657" s="200" t="s">
        <v>192</v>
      </c>
      <c r="AU657" s="200" t="s">
        <v>80</v>
      </c>
      <c r="AV657" s="12" t="s">
        <v>80</v>
      </c>
      <c r="AW657" s="12" t="s">
        <v>35</v>
      </c>
      <c r="AX657" s="12" t="s">
        <v>71</v>
      </c>
      <c r="AY657" s="200" t="s">
        <v>179</v>
      </c>
    </row>
    <row r="658" spans="2:51" s="12" customFormat="1" ht="13.5">
      <c r="B658" s="199"/>
      <c r="D658" s="194" t="s">
        <v>192</v>
      </c>
      <c r="E658" s="200" t="s">
        <v>5</v>
      </c>
      <c r="F658" s="201" t="s">
        <v>849</v>
      </c>
      <c r="H658" s="202">
        <v>16.06</v>
      </c>
      <c r="I658" s="203"/>
      <c r="L658" s="199"/>
      <c r="M658" s="204"/>
      <c r="N658" s="205"/>
      <c r="O658" s="205"/>
      <c r="P658" s="205"/>
      <c r="Q658" s="205"/>
      <c r="R658" s="205"/>
      <c r="S658" s="205"/>
      <c r="T658" s="206"/>
      <c r="AT658" s="200" t="s">
        <v>192</v>
      </c>
      <c r="AU658" s="200" t="s">
        <v>80</v>
      </c>
      <c r="AV658" s="12" t="s">
        <v>80</v>
      </c>
      <c r="AW658" s="12" t="s">
        <v>35</v>
      </c>
      <c r="AX658" s="12" t="s">
        <v>71</v>
      </c>
      <c r="AY658" s="200" t="s">
        <v>179</v>
      </c>
    </row>
    <row r="659" spans="2:51" s="12" customFormat="1" ht="13.5">
      <c r="B659" s="199"/>
      <c r="D659" s="194" t="s">
        <v>192</v>
      </c>
      <c r="E659" s="200" t="s">
        <v>5</v>
      </c>
      <c r="F659" s="201" t="s">
        <v>850</v>
      </c>
      <c r="H659" s="202">
        <v>33.523</v>
      </c>
      <c r="I659" s="203"/>
      <c r="L659" s="199"/>
      <c r="M659" s="204"/>
      <c r="N659" s="205"/>
      <c r="O659" s="205"/>
      <c r="P659" s="205"/>
      <c r="Q659" s="205"/>
      <c r="R659" s="205"/>
      <c r="S659" s="205"/>
      <c r="T659" s="206"/>
      <c r="AT659" s="200" t="s">
        <v>192</v>
      </c>
      <c r="AU659" s="200" t="s">
        <v>80</v>
      </c>
      <c r="AV659" s="12" t="s">
        <v>80</v>
      </c>
      <c r="AW659" s="12" t="s">
        <v>35</v>
      </c>
      <c r="AX659" s="12" t="s">
        <v>71</v>
      </c>
      <c r="AY659" s="200" t="s">
        <v>179</v>
      </c>
    </row>
    <row r="660" spans="2:51" s="12" customFormat="1" ht="13.5">
      <c r="B660" s="199"/>
      <c r="D660" s="194" t="s">
        <v>192</v>
      </c>
      <c r="E660" s="200" t="s">
        <v>5</v>
      </c>
      <c r="F660" s="201" t="s">
        <v>851</v>
      </c>
      <c r="H660" s="202">
        <v>40.002</v>
      </c>
      <c r="I660" s="203"/>
      <c r="L660" s="199"/>
      <c r="M660" s="204"/>
      <c r="N660" s="205"/>
      <c r="O660" s="205"/>
      <c r="P660" s="205"/>
      <c r="Q660" s="205"/>
      <c r="R660" s="205"/>
      <c r="S660" s="205"/>
      <c r="T660" s="206"/>
      <c r="AT660" s="200" t="s">
        <v>192</v>
      </c>
      <c r="AU660" s="200" t="s">
        <v>80</v>
      </c>
      <c r="AV660" s="12" t="s">
        <v>80</v>
      </c>
      <c r="AW660" s="12" t="s">
        <v>35</v>
      </c>
      <c r="AX660" s="12" t="s">
        <v>71</v>
      </c>
      <c r="AY660" s="200" t="s">
        <v>179</v>
      </c>
    </row>
    <row r="661" spans="2:51" s="12" customFormat="1" ht="13.5">
      <c r="B661" s="199"/>
      <c r="D661" s="194" t="s">
        <v>192</v>
      </c>
      <c r="E661" s="200" t="s">
        <v>5</v>
      </c>
      <c r="F661" s="201" t="s">
        <v>852</v>
      </c>
      <c r="H661" s="202">
        <v>45.122</v>
      </c>
      <c r="I661" s="203"/>
      <c r="L661" s="199"/>
      <c r="M661" s="204"/>
      <c r="N661" s="205"/>
      <c r="O661" s="205"/>
      <c r="P661" s="205"/>
      <c r="Q661" s="205"/>
      <c r="R661" s="205"/>
      <c r="S661" s="205"/>
      <c r="T661" s="206"/>
      <c r="AT661" s="200" t="s">
        <v>192</v>
      </c>
      <c r="AU661" s="200" t="s">
        <v>80</v>
      </c>
      <c r="AV661" s="12" t="s">
        <v>80</v>
      </c>
      <c r="AW661" s="12" t="s">
        <v>35</v>
      </c>
      <c r="AX661" s="12" t="s">
        <v>71</v>
      </c>
      <c r="AY661" s="200" t="s">
        <v>179</v>
      </c>
    </row>
    <row r="662" spans="2:51" s="12" customFormat="1" ht="13.5">
      <c r="B662" s="199"/>
      <c r="D662" s="194" t="s">
        <v>192</v>
      </c>
      <c r="E662" s="200" t="s">
        <v>5</v>
      </c>
      <c r="F662" s="201" t="s">
        <v>853</v>
      </c>
      <c r="H662" s="202">
        <v>15.62</v>
      </c>
      <c r="I662" s="203"/>
      <c r="L662" s="199"/>
      <c r="M662" s="204"/>
      <c r="N662" s="205"/>
      <c r="O662" s="205"/>
      <c r="P662" s="205"/>
      <c r="Q662" s="205"/>
      <c r="R662" s="205"/>
      <c r="S662" s="205"/>
      <c r="T662" s="206"/>
      <c r="AT662" s="200" t="s">
        <v>192</v>
      </c>
      <c r="AU662" s="200" t="s">
        <v>80</v>
      </c>
      <c r="AV662" s="12" t="s">
        <v>80</v>
      </c>
      <c r="AW662" s="12" t="s">
        <v>35</v>
      </c>
      <c r="AX662" s="12" t="s">
        <v>71</v>
      </c>
      <c r="AY662" s="200" t="s">
        <v>179</v>
      </c>
    </row>
    <row r="663" spans="2:51" s="12" customFormat="1" ht="13.5">
      <c r="B663" s="199"/>
      <c r="D663" s="194" t="s">
        <v>192</v>
      </c>
      <c r="E663" s="200" t="s">
        <v>5</v>
      </c>
      <c r="F663" s="201" t="s">
        <v>854</v>
      </c>
      <c r="H663" s="202">
        <v>28.985</v>
      </c>
      <c r="I663" s="203"/>
      <c r="L663" s="199"/>
      <c r="M663" s="204"/>
      <c r="N663" s="205"/>
      <c r="O663" s="205"/>
      <c r="P663" s="205"/>
      <c r="Q663" s="205"/>
      <c r="R663" s="205"/>
      <c r="S663" s="205"/>
      <c r="T663" s="206"/>
      <c r="AT663" s="200" t="s">
        <v>192</v>
      </c>
      <c r="AU663" s="200" t="s">
        <v>80</v>
      </c>
      <c r="AV663" s="12" t="s">
        <v>80</v>
      </c>
      <c r="AW663" s="12" t="s">
        <v>35</v>
      </c>
      <c r="AX663" s="12" t="s">
        <v>71</v>
      </c>
      <c r="AY663" s="200" t="s">
        <v>179</v>
      </c>
    </row>
    <row r="664" spans="2:51" s="12" customFormat="1" ht="13.5">
      <c r="B664" s="199"/>
      <c r="D664" s="194" t="s">
        <v>192</v>
      </c>
      <c r="E664" s="200" t="s">
        <v>5</v>
      </c>
      <c r="F664" s="201" t="s">
        <v>855</v>
      </c>
      <c r="H664" s="202">
        <v>78.903</v>
      </c>
      <c r="I664" s="203"/>
      <c r="L664" s="199"/>
      <c r="M664" s="204"/>
      <c r="N664" s="205"/>
      <c r="O664" s="205"/>
      <c r="P664" s="205"/>
      <c r="Q664" s="205"/>
      <c r="R664" s="205"/>
      <c r="S664" s="205"/>
      <c r="T664" s="206"/>
      <c r="AT664" s="200" t="s">
        <v>192</v>
      </c>
      <c r="AU664" s="200" t="s">
        <v>80</v>
      </c>
      <c r="AV664" s="12" t="s">
        <v>80</v>
      </c>
      <c r="AW664" s="12" t="s">
        <v>35</v>
      </c>
      <c r="AX664" s="12" t="s">
        <v>71</v>
      </c>
      <c r="AY664" s="200" t="s">
        <v>179</v>
      </c>
    </row>
    <row r="665" spans="2:51" s="12" customFormat="1" ht="13.5">
      <c r="B665" s="199"/>
      <c r="D665" s="194" t="s">
        <v>192</v>
      </c>
      <c r="E665" s="200" t="s">
        <v>5</v>
      </c>
      <c r="F665" s="201" t="s">
        <v>856</v>
      </c>
      <c r="H665" s="202">
        <v>24.97</v>
      </c>
      <c r="I665" s="203"/>
      <c r="L665" s="199"/>
      <c r="M665" s="204"/>
      <c r="N665" s="205"/>
      <c r="O665" s="205"/>
      <c r="P665" s="205"/>
      <c r="Q665" s="205"/>
      <c r="R665" s="205"/>
      <c r="S665" s="205"/>
      <c r="T665" s="206"/>
      <c r="AT665" s="200" t="s">
        <v>192</v>
      </c>
      <c r="AU665" s="200" t="s">
        <v>80</v>
      </c>
      <c r="AV665" s="12" t="s">
        <v>80</v>
      </c>
      <c r="AW665" s="12" t="s">
        <v>35</v>
      </c>
      <c r="AX665" s="12" t="s">
        <v>71</v>
      </c>
      <c r="AY665" s="200" t="s">
        <v>179</v>
      </c>
    </row>
    <row r="666" spans="2:51" s="12" customFormat="1" ht="13.5">
      <c r="B666" s="199"/>
      <c r="D666" s="194" t="s">
        <v>192</v>
      </c>
      <c r="E666" s="200" t="s">
        <v>5</v>
      </c>
      <c r="F666" s="201" t="s">
        <v>857</v>
      </c>
      <c r="H666" s="202">
        <v>14.465</v>
      </c>
      <c r="I666" s="203"/>
      <c r="L666" s="199"/>
      <c r="M666" s="204"/>
      <c r="N666" s="205"/>
      <c r="O666" s="205"/>
      <c r="P666" s="205"/>
      <c r="Q666" s="205"/>
      <c r="R666" s="205"/>
      <c r="S666" s="205"/>
      <c r="T666" s="206"/>
      <c r="AT666" s="200" t="s">
        <v>192</v>
      </c>
      <c r="AU666" s="200" t="s">
        <v>80</v>
      </c>
      <c r="AV666" s="12" t="s">
        <v>80</v>
      </c>
      <c r="AW666" s="12" t="s">
        <v>35</v>
      </c>
      <c r="AX666" s="12" t="s">
        <v>71</v>
      </c>
      <c r="AY666" s="200" t="s">
        <v>179</v>
      </c>
    </row>
    <row r="667" spans="2:51" s="12" customFormat="1" ht="13.5">
      <c r="B667" s="199"/>
      <c r="D667" s="194" t="s">
        <v>192</v>
      </c>
      <c r="E667" s="200" t="s">
        <v>5</v>
      </c>
      <c r="F667" s="201" t="s">
        <v>858</v>
      </c>
      <c r="H667" s="202">
        <v>10.835</v>
      </c>
      <c r="I667" s="203"/>
      <c r="L667" s="199"/>
      <c r="M667" s="204"/>
      <c r="N667" s="205"/>
      <c r="O667" s="205"/>
      <c r="P667" s="205"/>
      <c r="Q667" s="205"/>
      <c r="R667" s="205"/>
      <c r="S667" s="205"/>
      <c r="T667" s="206"/>
      <c r="AT667" s="200" t="s">
        <v>192</v>
      </c>
      <c r="AU667" s="200" t="s">
        <v>80</v>
      </c>
      <c r="AV667" s="12" t="s">
        <v>80</v>
      </c>
      <c r="AW667" s="12" t="s">
        <v>35</v>
      </c>
      <c r="AX667" s="12" t="s">
        <v>71</v>
      </c>
      <c r="AY667" s="200" t="s">
        <v>179</v>
      </c>
    </row>
    <row r="668" spans="2:51" s="12" customFormat="1" ht="13.5">
      <c r="B668" s="199"/>
      <c r="D668" s="194" t="s">
        <v>192</v>
      </c>
      <c r="E668" s="200" t="s">
        <v>5</v>
      </c>
      <c r="F668" s="201" t="s">
        <v>859</v>
      </c>
      <c r="H668" s="202">
        <v>38.621</v>
      </c>
      <c r="I668" s="203"/>
      <c r="L668" s="199"/>
      <c r="M668" s="204"/>
      <c r="N668" s="205"/>
      <c r="O668" s="205"/>
      <c r="P668" s="205"/>
      <c r="Q668" s="205"/>
      <c r="R668" s="205"/>
      <c r="S668" s="205"/>
      <c r="T668" s="206"/>
      <c r="AT668" s="200" t="s">
        <v>192</v>
      </c>
      <c r="AU668" s="200" t="s">
        <v>80</v>
      </c>
      <c r="AV668" s="12" t="s">
        <v>80</v>
      </c>
      <c r="AW668" s="12" t="s">
        <v>35</v>
      </c>
      <c r="AX668" s="12" t="s">
        <v>71</v>
      </c>
      <c r="AY668" s="200" t="s">
        <v>179</v>
      </c>
    </row>
    <row r="669" spans="2:51" s="12" customFormat="1" ht="13.5">
      <c r="B669" s="199"/>
      <c r="D669" s="194" t="s">
        <v>192</v>
      </c>
      <c r="E669" s="200" t="s">
        <v>5</v>
      </c>
      <c r="F669" s="201" t="s">
        <v>860</v>
      </c>
      <c r="H669" s="202">
        <v>9.68</v>
      </c>
      <c r="I669" s="203"/>
      <c r="L669" s="199"/>
      <c r="M669" s="204"/>
      <c r="N669" s="205"/>
      <c r="O669" s="205"/>
      <c r="P669" s="205"/>
      <c r="Q669" s="205"/>
      <c r="R669" s="205"/>
      <c r="S669" s="205"/>
      <c r="T669" s="206"/>
      <c r="AT669" s="200" t="s">
        <v>192</v>
      </c>
      <c r="AU669" s="200" t="s">
        <v>80</v>
      </c>
      <c r="AV669" s="12" t="s">
        <v>80</v>
      </c>
      <c r="AW669" s="12" t="s">
        <v>35</v>
      </c>
      <c r="AX669" s="12" t="s">
        <v>71</v>
      </c>
      <c r="AY669" s="200" t="s">
        <v>179</v>
      </c>
    </row>
    <row r="670" spans="2:51" s="12" customFormat="1" ht="13.5">
      <c r="B670" s="199"/>
      <c r="D670" s="194" t="s">
        <v>192</v>
      </c>
      <c r="E670" s="200" t="s">
        <v>5</v>
      </c>
      <c r="F670" s="201" t="s">
        <v>861</v>
      </c>
      <c r="H670" s="202">
        <v>36.905</v>
      </c>
      <c r="I670" s="203"/>
      <c r="L670" s="199"/>
      <c r="M670" s="204"/>
      <c r="N670" s="205"/>
      <c r="O670" s="205"/>
      <c r="P670" s="205"/>
      <c r="Q670" s="205"/>
      <c r="R670" s="205"/>
      <c r="S670" s="205"/>
      <c r="T670" s="206"/>
      <c r="AT670" s="200" t="s">
        <v>192</v>
      </c>
      <c r="AU670" s="200" t="s">
        <v>80</v>
      </c>
      <c r="AV670" s="12" t="s">
        <v>80</v>
      </c>
      <c r="AW670" s="12" t="s">
        <v>35</v>
      </c>
      <c r="AX670" s="12" t="s">
        <v>71</v>
      </c>
      <c r="AY670" s="200" t="s">
        <v>179</v>
      </c>
    </row>
    <row r="671" spans="2:51" s="12" customFormat="1" ht="13.5">
      <c r="B671" s="199"/>
      <c r="D671" s="194" t="s">
        <v>192</v>
      </c>
      <c r="E671" s="200" t="s">
        <v>5</v>
      </c>
      <c r="F671" s="201" t="s">
        <v>862</v>
      </c>
      <c r="H671" s="202">
        <v>24.134</v>
      </c>
      <c r="I671" s="203"/>
      <c r="L671" s="199"/>
      <c r="M671" s="204"/>
      <c r="N671" s="205"/>
      <c r="O671" s="205"/>
      <c r="P671" s="205"/>
      <c r="Q671" s="205"/>
      <c r="R671" s="205"/>
      <c r="S671" s="205"/>
      <c r="T671" s="206"/>
      <c r="AT671" s="200" t="s">
        <v>192</v>
      </c>
      <c r="AU671" s="200" t="s">
        <v>80</v>
      </c>
      <c r="AV671" s="12" t="s">
        <v>80</v>
      </c>
      <c r="AW671" s="12" t="s">
        <v>35</v>
      </c>
      <c r="AX671" s="12" t="s">
        <v>71</v>
      </c>
      <c r="AY671" s="200" t="s">
        <v>179</v>
      </c>
    </row>
    <row r="672" spans="2:51" s="12" customFormat="1" ht="13.5">
      <c r="B672" s="199"/>
      <c r="D672" s="194" t="s">
        <v>192</v>
      </c>
      <c r="E672" s="200" t="s">
        <v>5</v>
      </c>
      <c r="F672" s="201" t="s">
        <v>863</v>
      </c>
      <c r="H672" s="202">
        <v>0.33</v>
      </c>
      <c r="I672" s="203"/>
      <c r="L672" s="199"/>
      <c r="M672" s="204"/>
      <c r="N672" s="205"/>
      <c r="O672" s="205"/>
      <c r="P672" s="205"/>
      <c r="Q672" s="205"/>
      <c r="R672" s="205"/>
      <c r="S672" s="205"/>
      <c r="T672" s="206"/>
      <c r="AT672" s="200" t="s">
        <v>192</v>
      </c>
      <c r="AU672" s="200" t="s">
        <v>80</v>
      </c>
      <c r="AV672" s="12" t="s">
        <v>80</v>
      </c>
      <c r="AW672" s="12" t="s">
        <v>35</v>
      </c>
      <c r="AX672" s="12" t="s">
        <v>71</v>
      </c>
      <c r="AY672" s="200" t="s">
        <v>179</v>
      </c>
    </row>
    <row r="673" spans="2:51" s="12" customFormat="1" ht="13.5">
      <c r="B673" s="199"/>
      <c r="D673" s="194" t="s">
        <v>192</v>
      </c>
      <c r="E673" s="200" t="s">
        <v>5</v>
      </c>
      <c r="F673" s="201" t="s">
        <v>864</v>
      </c>
      <c r="H673" s="202">
        <v>21.175</v>
      </c>
      <c r="I673" s="203"/>
      <c r="L673" s="199"/>
      <c r="M673" s="204"/>
      <c r="N673" s="205"/>
      <c r="O673" s="205"/>
      <c r="P673" s="205"/>
      <c r="Q673" s="205"/>
      <c r="R673" s="205"/>
      <c r="S673" s="205"/>
      <c r="T673" s="206"/>
      <c r="AT673" s="200" t="s">
        <v>192</v>
      </c>
      <c r="AU673" s="200" t="s">
        <v>80</v>
      </c>
      <c r="AV673" s="12" t="s">
        <v>80</v>
      </c>
      <c r="AW673" s="12" t="s">
        <v>35</v>
      </c>
      <c r="AX673" s="12" t="s">
        <v>71</v>
      </c>
      <c r="AY673" s="200" t="s">
        <v>179</v>
      </c>
    </row>
    <row r="674" spans="2:51" s="14" customFormat="1" ht="13.5">
      <c r="B674" s="214"/>
      <c r="D674" s="194" t="s">
        <v>192</v>
      </c>
      <c r="E674" s="215" t="s">
        <v>5</v>
      </c>
      <c r="F674" s="216" t="s">
        <v>228</v>
      </c>
      <c r="H674" s="217">
        <v>802.572</v>
      </c>
      <c r="I674" s="218"/>
      <c r="L674" s="214"/>
      <c r="M674" s="219"/>
      <c r="N674" s="220"/>
      <c r="O674" s="220"/>
      <c r="P674" s="220"/>
      <c r="Q674" s="220"/>
      <c r="R674" s="220"/>
      <c r="S674" s="220"/>
      <c r="T674" s="221"/>
      <c r="AT674" s="215" t="s">
        <v>192</v>
      </c>
      <c r="AU674" s="215" t="s">
        <v>80</v>
      </c>
      <c r="AV674" s="14" t="s">
        <v>186</v>
      </c>
      <c r="AW674" s="14" t="s">
        <v>35</v>
      </c>
      <c r="AX674" s="14" t="s">
        <v>78</v>
      </c>
      <c r="AY674" s="215" t="s">
        <v>179</v>
      </c>
    </row>
    <row r="675" spans="2:65" s="1" customFormat="1" ht="16.5" customHeight="1">
      <c r="B675" s="181"/>
      <c r="C675" s="182" t="s">
        <v>865</v>
      </c>
      <c r="D675" s="182" t="s">
        <v>181</v>
      </c>
      <c r="E675" s="183" t="s">
        <v>866</v>
      </c>
      <c r="F675" s="184" t="s">
        <v>867</v>
      </c>
      <c r="G675" s="185" t="s">
        <v>424</v>
      </c>
      <c r="H675" s="186">
        <v>45.826</v>
      </c>
      <c r="I675" s="187"/>
      <c r="J675" s="188">
        <f>ROUND(I675*H675,2)</f>
        <v>0</v>
      </c>
      <c r="K675" s="184" t="s">
        <v>5</v>
      </c>
      <c r="L675" s="42"/>
      <c r="M675" s="189" t="s">
        <v>5</v>
      </c>
      <c r="N675" s="190" t="s">
        <v>42</v>
      </c>
      <c r="O675" s="43"/>
      <c r="P675" s="191">
        <f>O675*H675</f>
        <v>0</v>
      </c>
      <c r="Q675" s="191">
        <v>0</v>
      </c>
      <c r="R675" s="191">
        <f>Q675*H675</f>
        <v>0</v>
      </c>
      <c r="S675" s="191">
        <v>0</v>
      </c>
      <c r="T675" s="192">
        <f>S675*H675</f>
        <v>0</v>
      </c>
      <c r="AR675" s="25" t="s">
        <v>186</v>
      </c>
      <c r="AT675" s="25" t="s">
        <v>181</v>
      </c>
      <c r="AU675" s="25" t="s">
        <v>80</v>
      </c>
      <c r="AY675" s="25" t="s">
        <v>179</v>
      </c>
      <c r="BE675" s="193">
        <f>IF(N675="základní",J675,0)</f>
        <v>0</v>
      </c>
      <c r="BF675" s="193">
        <f>IF(N675="snížená",J675,0)</f>
        <v>0</v>
      </c>
      <c r="BG675" s="193">
        <f>IF(N675="zákl. přenesená",J675,0)</f>
        <v>0</v>
      </c>
      <c r="BH675" s="193">
        <f>IF(N675="sníž. přenesená",J675,0)</f>
        <v>0</v>
      </c>
      <c r="BI675" s="193">
        <f>IF(N675="nulová",J675,0)</f>
        <v>0</v>
      </c>
      <c r="BJ675" s="25" t="s">
        <v>78</v>
      </c>
      <c r="BK675" s="193">
        <f>ROUND(I675*H675,2)</f>
        <v>0</v>
      </c>
      <c r="BL675" s="25" t="s">
        <v>186</v>
      </c>
      <c r="BM675" s="25" t="s">
        <v>868</v>
      </c>
    </row>
    <row r="676" spans="2:47" s="1" customFormat="1" ht="13.5">
      <c r="B676" s="42"/>
      <c r="D676" s="194" t="s">
        <v>188</v>
      </c>
      <c r="F676" s="195" t="s">
        <v>834</v>
      </c>
      <c r="I676" s="196"/>
      <c r="L676" s="42"/>
      <c r="M676" s="197"/>
      <c r="N676" s="43"/>
      <c r="O676" s="43"/>
      <c r="P676" s="43"/>
      <c r="Q676" s="43"/>
      <c r="R676" s="43"/>
      <c r="S676" s="43"/>
      <c r="T676" s="71"/>
      <c r="AT676" s="25" t="s">
        <v>188</v>
      </c>
      <c r="AU676" s="25" t="s">
        <v>80</v>
      </c>
    </row>
    <row r="677" spans="2:47" s="1" customFormat="1" ht="27">
      <c r="B677" s="42"/>
      <c r="D677" s="194" t="s">
        <v>190</v>
      </c>
      <c r="F677" s="198" t="s">
        <v>191</v>
      </c>
      <c r="I677" s="196"/>
      <c r="L677" s="42"/>
      <c r="M677" s="197"/>
      <c r="N677" s="43"/>
      <c r="O677" s="43"/>
      <c r="P677" s="43"/>
      <c r="Q677" s="43"/>
      <c r="R677" s="43"/>
      <c r="S677" s="43"/>
      <c r="T677" s="71"/>
      <c r="AT677" s="25" t="s">
        <v>190</v>
      </c>
      <c r="AU677" s="25" t="s">
        <v>80</v>
      </c>
    </row>
    <row r="678" spans="2:51" s="13" customFormat="1" ht="13.5">
      <c r="B678" s="207"/>
      <c r="D678" s="194" t="s">
        <v>192</v>
      </c>
      <c r="E678" s="208" t="s">
        <v>5</v>
      </c>
      <c r="F678" s="209" t="s">
        <v>869</v>
      </c>
      <c r="H678" s="208" t="s">
        <v>5</v>
      </c>
      <c r="I678" s="210"/>
      <c r="L678" s="207"/>
      <c r="M678" s="211"/>
      <c r="N678" s="212"/>
      <c r="O678" s="212"/>
      <c r="P678" s="212"/>
      <c r="Q678" s="212"/>
      <c r="R678" s="212"/>
      <c r="S678" s="212"/>
      <c r="T678" s="213"/>
      <c r="AT678" s="208" t="s">
        <v>192</v>
      </c>
      <c r="AU678" s="208" t="s">
        <v>80</v>
      </c>
      <c r="AV678" s="13" t="s">
        <v>78</v>
      </c>
      <c r="AW678" s="13" t="s">
        <v>35</v>
      </c>
      <c r="AX678" s="13" t="s">
        <v>71</v>
      </c>
      <c r="AY678" s="208" t="s">
        <v>179</v>
      </c>
    </row>
    <row r="679" spans="2:51" s="12" customFormat="1" ht="13.5">
      <c r="B679" s="199"/>
      <c r="D679" s="194" t="s">
        <v>192</v>
      </c>
      <c r="E679" s="200" t="s">
        <v>5</v>
      </c>
      <c r="F679" s="201" t="s">
        <v>870</v>
      </c>
      <c r="H679" s="202">
        <v>3.67</v>
      </c>
      <c r="I679" s="203"/>
      <c r="L679" s="199"/>
      <c r="M679" s="204"/>
      <c r="N679" s="205"/>
      <c r="O679" s="205"/>
      <c r="P679" s="205"/>
      <c r="Q679" s="205"/>
      <c r="R679" s="205"/>
      <c r="S679" s="205"/>
      <c r="T679" s="206"/>
      <c r="AT679" s="200" t="s">
        <v>192</v>
      </c>
      <c r="AU679" s="200" t="s">
        <v>80</v>
      </c>
      <c r="AV679" s="12" t="s">
        <v>80</v>
      </c>
      <c r="AW679" s="12" t="s">
        <v>35</v>
      </c>
      <c r="AX679" s="12" t="s">
        <v>71</v>
      </c>
      <c r="AY679" s="200" t="s">
        <v>179</v>
      </c>
    </row>
    <row r="680" spans="2:51" s="12" customFormat="1" ht="13.5">
      <c r="B680" s="199"/>
      <c r="D680" s="194" t="s">
        <v>192</v>
      </c>
      <c r="E680" s="200" t="s">
        <v>5</v>
      </c>
      <c r="F680" s="201" t="s">
        <v>871</v>
      </c>
      <c r="H680" s="202">
        <v>0.177</v>
      </c>
      <c r="I680" s="203"/>
      <c r="L680" s="199"/>
      <c r="M680" s="204"/>
      <c r="N680" s="205"/>
      <c r="O680" s="205"/>
      <c r="P680" s="205"/>
      <c r="Q680" s="205"/>
      <c r="R680" s="205"/>
      <c r="S680" s="205"/>
      <c r="T680" s="206"/>
      <c r="AT680" s="200" t="s">
        <v>192</v>
      </c>
      <c r="AU680" s="200" t="s">
        <v>80</v>
      </c>
      <c r="AV680" s="12" t="s">
        <v>80</v>
      </c>
      <c r="AW680" s="12" t="s">
        <v>35</v>
      </c>
      <c r="AX680" s="12" t="s">
        <v>71</v>
      </c>
      <c r="AY680" s="200" t="s">
        <v>179</v>
      </c>
    </row>
    <row r="681" spans="2:51" s="12" customFormat="1" ht="13.5">
      <c r="B681" s="199"/>
      <c r="D681" s="194" t="s">
        <v>192</v>
      </c>
      <c r="E681" s="200" t="s">
        <v>5</v>
      </c>
      <c r="F681" s="201" t="s">
        <v>872</v>
      </c>
      <c r="H681" s="202">
        <v>1.766</v>
      </c>
      <c r="I681" s="203"/>
      <c r="L681" s="199"/>
      <c r="M681" s="204"/>
      <c r="N681" s="205"/>
      <c r="O681" s="205"/>
      <c r="P681" s="205"/>
      <c r="Q681" s="205"/>
      <c r="R681" s="205"/>
      <c r="S681" s="205"/>
      <c r="T681" s="206"/>
      <c r="AT681" s="200" t="s">
        <v>192</v>
      </c>
      <c r="AU681" s="200" t="s">
        <v>80</v>
      </c>
      <c r="AV681" s="12" t="s">
        <v>80</v>
      </c>
      <c r="AW681" s="12" t="s">
        <v>35</v>
      </c>
      <c r="AX681" s="12" t="s">
        <v>71</v>
      </c>
      <c r="AY681" s="200" t="s">
        <v>179</v>
      </c>
    </row>
    <row r="682" spans="2:51" s="12" customFormat="1" ht="13.5">
      <c r="B682" s="199"/>
      <c r="D682" s="194" t="s">
        <v>192</v>
      </c>
      <c r="E682" s="200" t="s">
        <v>5</v>
      </c>
      <c r="F682" s="201" t="s">
        <v>873</v>
      </c>
      <c r="H682" s="202">
        <v>0.177</v>
      </c>
      <c r="I682" s="203"/>
      <c r="L682" s="199"/>
      <c r="M682" s="204"/>
      <c r="N682" s="205"/>
      <c r="O682" s="205"/>
      <c r="P682" s="205"/>
      <c r="Q682" s="205"/>
      <c r="R682" s="205"/>
      <c r="S682" s="205"/>
      <c r="T682" s="206"/>
      <c r="AT682" s="200" t="s">
        <v>192</v>
      </c>
      <c r="AU682" s="200" t="s">
        <v>80</v>
      </c>
      <c r="AV682" s="12" t="s">
        <v>80</v>
      </c>
      <c r="AW682" s="12" t="s">
        <v>35</v>
      </c>
      <c r="AX682" s="12" t="s">
        <v>71</v>
      </c>
      <c r="AY682" s="200" t="s">
        <v>179</v>
      </c>
    </row>
    <row r="683" spans="2:51" s="12" customFormat="1" ht="13.5">
      <c r="B683" s="199"/>
      <c r="D683" s="194" t="s">
        <v>192</v>
      </c>
      <c r="E683" s="200" t="s">
        <v>5</v>
      </c>
      <c r="F683" s="201" t="s">
        <v>874</v>
      </c>
      <c r="H683" s="202">
        <v>10.382</v>
      </c>
      <c r="I683" s="203"/>
      <c r="L683" s="199"/>
      <c r="M683" s="204"/>
      <c r="N683" s="205"/>
      <c r="O683" s="205"/>
      <c r="P683" s="205"/>
      <c r="Q683" s="205"/>
      <c r="R683" s="205"/>
      <c r="S683" s="205"/>
      <c r="T683" s="206"/>
      <c r="AT683" s="200" t="s">
        <v>192</v>
      </c>
      <c r="AU683" s="200" t="s">
        <v>80</v>
      </c>
      <c r="AV683" s="12" t="s">
        <v>80</v>
      </c>
      <c r="AW683" s="12" t="s">
        <v>35</v>
      </c>
      <c r="AX683" s="12" t="s">
        <v>71</v>
      </c>
      <c r="AY683" s="200" t="s">
        <v>179</v>
      </c>
    </row>
    <row r="684" spans="2:51" s="12" customFormat="1" ht="13.5">
      <c r="B684" s="199"/>
      <c r="D684" s="194" t="s">
        <v>192</v>
      </c>
      <c r="E684" s="200" t="s">
        <v>5</v>
      </c>
      <c r="F684" s="201" t="s">
        <v>875</v>
      </c>
      <c r="H684" s="202">
        <v>0.177</v>
      </c>
      <c r="I684" s="203"/>
      <c r="L684" s="199"/>
      <c r="M684" s="204"/>
      <c r="N684" s="205"/>
      <c r="O684" s="205"/>
      <c r="P684" s="205"/>
      <c r="Q684" s="205"/>
      <c r="R684" s="205"/>
      <c r="S684" s="205"/>
      <c r="T684" s="206"/>
      <c r="AT684" s="200" t="s">
        <v>192</v>
      </c>
      <c r="AU684" s="200" t="s">
        <v>80</v>
      </c>
      <c r="AV684" s="12" t="s">
        <v>80</v>
      </c>
      <c r="AW684" s="12" t="s">
        <v>35</v>
      </c>
      <c r="AX684" s="12" t="s">
        <v>71</v>
      </c>
      <c r="AY684" s="200" t="s">
        <v>179</v>
      </c>
    </row>
    <row r="685" spans="2:51" s="12" customFormat="1" ht="13.5">
      <c r="B685" s="199"/>
      <c r="D685" s="194" t="s">
        <v>192</v>
      </c>
      <c r="E685" s="200" t="s">
        <v>5</v>
      </c>
      <c r="F685" s="201" t="s">
        <v>876</v>
      </c>
      <c r="H685" s="202">
        <v>1.943</v>
      </c>
      <c r="I685" s="203"/>
      <c r="L685" s="199"/>
      <c r="M685" s="204"/>
      <c r="N685" s="205"/>
      <c r="O685" s="205"/>
      <c r="P685" s="205"/>
      <c r="Q685" s="205"/>
      <c r="R685" s="205"/>
      <c r="S685" s="205"/>
      <c r="T685" s="206"/>
      <c r="AT685" s="200" t="s">
        <v>192</v>
      </c>
      <c r="AU685" s="200" t="s">
        <v>80</v>
      </c>
      <c r="AV685" s="12" t="s">
        <v>80</v>
      </c>
      <c r="AW685" s="12" t="s">
        <v>35</v>
      </c>
      <c r="AX685" s="12" t="s">
        <v>71</v>
      </c>
      <c r="AY685" s="200" t="s">
        <v>179</v>
      </c>
    </row>
    <row r="686" spans="2:51" s="12" customFormat="1" ht="13.5">
      <c r="B686" s="199"/>
      <c r="D686" s="194" t="s">
        <v>192</v>
      </c>
      <c r="E686" s="200" t="s">
        <v>5</v>
      </c>
      <c r="F686" s="201" t="s">
        <v>877</v>
      </c>
      <c r="H686" s="202">
        <v>0.177</v>
      </c>
      <c r="I686" s="203"/>
      <c r="L686" s="199"/>
      <c r="M686" s="204"/>
      <c r="N686" s="205"/>
      <c r="O686" s="205"/>
      <c r="P686" s="205"/>
      <c r="Q686" s="205"/>
      <c r="R686" s="205"/>
      <c r="S686" s="205"/>
      <c r="T686" s="206"/>
      <c r="AT686" s="200" t="s">
        <v>192</v>
      </c>
      <c r="AU686" s="200" t="s">
        <v>80</v>
      </c>
      <c r="AV686" s="12" t="s">
        <v>80</v>
      </c>
      <c r="AW686" s="12" t="s">
        <v>35</v>
      </c>
      <c r="AX686" s="12" t="s">
        <v>71</v>
      </c>
      <c r="AY686" s="200" t="s">
        <v>179</v>
      </c>
    </row>
    <row r="687" spans="2:51" s="12" customFormat="1" ht="13.5">
      <c r="B687" s="199"/>
      <c r="D687" s="194" t="s">
        <v>192</v>
      </c>
      <c r="E687" s="200" t="s">
        <v>5</v>
      </c>
      <c r="F687" s="201" t="s">
        <v>878</v>
      </c>
      <c r="H687" s="202">
        <v>2.08</v>
      </c>
      <c r="I687" s="203"/>
      <c r="L687" s="199"/>
      <c r="M687" s="204"/>
      <c r="N687" s="205"/>
      <c r="O687" s="205"/>
      <c r="P687" s="205"/>
      <c r="Q687" s="205"/>
      <c r="R687" s="205"/>
      <c r="S687" s="205"/>
      <c r="T687" s="206"/>
      <c r="AT687" s="200" t="s">
        <v>192</v>
      </c>
      <c r="AU687" s="200" t="s">
        <v>80</v>
      </c>
      <c r="AV687" s="12" t="s">
        <v>80</v>
      </c>
      <c r="AW687" s="12" t="s">
        <v>35</v>
      </c>
      <c r="AX687" s="12" t="s">
        <v>71</v>
      </c>
      <c r="AY687" s="200" t="s">
        <v>179</v>
      </c>
    </row>
    <row r="688" spans="2:51" s="12" customFormat="1" ht="13.5">
      <c r="B688" s="199"/>
      <c r="D688" s="194" t="s">
        <v>192</v>
      </c>
      <c r="E688" s="200" t="s">
        <v>5</v>
      </c>
      <c r="F688" s="201" t="s">
        <v>879</v>
      </c>
      <c r="H688" s="202">
        <v>0.353</v>
      </c>
      <c r="I688" s="203"/>
      <c r="L688" s="199"/>
      <c r="M688" s="204"/>
      <c r="N688" s="205"/>
      <c r="O688" s="205"/>
      <c r="P688" s="205"/>
      <c r="Q688" s="205"/>
      <c r="R688" s="205"/>
      <c r="S688" s="205"/>
      <c r="T688" s="206"/>
      <c r="AT688" s="200" t="s">
        <v>192</v>
      </c>
      <c r="AU688" s="200" t="s">
        <v>80</v>
      </c>
      <c r="AV688" s="12" t="s">
        <v>80</v>
      </c>
      <c r="AW688" s="12" t="s">
        <v>35</v>
      </c>
      <c r="AX688" s="12" t="s">
        <v>71</v>
      </c>
      <c r="AY688" s="200" t="s">
        <v>179</v>
      </c>
    </row>
    <row r="689" spans="2:51" s="12" customFormat="1" ht="13.5">
      <c r="B689" s="199"/>
      <c r="D689" s="194" t="s">
        <v>192</v>
      </c>
      <c r="E689" s="200" t="s">
        <v>5</v>
      </c>
      <c r="F689" s="201" t="s">
        <v>880</v>
      </c>
      <c r="H689" s="202">
        <v>0.353</v>
      </c>
      <c r="I689" s="203"/>
      <c r="L689" s="199"/>
      <c r="M689" s="204"/>
      <c r="N689" s="205"/>
      <c r="O689" s="205"/>
      <c r="P689" s="205"/>
      <c r="Q689" s="205"/>
      <c r="R689" s="205"/>
      <c r="S689" s="205"/>
      <c r="T689" s="206"/>
      <c r="AT689" s="200" t="s">
        <v>192</v>
      </c>
      <c r="AU689" s="200" t="s">
        <v>80</v>
      </c>
      <c r="AV689" s="12" t="s">
        <v>80</v>
      </c>
      <c r="AW689" s="12" t="s">
        <v>35</v>
      </c>
      <c r="AX689" s="12" t="s">
        <v>71</v>
      </c>
      <c r="AY689" s="200" t="s">
        <v>179</v>
      </c>
    </row>
    <row r="690" spans="2:51" s="12" customFormat="1" ht="13.5">
      <c r="B690" s="199"/>
      <c r="D690" s="194" t="s">
        <v>192</v>
      </c>
      <c r="E690" s="200" t="s">
        <v>5</v>
      </c>
      <c r="F690" s="201" t="s">
        <v>881</v>
      </c>
      <c r="H690" s="202">
        <v>0.353</v>
      </c>
      <c r="I690" s="203"/>
      <c r="L690" s="199"/>
      <c r="M690" s="204"/>
      <c r="N690" s="205"/>
      <c r="O690" s="205"/>
      <c r="P690" s="205"/>
      <c r="Q690" s="205"/>
      <c r="R690" s="205"/>
      <c r="S690" s="205"/>
      <c r="T690" s="206"/>
      <c r="AT690" s="200" t="s">
        <v>192</v>
      </c>
      <c r="AU690" s="200" t="s">
        <v>80</v>
      </c>
      <c r="AV690" s="12" t="s">
        <v>80</v>
      </c>
      <c r="AW690" s="12" t="s">
        <v>35</v>
      </c>
      <c r="AX690" s="12" t="s">
        <v>71</v>
      </c>
      <c r="AY690" s="200" t="s">
        <v>179</v>
      </c>
    </row>
    <row r="691" spans="2:51" s="12" customFormat="1" ht="13.5">
      <c r="B691" s="199"/>
      <c r="D691" s="194" t="s">
        <v>192</v>
      </c>
      <c r="E691" s="200" t="s">
        <v>5</v>
      </c>
      <c r="F691" s="201" t="s">
        <v>882</v>
      </c>
      <c r="H691" s="202">
        <v>1.413</v>
      </c>
      <c r="I691" s="203"/>
      <c r="L691" s="199"/>
      <c r="M691" s="204"/>
      <c r="N691" s="205"/>
      <c r="O691" s="205"/>
      <c r="P691" s="205"/>
      <c r="Q691" s="205"/>
      <c r="R691" s="205"/>
      <c r="S691" s="205"/>
      <c r="T691" s="206"/>
      <c r="AT691" s="200" t="s">
        <v>192</v>
      </c>
      <c r="AU691" s="200" t="s">
        <v>80</v>
      </c>
      <c r="AV691" s="12" t="s">
        <v>80</v>
      </c>
      <c r="AW691" s="12" t="s">
        <v>35</v>
      </c>
      <c r="AX691" s="12" t="s">
        <v>71</v>
      </c>
      <c r="AY691" s="200" t="s">
        <v>179</v>
      </c>
    </row>
    <row r="692" spans="2:51" s="12" customFormat="1" ht="13.5">
      <c r="B692" s="199"/>
      <c r="D692" s="194" t="s">
        <v>192</v>
      </c>
      <c r="E692" s="200" t="s">
        <v>5</v>
      </c>
      <c r="F692" s="201" t="s">
        <v>883</v>
      </c>
      <c r="H692" s="202">
        <v>5.004</v>
      </c>
      <c r="I692" s="203"/>
      <c r="L692" s="199"/>
      <c r="M692" s="204"/>
      <c r="N692" s="205"/>
      <c r="O692" s="205"/>
      <c r="P692" s="205"/>
      <c r="Q692" s="205"/>
      <c r="R692" s="205"/>
      <c r="S692" s="205"/>
      <c r="T692" s="206"/>
      <c r="AT692" s="200" t="s">
        <v>192</v>
      </c>
      <c r="AU692" s="200" t="s">
        <v>80</v>
      </c>
      <c r="AV692" s="12" t="s">
        <v>80</v>
      </c>
      <c r="AW692" s="12" t="s">
        <v>35</v>
      </c>
      <c r="AX692" s="12" t="s">
        <v>71</v>
      </c>
      <c r="AY692" s="200" t="s">
        <v>179</v>
      </c>
    </row>
    <row r="693" spans="2:51" s="12" customFormat="1" ht="13.5">
      <c r="B693" s="199"/>
      <c r="D693" s="194" t="s">
        <v>192</v>
      </c>
      <c r="E693" s="200" t="s">
        <v>5</v>
      </c>
      <c r="F693" s="201" t="s">
        <v>884</v>
      </c>
      <c r="H693" s="202">
        <v>1.943</v>
      </c>
      <c r="I693" s="203"/>
      <c r="L693" s="199"/>
      <c r="M693" s="204"/>
      <c r="N693" s="205"/>
      <c r="O693" s="205"/>
      <c r="P693" s="205"/>
      <c r="Q693" s="205"/>
      <c r="R693" s="205"/>
      <c r="S693" s="205"/>
      <c r="T693" s="206"/>
      <c r="AT693" s="200" t="s">
        <v>192</v>
      </c>
      <c r="AU693" s="200" t="s">
        <v>80</v>
      </c>
      <c r="AV693" s="12" t="s">
        <v>80</v>
      </c>
      <c r="AW693" s="12" t="s">
        <v>35</v>
      </c>
      <c r="AX693" s="12" t="s">
        <v>71</v>
      </c>
      <c r="AY693" s="200" t="s">
        <v>179</v>
      </c>
    </row>
    <row r="694" spans="2:51" s="12" customFormat="1" ht="13.5">
      <c r="B694" s="199"/>
      <c r="D694" s="194" t="s">
        <v>192</v>
      </c>
      <c r="E694" s="200" t="s">
        <v>5</v>
      </c>
      <c r="F694" s="201" t="s">
        <v>885</v>
      </c>
      <c r="H694" s="202">
        <v>1.197</v>
      </c>
      <c r="I694" s="203"/>
      <c r="L694" s="199"/>
      <c r="M694" s="204"/>
      <c r="N694" s="205"/>
      <c r="O694" s="205"/>
      <c r="P694" s="205"/>
      <c r="Q694" s="205"/>
      <c r="R694" s="205"/>
      <c r="S694" s="205"/>
      <c r="T694" s="206"/>
      <c r="AT694" s="200" t="s">
        <v>192</v>
      </c>
      <c r="AU694" s="200" t="s">
        <v>80</v>
      </c>
      <c r="AV694" s="12" t="s">
        <v>80</v>
      </c>
      <c r="AW694" s="12" t="s">
        <v>35</v>
      </c>
      <c r="AX694" s="12" t="s">
        <v>71</v>
      </c>
      <c r="AY694" s="200" t="s">
        <v>179</v>
      </c>
    </row>
    <row r="695" spans="2:51" s="12" customFormat="1" ht="13.5">
      <c r="B695" s="199"/>
      <c r="D695" s="194" t="s">
        <v>192</v>
      </c>
      <c r="E695" s="200" t="s">
        <v>5</v>
      </c>
      <c r="F695" s="201" t="s">
        <v>886</v>
      </c>
      <c r="H695" s="202">
        <v>1.59</v>
      </c>
      <c r="I695" s="203"/>
      <c r="L695" s="199"/>
      <c r="M695" s="204"/>
      <c r="N695" s="205"/>
      <c r="O695" s="205"/>
      <c r="P695" s="205"/>
      <c r="Q695" s="205"/>
      <c r="R695" s="205"/>
      <c r="S695" s="205"/>
      <c r="T695" s="206"/>
      <c r="AT695" s="200" t="s">
        <v>192</v>
      </c>
      <c r="AU695" s="200" t="s">
        <v>80</v>
      </c>
      <c r="AV695" s="12" t="s">
        <v>80</v>
      </c>
      <c r="AW695" s="12" t="s">
        <v>35</v>
      </c>
      <c r="AX695" s="12" t="s">
        <v>71</v>
      </c>
      <c r="AY695" s="200" t="s">
        <v>179</v>
      </c>
    </row>
    <row r="696" spans="2:51" s="12" customFormat="1" ht="13.5">
      <c r="B696" s="199"/>
      <c r="D696" s="194" t="s">
        <v>192</v>
      </c>
      <c r="E696" s="200" t="s">
        <v>5</v>
      </c>
      <c r="F696" s="201" t="s">
        <v>887</v>
      </c>
      <c r="H696" s="202">
        <v>5.122</v>
      </c>
      <c r="I696" s="203"/>
      <c r="L696" s="199"/>
      <c r="M696" s="204"/>
      <c r="N696" s="205"/>
      <c r="O696" s="205"/>
      <c r="P696" s="205"/>
      <c r="Q696" s="205"/>
      <c r="R696" s="205"/>
      <c r="S696" s="205"/>
      <c r="T696" s="206"/>
      <c r="AT696" s="200" t="s">
        <v>192</v>
      </c>
      <c r="AU696" s="200" t="s">
        <v>80</v>
      </c>
      <c r="AV696" s="12" t="s">
        <v>80</v>
      </c>
      <c r="AW696" s="12" t="s">
        <v>35</v>
      </c>
      <c r="AX696" s="12" t="s">
        <v>71</v>
      </c>
      <c r="AY696" s="200" t="s">
        <v>179</v>
      </c>
    </row>
    <row r="697" spans="2:51" s="12" customFormat="1" ht="13.5">
      <c r="B697" s="199"/>
      <c r="D697" s="194" t="s">
        <v>192</v>
      </c>
      <c r="E697" s="200" t="s">
        <v>5</v>
      </c>
      <c r="F697" s="201" t="s">
        <v>888</v>
      </c>
      <c r="H697" s="202">
        <v>0.53</v>
      </c>
      <c r="I697" s="203"/>
      <c r="L697" s="199"/>
      <c r="M697" s="204"/>
      <c r="N697" s="205"/>
      <c r="O697" s="205"/>
      <c r="P697" s="205"/>
      <c r="Q697" s="205"/>
      <c r="R697" s="205"/>
      <c r="S697" s="205"/>
      <c r="T697" s="206"/>
      <c r="AT697" s="200" t="s">
        <v>192</v>
      </c>
      <c r="AU697" s="200" t="s">
        <v>80</v>
      </c>
      <c r="AV697" s="12" t="s">
        <v>80</v>
      </c>
      <c r="AW697" s="12" t="s">
        <v>35</v>
      </c>
      <c r="AX697" s="12" t="s">
        <v>71</v>
      </c>
      <c r="AY697" s="200" t="s">
        <v>179</v>
      </c>
    </row>
    <row r="698" spans="2:51" s="12" customFormat="1" ht="13.5">
      <c r="B698" s="199"/>
      <c r="D698" s="194" t="s">
        <v>192</v>
      </c>
      <c r="E698" s="200" t="s">
        <v>5</v>
      </c>
      <c r="F698" s="201" t="s">
        <v>889</v>
      </c>
      <c r="H698" s="202">
        <v>0.707</v>
      </c>
      <c r="I698" s="203"/>
      <c r="L698" s="199"/>
      <c r="M698" s="204"/>
      <c r="N698" s="205"/>
      <c r="O698" s="205"/>
      <c r="P698" s="205"/>
      <c r="Q698" s="205"/>
      <c r="R698" s="205"/>
      <c r="S698" s="205"/>
      <c r="T698" s="206"/>
      <c r="AT698" s="200" t="s">
        <v>192</v>
      </c>
      <c r="AU698" s="200" t="s">
        <v>80</v>
      </c>
      <c r="AV698" s="12" t="s">
        <v>80</v>
      </c>
      <c r="AW698" s="12" t="s">
        <v>35</v>
      </c>
      <c r="AX698" s="12" t="s">
        <v>71</v>
      </c>
      <c r="AY698" s="200" t="s">
        <v>179</v>
      </c>
    </row>
    <row r="699" spans="2:51" s="12" customFormat="1" ht="13.5">
      <c r="B699" s="199"/>
      <c r="D699" s="194" t="s">
        <v>192</v>
      </c>
      <c r="E699" s="200" t="s">
        <v>5</v>
      </c>
      <c r="F699" s="201" t="s">
        <v>890</v>
      </c>
      <c r="H699" s="202">
        <v>1.943</v>
      </c>
      <c r="I699" s="203"/>
      <c r="L699" s="199"/>
      <c r="M699" s="204"/>
      <c r="N699" s="205"/>
      <c r="O699" s="205"/>
      <c r="P699" s="205"/>
      <c r="Q699" s="205"/>
      <c r="R699" s="205"/>
      <c r="S699" s="205"/>
      <c r="T699" s="206"/>
      <c r="AT699" s="200" t="s">
        <v>192</v>
      </c>
      <c r="AU699" s="200" t="s">
        <v>80</v>
      </c>
      <c r="AV699" s="12" t="s">
        <v>80</v>
      </c>
      <c r="AW699" s="12" t="s">
        <v>35</v>
      </c>
      <c r="AX699" s="12" t="s">
        <v>71</v>
      </c>
      <c r="AY699" s="200" t="s">
        <v>179</v>
      </c>
    </row>
    <row r="700" spans="2:51" s="12" customFormat="1" ht="13.5">
      <c r="B700" s="199"/>
      <c r="D700" s="194" t="s">
        <v>192</v>
      </c>
      <c r="E700" s="200" t="s">
        <v>5</v>
      </c>
      <c r="F700" s="201" t="s">
        <v>891</v>
      </c>
      <c r="H700" s="202">
        <v>0.53</v>
      </c>
      <c r="I700" s="203"/>
      <c r="L700" s="199"/>
      <c r="M700" s="204"/>
      <c r="N700" s="205"/>
      <c r="O700" s="205"/>
      <c r="P700" s="205"/>
      <c r="Q700" s="205"/>
      <c r="R700" s="205"/>
      <c r="S700" s="205"/>
      <c r="T700" s="206"/>
      <c r="AT700" s="200" t="s">
        <v>192</v>
      </c>
      <c r="AU700" s="200" t="s">
        <v>80</v>
      </c>
      <c r="AV700" s="12" t="s">
        <v>80</v>
      </c>
      <c r="AW700" s="12" t="s">
        <v>35</v>
      </c>
      <c r="AX700" s="12" t="s">
        <v>71</v>
      </c>
      <c r="AY700" s="200" t="s">
        <v>179</v>
      </c>
    </row>
    <row r="701" spans="2:51" s="12" customFormat="1" ht="13.5">
      <c r="B701" s="199"/>
      <c r="D701" s="194" t="s">
        <v>192</v>
      </c>
      <c r="E701" s="200" t="s">
        <v>5</v>
      </c>
      <c r="F701" s="201" t="s">
        <v>892</v>
      </c>
      <c r="H701" s="202">
        <v>1.766</v>
      </c>
      <c r="I701" s="203"/>
      <c r="L701" s="199"/>
      <c r="M701" s="204"/>
      <c r="N701" s="205"/>
      <c r="O701" s="205"/>
      <c r="P701" s="205"/>
      <c r="Q701" s="205"/>
      <c r="R701" s="205"/>
      <c r="S701" s="205"/>
      <c r="T701" s="206"/>
      <c r="AT701" s="200" t="s">
        <v>192</v>
      </c>
      <c r="AU701" s="200" t="s">
        <v>80</v>
      </c>
      <c r="AV701" s="12" t="s">
        <v>80</v>
      </c>
      <c r="AW701" s="12" t="s">
        <v>35</v>
      </c>
      <c r="AX701" s="12" t="s">
        <v>71</v>
      </c>
      <c r="AY701" s="200" t="s">
        <v>179</v>
      </c>
    </row>
    <row r="702" spans="2:51" s="12" customFormat="1" ht="13.5">
      <c r="B702" s="199"/>
      <c r="D702" s="194" t="s">
        <v>192</v>
      </c>
      <c r="E702" s="200" t="s">
        <v>5</v>
      </c>
      <c r="F702" s="201" t="s">
        <v>893</v>
      </c>
      <c r="H702" s="202">
        <v>1.413</v>
      </c>
      <c r="I702" s="203"/>
      <c r="L702" s="199"/>
      <c r="M702" s="204"/>
      <c r="N702" s="205"/>
      <c r="O702" s="205"/>
      <c r="P702" s="205"/>
      <c r="Q702" s="205"/>
      <c r="R702" s="205"/>
      <c r="S702" s="205"/>
      <c r="T702" s="206"/>
      <c r="AT702" s="200" t="s">
        <v>192</v>
      </c>
      <c r="AU702" s="200" t="s">
        <v>80</v>
      </c>
      <c r="AV702" s="12" t="s">
        <v>80</v>
      </c>
      <c r="AW702" s="12" t="s">
        <v>35</v>
      </c>
      <c r="AX702" s="12" t="s">
        <v>71</v>
      </c>
      <c r="AY702" s="200" t="s">
        <v>179</v>
      </c>
    </row>
    <row r="703" spans="2:51" s="12" customFormat="1" ht="13.5">
      <c r="B703" s="199"/>
      <c r="D703" s="194" t="s">
        <v>192</v>
      </c>
      <c r="E703" s="200" t="s">
        <v>5</v>
      </c>
      <c r="F703" s="201" t="s">
        <v>894</v>
      </c>
      <c r="H703" s="202">
        <v>1.06</v>
      </c>
      <c r="I703" s="203"/>
      <c r="L703" s="199"/>
      <c r="M703" s="204"/>
      <c r="N703" s="205"/>
      <c r="O703" s="205"/>
      <c r="P703" s="205"/>
      <c r="Q703" s="205"/>
      <c r="R703" s="205"/>
      <c r="S703" s="205"/>
      <c r="T703" s="206"/>
      <c r="AT703" s="200" t="s">
        <v>192</v>
      </c>
      <c r="AU703" s="200" t="s">
        <v>80</v>
      </c>
      <c r="AV703" s="12" t="s">
        <v>80</v>
      </c>
      <c r="AW703" s="12" t="s">
        <v>35</v>
      </c>
      <c r="AX703" s="12" t="s">
        <v>71</v>
      </c>
      <c r="AY703" s="200" t="s">
        <v>179</v>
      </c>
    </row>
    <row r="704" spans="2:51" s="14" customFormat="1" ht="13.5">
      <c r="B704" s="214"/>
      <c r="D704" s="194" t="s">
        <v>192</v>
      </c>
      <c r="E704" s="215" t="s">
        <v>5</v>
      </c>
      <c r="F704" s="216" t="s">
        <v>228</v>
      </c>
      <c r="H704" s="217">
        <v>45.826</v>
      </c>
      <c r="I704" s="218"/>
      <c r="L704" s="214"/>
      <c r="M704" s="219"/>
      <c r="N704" s="220"/>
      <c r="O704" s="220"/>
      <c r="P704" s="220"/>
      <c r="Q704" s="220"/>
      <c r="R704" s="220"/>
      <c r="S704" s="220"/>
      <c r="T704" s="221"/>
      <c r="AT704" s="215" t="s">
        <v>192</v>
      </c>
      <c r="AU704" s="215" t="s">
        <v>80</v>
      </c>
      <c r="AV704" s="14" t="s">
        <v>186</v>
      </c>
      <c r="AW704" s="14" t="s">
        <v>35</v>
      </c>
      <c r="AX704" s="14" t="s">
        <v>78</v>
      </c>
      <c r="AY704" s="215" t="s">
        <v>179</v>
      </c>
    </row>
    <row r="705" spans="2:65" s="1" customFormat="1" ht="16.5" customHeight="1">
      <c r="B705" s="181"/>
      <c r="C705" s="182" t="s">
        <v>895</v>
      </c>
      <c r="D705" s="182" t="s">
        <v>181</v>
      </c>
      <c r="E705" s="183" t="s">
        <v>896</v>
      </c>
      <c r="F705" s="184" t="s">
        <v>897</v>
      </c>
      <c r="G705" s="185" t="s">
        <v>822</v>
      </c>
      <c r="H705" s="186">
        <v>285</v>
      </c>
      <c r="I705" s="187"/>
      <c r="J705" s="188">
        <f>ROUND(I705*H705,2)</f>
        <v>0</v>
      </c>
      <c r="K705" s="184" t="s">
        <v>185</v>
      </c>
      <c r="L705" s="42"/>
      <c r="M705" s="189" t="s">
        <v>5</v>
      </c>
      <c r="N705" s="190" t="s">
        <v>42</v>
      </c>
      <c r="O705" s="43"/>
      <c r="P705" s="191">
        <f>O705*H705</f>
        <v>0</v>
      </c>
      <c r="Q705" s="191">
        <v>0.0066</v>
      </c>
      <c r="R705" s="191">
        <f>Q705*H705</f>
        <v>1.881</v>
      </c>
      <c r="S705" s="191">
        <v>0</v>
      </c>
      <c r="T705" s="192">
        <f>S705*H705</f>
        <v>0</v>
      </c>
      <c r="AR705" s="25" t="s">
        <v>186</v>
      </c>
      <c r="AT705" s="25" t="s">
        <v>181</v>
      </c>
      <c r="AU705" s="25" t="s">
        <v>80</v>
      </c>
      <c r="AY705" s="25" t="s">
        <v>179</v>
      </c>
      <c r="BE705" s="193">
        <f>IF(N705="základní",J705,0)</f>
        <v>0</v>
      </c>
      <c r="BF705" s="193">
        <f>IF(N705="snížená",J705,0)</f>
        <v>0</v>
      </c>
      <c r="BG705" s="193">
        <f>IF(N705="zákl. přenesená",J705,0)</f>
        <v>0</v>
      </c>
      <c r="BH705" s="193">
        <f>IF(N705="sníž. přenesená",J705,0)</f>
        <v>0</v>
      </c>
      <c r="BI705" s="193">
        <f>IF(N705="nulová",J705,0)</f>
        <v>0</v>
      </c>
      <c r="BJ705" s="25" t="s">
        <v>78</v>
      </c>
      <c r="BK705" s="193">
        <f>ROUND(I705*H705,2)</f>
        <v>0</v>
      </c>
      <c r="BL705" s="25" t="s">
        <v>186</v>
      </c>
      <c r="BM705" s="25" t="s">
        <v>898</v>
      </c>
    </row>
    <row r="706" spans="2:47" s="1" customFormat="1" ht="13.5">
      <c r="B706" s="42"/>
      <c r="D706" s="194" t="s">
        <v>188</v>
      </c>
      <c r="F706" s="195" t="s">
        <v>899</v>
      </c>
      <c r="I706" s="196"/>
      <c r="L706" s="42"/>
      <c r="M706" s="197"/>
      <c r="N706" s="43"/>
      <c r="O706" s="43"/>
      <c r="P706" s="43"/>
      <c r="Q706" s="43"/>
      <c r="R706" s="43"/>
      <c r="S706" s="43"/>
      <c r="T706" s="71"/>
      <c r="AT706" s="25" t="s">
        <v>188</v>
      </c>
      <c r="AU706" s="25" t="s">
        <v>80</v>
      </c>
    </row>
    <row r="707" spans="2:47" s="1" customFormat="1" ht="27">
      <c r="B707" s="42"/>
      <c r="D707" s="194" t="s">
        <v>190</v>
      </c>
      <c r="F707" s="198" t="s">
        <v>191</v>
      </c>
      <c r="I707" s="196"/>
      <c r="L707" s="42"/>
      <c r="M707" s="197"/>
      <c r="N707" s="43"/>
      <c r="O707" s="43"/>
      <c r="P707" s="43"/>
      <c r="Q707" s="43"/>
      <c r="R707" s="43"/>
      <c r="S707" s="43"/>
      <c r="T707" s="71"/>
      <c r="AT707" s="25" t="s">
        <v>190</v>
      </c>
      <c r="AU707" s="25" t="s">
        <v>80</v>
      </c>
    </row>
    <row r="708" spans="2:51" s="12" customFormat="1" ht="13.5">
      <c r="B708" s="199"/>
      <c r="D708" s="194" t="s">
        <v>192</v>
      </c>
      <c r="E708" s="200" t="s">
        <v>5</v>
      </c>
      <c r="F708" s="201" t="s">
        <v>900</v>
      </c>
      <c r="H708" s="202">
        <v>285</v>
      </c>
      <c r="I708" s="203"/>
      <c r="L708" s="199"/>
      <c r="M708" s="204"/>
      <c r="N708" s="205"/>
      <c r="O708" s="205"/>
      <c r="P708" s="205"/>
      <c r="Q708" s="205"/>
      <c r="R708" s="205"/>
      <c r="S708" s="205"/>
      <c r="T708" s="206"/>
      <c r="AT708" s="200" t="s">
        <v>192</v>
      </c>
      <c r="AU708" s="200" t="s">
        <v>80</v>
      </c>
      <c r="AV708" s="12" t="s">
        <v>80</v>
      </c>
      <c r="AW708" s="12" t="s">
        <v>35</v>
      </c>
      <c r="AX708" s="12" t="s">
        <v>78</v>
      </c>
      <c r="AY708" s="200" t="s">
        <v>179</v>
      </c>
    </row>
    <row r="709" spans="2:65" s="1" customFormat="1" ht="16.5" customHeight="1">
      <c r="B709" s="181"/>
      <c r="C709" s="230" t="s">
        <v>901</v>
      </c>
      <c r="D709" s="230" t="s">
        <v>541</v>
      </c>
      <c r="E709" s="231" t="s">
        <v>902</v>
      </c>
      <c r="F709" s="232" t="s">
        <v>903</v>
      </c>
      <c r="G709" s="233" t="s">
        <v>822</v>
      </c>
      <c r="H709" s="234">
        <v>16</v>
      </c>
      <c r="I709" s="235"/>
      <c r="J709" s="236">
        <f>ROUND(I709*H709,2)</f>
        <v>0</v>
      </c>
      <c r="K709" s="232" t="s">
        <v>5</v>
      </c>
      <c r="L709" s="237"/>
      <c r="M709" s="238" t="s">
        <v>5</v>
      </c>
      <c r="N709" s="239" t="s">
        <v>42</v>
      </c>
      <c r="O709" s="43"/>
      <c r="P709" s="191">
        <f>O709*H709</f>
        <v>0</v>
      </c>
      <c r="Q709" s="191">
        <v>0.04</v>
      </c>
      <c r="R709" s="191">
        <f>Q709*H709</f>
        <v>0.64</v>
      </c>
      <c r="S709" s="191">
        <v>0</v>
      </c>
      <c r="T709" s="192">
        <f>S709*H709</f>
        <v>0</v>
      </c>
      <c r="AR709" s="25" t="s">
        <v>284</v>
      </c>
      <c r="AT709" s="25" t="s">
        <v>541</v>
      </c>
      <c r="AU709" s="25" t="s">
        <v>80</v>
      </c>
      <c r="AY709" s="25" t="s">
        <v>179</v>
      </c>
      <c r="BE709" s="193">
        <f>IF(N709="základní",J709,0)</f>
        <v>0</v>
      </c>
      <c r="BF709" s="193">
        <f>IF(N709="snížená",J709,0)</f>
        <v>0</v>
      </c>
      <c r="BG709" s="193">
        <f>IF(N709="zákl. přenesená",J709,0)</f>
        <v>0</v>
      </c>
      <c r="BH709" s="193">
        <f>IF(N709="sníž. přenesená",J709,0)</f>
        <v>0</v>
      </c>
      <c r="BI709" s="193">
        <f>IF(N709="nulová",J709,0)</f>
        <v>0</v>
      </c>
      <c r="BJ709" s="25" t="s">
        <v>78</v>
      </c>
      <c r="BK709" s="193">
        <f>ROUND(I709*H709,2)</f>
        <v>0</v>
      </c>
      <c r="BL709" s="25" t="s">
        <v>186</v>
      </c>
      <c r="BM709" s="25" t="s">
        <v>904</v>
      </c>
    </row>
    <row r="710" spans="2:47" s="1" customFormat="1" ht="13.5">
      <c r="B710" s="42"/>
      <c r="D710" s="194" t="s">
        <v>188</v>
      </c>
      <c r="F710" s="195" t="s">
        <v>905</v>
      </c>
      <c r="I710" s="196"/>
      <c r="L710" s="42"/>
      <c r="M710" s="197"/>
      <c r="N710" s="43"/>
      <c r="O710" s="43"/>
      <c r="P710" s="43"/>
      <c r="Q710" s="43"/>
      <c r="R710" s="43"/>
      <c r="S710" s="43"/>
      <c r="T710" s="71"/>
      <c r="AT710" s="25" t="s">
        <v>188</v>
      </c>
      <c r="AU710" s="25" t="s">
        <v>80</v>
      </c>
    </row>
    <row r="711" spans="2:65" s="1" customFormat="1" ht="16.5" customHeight="1">
      <c r="B711" s="181"/>
      <c r="C711" s="230" t="s">
        <v>906</v>
      </c>
      <c r="D711" s="230" t="s">
        <v>541</v>
      </c>
      <c r="E711" s="231" t="s">
        <v>907</v>
      </c>
      <c r="F711" s="232" t="s">
        <v>908</v>
      </c>
      <c r="G711" s="233" t="s">
        <v>822</v>
      </c>
      <c r="H711" s="234">
        <v>54</v>
      </c>
      <c r="I711" s="235"/>
      <c r="J711" s="236">
        <f>ROUND(I711*H711,2)</f>
        <v>0</v>
      </c>
      <c r="K711" s="232" t="s">
        <v>185</v>
      </c>
      <c r="L711" s="237"/>
      <c r="M711" s="238" t="s">
        <v>5</v>
      </c>
      <c r="N711" s="239" t="s">
        <v>42</v>
      </c>
      <c r="O711" s="43"/>
      <c r="P711" s="191">
        <f>O711*H711</f>
        <v>0</v>
      </c>
      <c r="Q711" s="191">
        <v>0.04</v>
      </c>
      <c r="R711" s="191">
        <f>Q711*H711</f>
        <v>2.16</v>
      </c>
      <c r="S711" s="191">
        <v>0</v>
      </c>
      <c r="T711" s="192">
        <f>S711*H711</f>
        <v>0</v>
      </c>
      <c r="AR711" s="25" t="s">
        <v>284</v>
      </c>
      <c r="AT711" s="25" t="s">
        <v>541</v>
      </c>
      <c r="AU711" s="25" t="s">
        <v>80</v>
      </c>
      <c r="AY711" s="25" t="s">
        <v>179</v>
      </c>
      <c r="BE711" s="193">
        <f>IF(N711="základní",J711,0)</f>
        <v>0</v>
      </c>
      <c r="BF711" s="193">
        <f>IF(N711="snížená",J711,0)</f>
        <v>0</v>
      </c>
      <c r="BG711" s="193">
        <f>IF(N711="zákl. přenesená",J711,0)</f>
        <v>0</v>
      </c>
      <c r="BH711" s="193">
        <f>IF(N711="sníž. přenesená",J711,0)</f>
        <v>0</v>
      </c>
      <c r="BI711" s="193">
        <f>IF(N711="nulová",J711,0)</f>
        <v>0</v>
      </c>
      <c r="BJ711" s="25" t="s">
        <v>78</v>
      </c>
      <c r="BK711" s="193">
        <f>ROUND(I711*H711,2)</f>
        <v>0</v>
      </c>
      <c r="BL711" s="25" t="s">
        <v>186</v>
      </c>
      <c r="BM711" s="25" t="s">
        <v>909</v>
      </c>
    </row>
    <row r="712" spans="2:47" s="1" customFormat="1" ht="13.5">
      <c r="B712" s="42"/>
      <c r="D712" s="194" t="s">
        <v>188</v>
      </c>
      <c r="F712" s="195" t="s">
        <v>910</v>
      </c>
      <c r="I712" s="196"/>
      <c r="L712" s="42"/>
      <c r="M712" s="197"/>
      <c r="N712" s="43"/>
      <c r="O712" s="43"/>
      <c r="P712" s="43"/>
      <c r="Q712" s="43"/>
      <c r="R712" s="43"/>
      <c r="S712" s="43"/>
      <c r="T712" s="71"/>
      <c r="AT712" s="25" t="s">
        <v>188</v>
      </c>
      <c r="AU712" s="25" t="s">
        <v>80</v>
      </c>
    </row>
    <row r="713" spans="2:65" s="1" customFormat="1" ht="16.5" customHeight="1">
      <c r="B713" s="181"/>
      <c r="C713" s="230" t="s">
        <v>911</v>
      </c>
      <c r="D713" s="230" t="s">
        <v>541</v>
      </c>
      <c r="E713" s="231" t="s">
        <v>912</v>
      </c>
      <c r="F713" s="232" t="s">
        <v>913</v>
      </c>
      <c r="G713" s="233" t="s">
        <v>822</v>
      </c>
      <c r="H713" s="234">
        <v>73</v>
      </c>
      <c r="I713" s="235"/>
      <c r="J713" s="236">
        <f>ROUND(I713*H713,2)</f>
        <v>0</v>
      </c>
      <c r="K713" s="232" t="s">
        <v>185</v>
      </c>
      <c r="L713" s="237"/>
      <c r="M713" s="238" t="s">
        <v>5</v>
      </c>
      <c r="N713" s="239" t="s">
        <v>42</v>
      </c>
      <c r="O713" s="43"/>
      <c r="P713" s="191">
        <f>O713*H713</f>
        <v>0</v>
      </c>
      <c r="Q713" s="191">
        <v>0.054</v>
      </c>
      <c r="R713" s="191">
        <f>Q713*H713</f>
        <v>3.942</v>
      </c>
      <c r="S713" s="191">
        <v>0</v>
      </c>
      <c r="T713" s="192">
        <f>S713*H713</f>
        <v>0</v>
      </c>
      <c r="AR713" s="25" t="s">
        <v>284</v>
      </c>
      <c r="AT713" s="25" t="s">
        <v>541</v>
      </c>
      <c r="AU713" s="25" t="s">
        <v>80</v>
      </c>
      <c r="AY713" s="25" t="s">
        <v>179</v>
      </c>
      <c r="BE713" s="193">
        <f>IF(N713="základní",J713,0)</f>
        <v>0</v>
      </c>
      <c r="BF713" s="193">
        <f>IF(N713="snížená",J713,0)</f>
        <v>0</v>
      </c>
      <c r="BG713" s="193">
        <f>IF(N713="zákl. přenesená",J713,0)</f>
        <v>0</v>
      </c>
      <c r="BH713" s="193">
        <f>IF(N713="sníž. přenesená",J713,0)</f>
        <v>0</v>
      </c>
      <c r="BI713" s="193">
        <f>IF(N713="nulová",J713,0)</f>
        <v>0</v>
      </c>
      <c r="BJ713" s="25" t="s">
        <v>78</v>
      </c>
      <c r="BK713" s="193">
        <f>ROUND(I713*H713,2)</f>
        <v>0</v>
      </c>
      <c r="BL713" s="25" t="s">
        <v>186</v>
      </c>
      <c r="BM713" s="25" t="s">
        <v>914</v>
      </c>
    </row>
    <row r="714" spans="2:47" s="1" customFormat="1" ht="13.5">
      <c r="B714" s="42"/>
      <c r="D714" s="194" t="s">
        <v>188</v>
      </c>
      <c r="F714" s="195" t="s">
        <v>915</v>
      </c>
      <c r="I714" s="196"/>
      <c r="L714" s="42"/>
      <c r="M714" s="197"/>
      <c r="N714" s="43"/>
      <c r="O714" s="43"/>
      <c r="P714" s="43"/>
      <c r="Q714" s="43"/>
      <c r="R714" s="43"/>
      <c r="S714" s="43"/>
      <c r="T714" s="71"/>
      <c r="AT714" s="25" t="s">
        <v>188</v>
      </c>
      <c r="AU714" s="25" t="s">
        <v>80</v>
      </c>
    </row>
    <row r="715" spans="2:65" s="1" customFormat="1" ht="16.5" customHeight="1">
      <c r="B715" s="181"/>
      <c r="C715" s="230" t="s">
        <v>916</v>
      </c>
      <c r="D715" s="230" t="s">
        <v>541</v>
      </c>
      <c r="E715" s="231" t="s">
        <v>917</v>
      </c>
      <c r="F715" s="232" t="s">
        <v>918</v>
      </c>
      <c r="G715" s="233" t="s">
        <v>822</v>
      </c>
      <c r="H715" s="234">
        <v>142</v>
      </c>
      <c r="I715" s="235"/>
      <c r="J715" s="236">
        <f>ROUND(I715*H715,2)</f>
        <v>0</v>
      </c>
      <c r="K715" s="232" t="s">
        <v>185</v>
      </c>
      <c r="L715" s="237"/>
      <c r="M715" s="238" t="s">
        <v>5</v>
      </c>
      <c r="N715" s="239" t="s">
        <v>42</v>
      </c>
      <c r="O715" s="43"/>
      <c r="P715" s="191">
        <f>O715*H715</f>
        <v>0</v>
      </c>
      <c r="Q715" s="191">
        <v>0.068</v>
      </c>
      <c r="R715" s="191">
        <f>Q715*H715</f>
        <v>9.656</v>
      </c>
      <c r="S715" s="191">
        <v>0</v>
      </c>
      <c r="T715" s="192">
        <f>S715*H715</f>
        <v>0</v>
      </c>
      <c r="AR715" s="25" t="s">
        <v>284</v>
      </c>
      <c r="AT715" s="25" t="s">
        <v>541</v>
      </c>
      <c r="AU715" s="25" t="s">
        <v>80</v>
      </c>
      <c r="AY715" s="25" t="s">
        <v>179</v>
      </c>
      <c r="BE715" s="193">
        <f>IF(N715="základní",J715,0)</f>
        <v>0</v>
      </c>
      <c r="BF715" s="193">
        <f>IF(N715="snížená",J715,0)</f>
        <v>0</v>
      </c>
      <c r="BG715" s="193">
        <f>IF(N715="zákl. přenesená",J715,0)</f>
        <v>0</v>
      </c>
      <c r="BH715" s="193">
        <f>IF(N715="sníž. přenesená",J715,0)</f>
        <v>0</v>
      </c>
      <c r="BI715" s="193">
        <f>IF(N715="nulová",J715,0)</f>
        <v>0</v>
      </c>
      <c r="BJ715" s="25" t="s">
        <v>78</v>
      </c>
      <c r="BK715" s="193">
        <f>ROUND(I715*H715,2)</f>
        <v>0</v>
      </c>
      <c r="BL715" s="25" t="s">
        <v>186</v>
      </c>
      <c r="BM715" s="25" t="s">
        <v>919</v>
      </c>
    </row>
    <row r="716" spans="2:47" s="1" customFormat="1" ht="13.5">
      <c r="B716" s="42"/>
      <c r="D716" s="194" t="s">
        <v>188</v>
      </c>
      <c r="F716" s="195" t="s">
        <v>920</v>
      </c>
      <c r="I716" s="196"/>
      <c r="L716" s="42"/>
      <c r="M716" s="197"/>
      <c r="N716" s="43"/>
      <c r="O716" s="43"/>
      <c r="P716" s="43"/>
      <c r="Q716" s="43"/>
      <c r="R716" s="43"/>
      <c r="S716" s="43"/>
      <c r="T716" s="71"/>
      <c r="AT716" s="25" t="s">
        <v>188</v>
      </c>
      <c r="AU716" s="25" t="s">
        <v>80</v>
      </c>
    </row>
    <row r="717" spans="2:65" s="1" customFormat="1" ht="16.5" customHeight="1">
      <c r="B717" s="181"/>
      <c r="C717" s="182" t="s">
        <v>921</v>
      </c>
      <c r="D717" s="182" t="s">
        <v>181</v>
      </c>
      <c r="E717" s="183" t="s">
        <v>922</v>
      </c>
      <c r="F717" s="184" t="s">
        <v>923</v>
      </c>
      <c r="G717" s="185" t="s">
        <v>822</v>
      </c>
      <c r="H717" s="186">
        <v>56</v>
      </c>
      <c r="I717" s="187"/>
      <c r="J717" s="188">
        <f>ROUND(I717*H717,2)</f>
        <v>0</v>
      </c>
      <c r="K717" s="184" t="s">
        <v>185</v>
      </c>
      <c r="L717" s="42"/>
      <c r="M717" s="189" t="s">
        <v>5</v>
      </c>
      <c r="N717" s="190" t="s">
        <v>42</v>
      </c>
      <c r="O717" s="43"/>
      <c r="P717" s="191">
        <f>O717*H717</f>
        <v>0</v>
      </c>
      <c r="Q717" s="191">
        <v>0.0066</v>
      </c>
      <c r="R717" s="191">
        <f>Q717*H717</f>
        <v>0.3696</v>
      </c>
      <c r="S717" s="191">
        <v>0</v>
      </c>
      <c r="T717" s="192">
        <f>S717*H717</f>
        <v>0</v>
      </c>
      <c r="AR717" s="25" t="s">
        <v>186</v>
      </c>
      <c r="AT717" s="25" t="s">
        <v>181</v>
      </c>
      <c r="AU717" s="25" t="s">
        <v>80</v>
      </c>
      <c r="AY717" s="25" t="s">
        <v>179</v>
      </c>
      <c r="BE717" s="193">
        <f>IF(N717="základní",J717,0)</f>
        <v>0</v>
      </c>
      <c r="BF717" s="193">
        <f>IF(N717="snížená",J717,0)</f>
        <v>0</v>
      </c>
      <c r="BG717" s="193">
        <f>IF(N717="zákl. přenesená",J717,0)</f>
        <v>0</v>
      </c>
      <c r="BH717" s="193">
        <f>IF(N717="sníž. přenesená",J717,0)</f>
        <v>0</v>
      </c>
      <c r="BI717" s="193">
        <f>IF(N717="nulová",J717,0)</f>
        <v>0</v>
      </c>
      <c r="BJ717" s="25" t="s">
        <v>78</v>
      </c>
      <c r="BK717" s="193">
        <f>ROUND(I717*H717,2)</f>
        <v>0</v>
      </c>
      <c r="BL717" s="25" t="s">
        <v>186</v>
      </c>
      <c r="BM717" s="25" t="s">
        <v>924</v>
      </c>
    </row>
    <row r="718" spans="2:47" s="1" customFormat="1" ht="13.5">
      <c r="B718" s="42"/>
      <c r="D718" s="194" t="s">
        <v>188</v>
      </c>
      <c r="F718" s="195" t="s">
        <v>925</v>
      </c>
      <c r="I718" s="196"/>
      <c r="L718" s="42"/>
      <c r="M718" s="197"/>
      <c r="N718" s="43"/>
      <c r="O718" s="43"/>
      <c r="P718" s="43"/>
      <c r="Q718" s="43"/>
      <c r="R718" s="43"/>
      <c r="S718" s="43"/>
      <c r="T718" s="71"/>
      <c r="AT718" s="25" t="s">
        <v>188</v>
      </c>
      <c r="AU718" s="25" t="s">
        <v>80</v>
      </c>
    </row>
    <row r="719" spans="2:47" s="1" customFormat="1" ht="27">
      <c r="B719" s="42"/>
      <c r="D719" s="194" t="s">
        <v>190</v>
      </c>
      <c r="F719" s="198" t="s">
        <v>191</v>
      </c>
      <c r="I719" s="196"/>
      <c r="L719" s="42"/>
      <c r="M719" s="197"/>
      <c r="N719" s="43"/>
      <c r="O719" s="43"/>
      <c r="P719" s="43"/>
      <c r="Q719" s="43"/>
      <c r="R719" s="43"/>
      <c r="S719" s="43"/>
      <c r="T719" s="71"/>
      <c r="AT719" s="25" t="s">
        <v>190</v>
      </c>
      <c r="AU719" s="25" t="s">
        <v>80</v>
      </c>
    </row>
    <row r="720" spans="2:51" s="12" customFormat="1" ht="13.5">
      <c r="B720" s="199"/>
      <c r="D720" s="194" t="s">
        <v>192</v>
      </c>
      <c r="E720" s="200" t="s">
        <v>5</v>
      </c>
      <c r="F720" s="201" t="s">
        <v>754</v>
      </c>
      <c r="H720" s="202">
        <v>56</v>
      </c>
      <c r="I720" s="203"/>
      <c r="L720" s="199"/>
      <c r="M720" s="204"/>
      <c r="N720" s="205"/>
      <c r="O720" s="205"/>
      <c r="P720" s="205"/>
      <c r="Q720" s="205"/>
      <c r="R720" s="205"/>
      <c r="S720" s="205"/>
      <c r="T720" s="206"/>
      <c r="AT720" s="200" t="s">
        <v>192</v>
      </c>
      <c r="AU720" s="200" t="s">
        <v>80</v>
      </c>
      <c r="AV720" s="12" t="s">
        <v>80</v>
      </c>
      <c r="AW720" s="12" t="s">
        <v>35</v>
      </c>
      <c r="AX720" s="12" t="s">
        <v>78</v>
      </c>
      <c r="AY720" s="200" t="s">
        <v>179</v>
      </c>
    </row>
    <row r="721" spans="2:65" s="1" customFormat="1" ht="16.5" customHeight="1">
      <c r="B721" s="181"/>
      <c r="C721" s="230" t="s">
        <v>926</v>
      </c>
      <c r="D721" s="230" t="s">
        <v>541</v>
      </c>
      <c r="E721" s="231" t="s">
        <v>927</v>
      </c>
      <c r="F721" s="232" t="s">
        <v>928</v>
      </c>
      <c r="G721" s="233" t="s">
        <v>822</v>
      </c>
      <c r="H721" s="234">
        <v>56</v>
      </c>
      <c r="I721" s="235"/>
      <c r="J721" s="236">
        <f>ROUND(I721*H721,2)</f>
        <v>0</v>
      </c>
      <c r="K721" s="232" t="s">
        <v>185</v>
      </c>
      <c r="L721" s="237"/>
      <c r="M721" s="238" t="s">
        <v>5</v>
      </c>
      <c r="N721" s="239" t="s">
        <v>42</v>
      </c>
      <c r="O721" s="43"/>
      <c r="P721" s="191">
        <f>O721*H721</f>
        <v>0</v>
      </c>
      <c r="Q721" s="191">
        <v>0.068</v>
      </c>
      <c r="R721" s="191">
        <f>Q721*H721</f>
        <v>3.8080000000000003</v>
      </c>
      <c r="S721" s="191">
        <v>0</v>
      </c>
      <c r="T721" s="192">
        <f>S721*H721</f>
        <v>0</v>
      </c>
      <c r="AR721" s="25" t="s">
        <v>284</v>
      </c>
      <c r="AT721" s="25" t="s">
        <v>541</v>
      </c>
      <c r="AU721" s="25" t="s">
        <v>80</v>
      </c>
      <c r="AY721" s="25" t="s">
        <v>179</v>
      </c>
      <c r="BE721" s="193">
        <f>IF(N721="základní",J721,0)</f>
        <v>0</v>
      </c>
      <c r="BF721" s="193">
        <f>IF(N721="snížená",J721,0)</f>
        <v>0</v>
      </c>
      <c r="BG721" s="193">
        <f>IF(N721="zákl. přenesená",J721,0)</f>
        <v>0</v>
      </c>
      <c r="BH721" s="193">
        <f>IF(N721="sníž. přenesená",J721,0)</f>
        <v>0</v>
      </c>
      <c r="BI721" s="193">
        <f>IF(N721="nulová",J721,0)</f>
        <v>0</v>
      </c>
      <c r="BJ721" s="25" t="s">
        <v>78</v>
      </c>
      <c r="BK721" s="193">
        <f>ROUND(I721*H721,2)</f>
        <v>0</v>
      </c>
      <c r="BL721" s="25" t="s">
        <v>186</v>
      </c>
      <c r="BM721" s="25" t="s">
        <v>929</v>
      </c>
    </row>
    <row r="722" spans="2:47" s="1" customFormat="1" ht="13.5">
      <c r="B722" s="42"/>
      <c r="D722" s="194" t="s">
        <v>188</v>
      </c>
      <c r="F722" s="195" t="s">
        <v>930</v>
      </c>
      <c r="I722" s="196"/>
      <c r="L722" s="42"/>
      <c r="M722" s="197"/>
      <c r="N722" s="43"/>
      <c r="O722" s="43"/>
      <c r="P722" s="43"/>
      <c r="Q722" s="43"/>
      <c r="R722" s="43"/>
      <c r="S722" s="43"/>
      <c r="T722" s="71"/>
      <c r="AT722" s="25" t="s">
        <v>188</v>
      </c>
      <c r="AU722" s="25" t="s">
        <v>80</v>
      </c>
    </row>
    <row r="723" spans="2:65" s="1" customFormat="1" ht="16.5" customHeight="1">
      <c r="B723" s="181"/>
      <c r="C723" s="182" t="s">
        <v>931</v>
      </c>
      <c r="D723" s="182" t="s">
        <v>181</v>
      </c>
      <c r="E723" s="183" t="s">
        <v>932</v>
      </c>
      <c r="F723" s="184" t="s">
        <v>933</v>
      </c>
      <c r="G723" s="185" t="s">
        <v>424</v>
      </c>
      <c r="H723" s="186">
        <v>68.947</v>
      </c>
      <c r="I723" s="187"/>
      <c r="J723" s="188">
        <f>ROUND(I723*H723,2)</f>
        <v>0</v>
      </c>
      <c r="K723" s="184" t="s">
        <v>185</v>
      </c>
      <c r="L723" s="42"/>
      <c r="M723" s="189" t="s">
        <v>5</v>
      </c>
      <c r="N723" s="190" t="s">
        <v>42</v>
      </c>
      <c r="O723" s="43"/>
      <c r="P723" s="191">
        <f>O723*H723</f>
        <v>0</v>
      </c>
      <c r="Q723" s="191">
        <v>0</v>
      </c>
      <c r="R723" s="191">
        <f>Q723*H723</f>
        <v>0</v>
      </c>
      <c r="S723" s="191">
        <v>0</v>
      </c>
      <c r="T723" s="192">
        <f>S723*H723</f>
        <v>0</v>
      </c>
      <c r="AR723" s="25" t="s">
        <v>186</v>
      </c>
      <c r="AT723" s="25" t="s">
        <v>181</v>
      </c>
      <c r="AU723" s="25" t="s">
        <v>80</v>
      </c>
      <c r="AY723" s="25" t="s">
        <v>179</v>
      </c>
      <c r="BE723" s="193">
        <f>IF(N723="základní",J723,0)</f>
        <v>0</v>
      </c>
      <c r="BF723" s="193">
        <f>IF(N723="snížená",J723,0)</f>
        <v>0</v>
      </c>
      <c r="BG723" s="193">
        <f>IF(N723="zákl. přenesená",J723,0)</f>
        <v>0</v>
      </c>
      <c r="BH723" s="193">
        <f>IF(N723="sníž. přenesená",J723,0)</f>
        <v>0</v>
      </c>
      <c r="BI723" s="193">
        <f>IF(N723="nulová",J723,0)</f>
        <v>0</v>
      </c>
      <c r="BJ723" s="25" t="s">
        <v>78</v>
      </c>
      <c r="BK723" s="193">
        <f>ROUND(I723*H723,2)</f>
        <v>0</v>
      </c>
      <c r="BL723" s="25" t="s">
        <v>186</v>
      </c>
      <c r="BM723" s="25" t="s">
        <v>934</v>
      </c>
    </row>
    <row r="724" spans="2:47" s="1" customFormat="1" ht="27">
      <c r="B724" s="42"/>
      <c r="D724" s="194" t="s">
        <v>188</v>
      </c>
      <c r="F724" s="195" t="s">
        <v>935</v>
      </c>
      <c r="I724" s="196"/>
      <c r="L724" s="42"/>
      <c r="M724" s="197"/>
      <c r="N724" s="43"/>
      <c r="O724" s="43"/>
      <c r="P724" s="43"/>
      <c r="Q724" s="43"/>
      <c r="R724" s="43"/>
      <c r="S724" s="43"/>
      <c r="T724" s="71"/>
      <c r="AT724" s="25" t="s">
        <v>188</v>
      </c>
      <c r="AU724" s="25" t="s">
        <v>80</v>
      </c>
    </row>
    <row r="725" spans="2:47" s="1" customFormat="1" ht="27">
      <c r="B725" s="42"/>
      <c r="D725" s="194" t="s">
        <v>190</v>
      </c>
      <c r="F725" s="198" t="s">
        <v>191</v>
      </c>
      <c r="I725" s="196"/>
      <c r="L725" s="42"/>
      <c r="M725" s="197"/>
      <c r="N725" s="43"/>
      <c r="O725" s="43"/>
      <c r="P725" s="43"/>
      <c r="Q725" s="43"/>
      <c r="R725" s="43"/>
      <c r="S725" s="43"/>
      <c r="T725" s="71"/>
      <c r="AT725" s="25" t="s">
        <v>190</v>
      </c>
      <c r="AU725" s="25" t="s">
        <v>80</v>
      </c>
    </row>
    <row r="726" spans="2:51" s="13" customFormat="1" ht="13.5">
      <c r="B726" s="207"/>
      <c r="D726" s="194" t="s">
        <v>192</v>
      </c>
      <c r="E726" s="208" t="s">
        <v>5</v>
      </c>
      <c r="F726" s="209" t="s">
        <v>869</v>
      </c>
      <c r="H726" s="208" t="s">
        <v>5</v>
      </c>
      <c r="I726" s="210"/>
      <c r="L726" s="207"/>
      <c r="M726" s="211"/>
      <c r="N726" s="212"/>
      <c r="O726" s="212"/>
      <c r="P726" s="212"/>
      <c r="Q726" s="212"/>
      <c r="R726" s="212"/>
      <c r="S726" s="212"/>
      <c r="T726" s="213"/>
      <c r="AT726" s="208" t="s">
        <v>192</v>
      </c>
      <c r="AU726" s="208" t="s">
        <v>80</v>
      </c>
      <c r="AV726" s="13" t="s">
        <v>78</v>
      </c>
      <c r="AW726" s="13" t="s">
        <v>35</v>
      </c>
      <c r="AX726" s="13" t="s">
        <v>71</v>
      </c>
      <c r="AY726" s="208" t="s">
        <v>179</v>
      </c>
    </row>
    <row r="727" spans="2:51" s="12" customFormat="1" ht="13.5">
      <c r="B727" s="199"/>
      <c r="D727" s="194" t="s">
        <v>192</v>
      </c>
      <c r="E727" s="200" t="s">
        <v>5</v>
      </c>
      <c r="F727" s="201" t="s">
        <v>936</v>
      </c>
      <c r="H727" s="202">
        <v>5.872</v>
      </c>
      <c r="I727" s="203"/>
      <c r="L727" s="199"/>
      <c r="M727" s="204"/>
      <c r="N727" s="205"/>
      <c r="O727" s="205"/>
      <c r="P727" s="205"/>
      <c r="Q727" s="205"/>
      <c r="R727" s="205"/>
      <c r="S727" s="205"/>
      <c r="T727" s="206"/>
      <c r="AT727" s="200" t="s">
        <v>192</v>
      </c>
      <c r="AU727" s="200" t="s">
        <v>80</v>
      </c>
      <c r="AV727" s="12" t="s">
        <v>80</v>
      </c>
      <c r="AW727" s="12" t="s">
        <v>35</v>
      </c>
      <c r="AX727" s="12" t="s">
        <v>71</v>
      </c>
      <c r="AY727" s="200" t="s">
        <v>179</v>
      </c>
    </row>
    <row r="728" spans="2:51" s="12" customFormat="1" ht="13.5">
      <c r="B728" s="199"/>
      <c r="D728" s="194" t="s">
        <v>192</v>
      </c>
      <c r="E728" s="200" t="s">
        <v>5</v>
      </c>
      <c r="F728" s="201" t="s">
        <v>937</v>
      </c>
      <c r="H728" s="202">
        <v>0.265</v>
      </c>
      <c r="I728" s="203"/>
      <c r="L728" s="199"/>
      <c r="M728" s="204"/>
      <c r="N728" s="205"/>
      <c r="O728" s="205"/>
      <c r="P728" s="205"/>
      <c r="Q728" s="205"/>
      <c r="R728" s="205"/>
      <c r="S728" s="205"/>
      <c r="T728" s="206"/>
      <c r="AT728" s="200" t="s">
        <v>192</v>
      </c>
      <c r="AU728" s="200" t="s">
        <v>80</v>
      </c>
      <c r="AV728" s="12" t="s">
        <v>80</v>
      </c>
      <c r="AW728" s="12" t="s">
        <v>35</v>
      </c>
      <c r="AX728" s="12" t="s">
        <v>71</v>
      </c>
      <c r="AY728" s="200" t="s">
        <v>179</v>
      </c>
    </row>
    <row r="729" spans="2:51" s="12" customFormat="1" ht="13.5">
      <c r="B729" s="199"/>
      <c r="D729" s="194" t="s">
        <v>192</v>
      </c>
      <c r="E729" s="200" t="s">
        <v>5</v>
      </c>
      <c r="F729" s="201" t="s">
        <v>938</v>
      </c>
      <c r="H729" s="202">
        <v>2.649</v>
      </c>
      <c r="I729" s="203"/>
      <c r="L729" s="199"/>
      <c r="M729" s="204"/>
      <c r="N729" s="205"/>
      <c r="O729" s="205"/>
      <c r="P729" s="205"/>
      <c r="Q729" s="205"/>
      <c r="R729" s="205"/>
      <c r="S729" s="205"/>
      <c r="T729" s="206"/>
      <c r="AT729" s="200" t="s">
        <v>192</v>
      </c>
      <c r="AU729" s="200" t="s">
        <v>80</v>
      </c>
      <c r="AV729" s="12" t="s">
        <v>80</v>
      </c>
      <c r="AW729" s="12" t="s">
        <v>35</v>
      </c>
      <c r="AX729" s="12" t="s">
        <v>71</v>
      </c>
      <c r="AY729" s="200" t="s">
        <v>179</v>
      </c>
    </row>
    <row r="730" spans="2:51" s="12" customFormat="1" ht="13.5">
      <c r="B730" s="199"/>
      <c r="D730" s="194" t="s">
        <v>192</v>
      </c>
      <c r="E730" s="200" t="s">
        <v>5</v>
      </c>
      <c r="F730" s="201" t="s">
        <v>939</v>
      </c>
      <c r="H730" s="202">
        <v>0.265</v>
      </c>
      <c r="I730" s="203"/>
      <c r="L730" s="199"/>
      <c r="M730" s="204"/>
      <c r="N730" s="205"/>
      <c r="O730" s="205"/>
      <c r="P730" s="205"/>
      <c r="Q730" s="205"/>
      <c r="R730" s="205"/>
      <c r="S730" s="205"/>
      <c r="T730" s="206"/>
      <c r="AT730" s="200" t="s">
        <v>192</v>
      </c>
      <c r="AU730" s="200" t="s">
        <v>80</v>
      </c>
      <c r="AV730" s="12" t="s">
        <v>80</v>
      </c>
      <c r="AW730" s="12" t="s">
        <v>35</v>
      </c>
      <c r="AX730" s="12" t="s">
        <v>71</v>
      </c>
      <c r="AY730" s="200" t="s">
        <v>179</v>
      </c>
    </row>
    <row r="731" spans="2:51" s="12" customFormat="1" ht="13.5">
      <c r="B731" s="199"/>
      <c r="D731" s="194" t="s">
        <v>192</v>
      </c>
      <c r="E731" s="200" t="s">
        <v>5</v>
      </c>
      <c r="F731" s="201" t="s">
        <v>940</v>
      </c>
      <c r="H731" s="202">
        <v>15.415</v>
      </c>
      <c r="I731" s="203"/>
      <c r="L731" s="199"/>
      <c r="M731" s="204"/>
      <c r="N731" s="205"/>
      <c r="O731" s="205"/>
      <c r="P731" s="205"/>
      <c r="Q731" s="205"/>
      <c r="R731" s="205"/>
      <c r="S731" s="205"/>
      <c r="T731" s="206"/>
      <c r="AT731" s="200" t="s">
        <v>192</v>
      </c>
      <c r="AU731" s="200" t="s">
        <v>80</v>
      </c>
      <c r="AV731" s="12" t="s">
        <v>80</v>
      </c>
      <c r="AW731" s="12" t="s">
        <v>35</v>
      </c>
      <c r="AX731" s="12" t="s">
        <v>71</v>
      </c>
      <c r="AY731" s="200" t="s">
        <v>179</v>
      </c>
    </row>
    <row r="732" spans="2:51" s="12" customFormat="1" ht="13.5">
      <c r="B732" s="199"/>
      <c r="D732" s="194" t="s">
        <v>192</v>
      </c>
      <c r="E732" s="200" t="s">
        <v>5</v>
      </c>
      <c r="F732" s="201" t="s">
        <v>941</v>
      </c>
      <c r="H732" s="202">
        <v>0.265</v>
      </c>
      <c r="I732" s="203"/>
      <c r="L732" s="199"/>
      <c r="M732" s="204"/>
      <c r="N732" s="205"/>
      <c r="O732" s="205"/>
      <c r="P732" s="205"/>
      <c r="Q732" s="205"/>
      <c r="R732" s="205"/>
      <c r="S732" s="205"/>
      <c r="T732" s="206"/>
      <c r="AT732" s="200" t="s">
        <v>192</v>
      </c>
      <c r="AU732" s="200" t="s">
        <v>80</v>
      </c>
      <c r="AV732" s="12" t="s">
        <v>80</v>
      </c>
      <c r="AW732" s="12" t="s">
        <v>35</v>
      </c>
      <c r="AX732" s="12" t="s">
        <v>71</v>
      </c>
      <c r="AY732" s="200" t="s">
        <v>179</v>
      </c>
    </row>
    <row r="733" spans="2:51" s="12" customFormat="1" ht="13.5">
      <c r="B733" s="199"/>
      <c r="D733" s="194" t="s">
        <v>192</v>
      </c>
      <c r="E733" s="200" t="s">
        <v>5</v>
      </c>
      <c r="F733" s="201" t="s">
        <v>942</v>
      </c>
      <c r="H733" s="202">
        <v>2.914</v>
      </c>
      <c r="I733" s="203"/>
      <c r="L733" s="199"/>
      <c r="M733" s="204"/>
      <c r="N733" s="205"/>
      <c r="O733" s="205"/>
      <c r="P733" s="205"/>
      <c r="Q733" s="205"/>
      <c r="R733" s="205"/>
      <c r="S733" s="205"/>
      <c r="T733" s="206"/>
      <c r="AT733" s="200" t="s">
        <v>192</v>
      </c>
      <c r="AU733" s="200" t="s">
        <v>80</v>
      </c>
      <c r="AV733" s="12" t="s">
        <v>80</v>
      </c>
      <c r="AW733" s="12" t="s">
        <v>35</v>
      </c>
      <c r="AX733" s="12" t="s">
        <v>71</v>
      </c>
      <c r="AY733" s="200" t="s">
        <v>179</v>
      </c>
    </row>
    <row r="734" spans="2:51" s="12" customFormat="1" ht="13.5">
      <c r="B734" s="199"/>
      <c r="D734" s="194" t="s">
        <v>192</v>
      </c>
      <c r="E734" s="200" t="s">
        <v>5</v>
      </c>
      <c r="F734" s="201" t="s">
        <v>943</v>
      </c>
      <c r="H734" s="202">
        <v>0.265</v>
      </c>
      <c r="I734" s="203"/>
      <c r="L734" s="199"/>
      <c r="M734" s="204"/>
      <c r="N734" s="205"/>
      <c r="O734" s="205"/>
      <c r="P734" s="205"/>
      <c r="Q734" s="205"/>
      <c r="R734" s="205"/>
      <c r="S734" s="205"/>
      <c r="T734" s="206"/>
      <c r="AT734" s="200" t="s">
        <v>192</v>
      </c>
      <c r="AU734" s="200" t="s">
        <v>80</v>
      </c>
      <c r="AV734" s="12" t="s">
        <v>80</v>
      </c>
      <c r="AW734" s="12" t="s">
        <v>35</v>
      </c>
      <c r="AX734" s="12" t="s">
        <v>71</v>
      </c>
      <c r="AY734" s="200" t="s">
        <v>179</v>
      </c>
    </row>
    <row r="735" spans="2:51" s="12" customFormat="1" ht="13.5">
      <c r="B735" s="199"/>
      <c r="D735" s="194" t="s">
        <v>192</v>
      </c>
      <c r="E735" s="200" t="s">
        <v>5</v>
      </c>
      <c r="F735" s="201" t="s">
        <v>944</v>
      </c>
      <c r="H735" s="202">
        <v>3.12</v>
      </c>
      <c r="I735" s="203"/>
      <c r="L735" s="199"/>
      <c r="M735" s="204"/>
      <c r="N735" s="205"/>
      <c r="O735" s="205"/>
      <c r="P735" s="205"/>
      <c r="Q735" s="205"/>
      <c r="R735" s="205"/>
      <c r="S735" s="205"/>
      <c r="T735" s="206"/>
      <c r="AT735" s="200" t="s">
        <v>192</v>
      </c>
      <c r="AU735" s="200" t="s">
        <v>80</v>
      </c>
      <c r="AV735" s="12" t="s">
        <v>80</v>
      </c>
      <c r="AW735" s="12" t="s">
        <v>35</v>
      </c>
      <c r="AX735" s="12" t="s">
        <v>71</v>
      </c>
      <c r="AY735" s="200" t="s">
        <v>179</v>
      </c>
    </row>
    <row r="736" spans="2:51" s="12" customFormat="1" ht="13.5">
      <c r="B736" s="199"/>
      <c r="D736" s="194" t="s">
        <v>192</v>
      </c>
      <c r="E736" s="200" t="s">
        <v>5</v>
      </c>
      <c r="F736" s="201" t="s">
        <v>945</v>
      </c>
      <c r="H736" s="202">
        <v>0.53</v>
      </c>
      <c r="I736" s="203"/>
      <c r="L736" s="199"/>
      <c r="M736" s="204"/>
      <c r="N736" s="205"/>
      <c r="O736" s="205"/>
      <c r="P736" s="205"/>
      <c r="Q736" s="205"/>
      <c r="R736" s="205"/>
      <c r="S736" s="205"/>
      <c r="T736" s="206"/>
      <c r="AT736" s="200" t="s">
        <v>192</v>
      </c>
      <c r="AU736" s="200" t="s">
        <v>80</v>
      </c>
      <c r="AV736" s="12" t="s">
        <v>80</v>
      </c>
      <c r="AW736" s="12" t="s">
        <v>35</v>
      </c>
      <c r="AX736" s="12" t="s">
        <v>71</v>
      </c>
      <c r="AY736" s="200" t="s">
        <v>179</v>
      </c>
    </row>
    <row r="737" spans="2:51" s="12" customFormat="1" ht="13.5">
      <c r="B737" s="199"/>
      <c r="D737" s="194" t="s">
        <v>192</v>
      </c>
      <c r="E737" s="200" t="s">
        <v>5</v>
      </c>
      <c r="F737" s="201" t="s">
        <v>946</v>
      </c>
      <c r="H737" s="202">
        <v>0.53</v>
      </c>
      <c r="I737" s="203"/>
      <c r="L737" s="199"/>
      <c r="M737" s="204"/>
      <c r="N737" s="205"/>
      <c r="O737" s="205"/>
      <c r="P737" s="205"/>
      <c r="Q737" s="205"/>
      <c r="R737" s="205"/>
      <c r="S737" s="205"/>
      <c r="T737" s="206"/>
      <c r="AT737" s="200" t="s">
        <v>192</v>
      </c>
      <c r="AU737" s="200" t="s">
        <v>80</v>
      </c>
      <c r="AV737" s="12" t="s">
        <v>80</v>
      </c>
      <c r="AW737" s="12" t="s">
        <v>35</v>
      </c>
      <c r="AX737" s="12" t="s">
        <v>71</v>
      </c>
      <c r="AY737" s="200" t="s">
        <v>179</v>
      </c>
    </row>
    <row r="738" spans="2:51" s="12" customFormat="1" ht="13.5">
      <c r="B738" s="199"/>
      <c r="D738" s="194" t="s">
        <v>192</v>
      </c>
      <c r="E738" s="200" t="s">
        <v>5</v>
      </c>
      <c r="F738" s="201" t="s">
        <v>947</v>
      </c>
      <c r="H738" s="202">
        <v>0.53</v>
      </c>
      <c r="I738" s="203"/>
      <c r="L738" s="199"/>
      <c r="M738" s="204"/>
      <c r="N738" s="205"/>
      <c r="O738" s="205"/>
      <c r="P738" s="205"/>
      <c r="Q738" s="205"/>
      <c r="R738" s="205"/>
      <c r="S738" s="205"/>
      <c r="T738" s="206"/>
      <c r="AT738" s="200" t="s">
        <v>192</v>
      </c>
      <c r="AU738" s="200" t="s">
        <v>80</v>
      </c>
      <c r="AV738" s="12" t="s">
        <v>80</v>
      </c>
      <c r="AW738" s="12" t="s">
        <v>35</v>
      </c>
      <c r="AX738" s="12" t="s">
        <v>71</v>
      </c>
      <c r="AY738" s="200" t="s">
        <v>179</v>
      </c>
    </row>
    <row r="739" spans="2:51" s="12" customFormat="1" ht="13.5">
      <c r="B739" s="199"/>
      <c r="D739" s="194" t="s">
        <v>192</v>
      </c>
      <c r="E739" s="200" t="s">
        <v>5</v>
      </c>
      <c r="F739" s="201" t="s">
        <v>948</v>
      </c>
      <c r="H739" s="202">
        <v>2.12</v>
      </c>
      <c r="I739" s="203"/>
      <c r="L739" s="199"/>
      <c r="M739" s="204"/>
      <c r="N739" s="205"/>
      <c r="O739" s="205"/>
      <c r="P739" s="205"/>
      <c r="Q739" s="205"/>
      <c r="R739" s="205"/>
      <c r="S739" s="205"/>
      <c r="T739" s="206"/>
      <c r="AT739" s="200" t="s">
        <v>192</v>
      </c>
      <c r="AU739" s="200" t="s">
        <v>80</v>
      </c>
      <c r="AV739" s="12" t="s">
        <v>80</v>
      </c>
      <c r="AW739" s="12" t="s">
        <v>35</v>
      </c>
      <c r="AX739" s="12" t="s">
        <v>71</v>
      </c>
      <c r="AY739" s="200" t="s">
        <v>179</v>
      </c>
    </row>
    <row r="740" spans="2:51" s="12" customFormat="1" ht="13.5">
      <c r="B740" s="199"/>
      <c r="D740" s="194" t="s">
        <v>192</v>
      </c>
      <c r="E740" s="200" t="s">
        <v>5</v>
      </c>
      <c r="F740" s="201" t="s">
        <v>949</v>
      </c>
      <c r="H740" s="202">
        <v>7.507</v>
      </c>
      <c r="I740" s="203"/>
      <c r="L740" s="199"/>
      <c r="M740" s="204"/>
      <c r="N740" s="205"/>
      <c r="O740" s="205"/>
      <c r="P740" s="205"/>
      <c r="Q740" s="205"/>
      <c r="R740" s="205"/>
      <c r="S740" s="205"/>
      <c r="T740" s="206"/>
      <c r="AT740" s="200" t="s">
        <v>192</v>
      </c>
      <c r="AU740" s="200" t="s">
        <v>80</v>
      </c>
      <c r="AV740" s="12" t="s">
        <v>80</v>
      </c>
      <c r="AW740" s="12" t="s">
        <v>35</v>
      </c>
      <c r="AX740" s="12" t="s">
        <v>71</v>
      </c>
      <c r="AY740" s="200" t="s">
        <v>179</v>
      </c>
    </row>
    <row r="741" spans="2:51" s="12" customFormat="1" ht="13.5">
      <c r="B741" s="199"/>
      <c r="D741" s="194" t="s">
        <v>192</v>
      </c>
      <c r="E741" s="200" t="s">
        <v>5</v>
      </c>
      <c r="F741" s="201" t="s">
        <v>950</v>
      </c>
      <c r="H741" s="202">
        <v>2.914</v>
      </c>
      <c r="I741" s="203"/>
      <c r="L741" s="199"/>
      <c r="M741" s="204"/>
      <c r="N741" s="205"/>
      <c r="O741" s="205"/>
      <c r="P741" s="205"/>
      <c r="Q741" s="205"/>
      <c r="R741" s="205"/>
      <c r="S741" s="205"/>
      <c r="T741" s="206"/>
      <c r="AT741" s="200" t="s">
        <v>192</v>
      </c>
      <c r="AU741" s="200" t="s">
        <v>80</v>
      </c>
      <c r="AV741" s="12" t="s">
        <v>80</v>
      </c>
      <c r="AW741" s="12" t="s">
        <v>35</v>
      </c>
      <c r="AX741" s="12" t="s">
        <v>71</v>
      </c>
      <c r="AY741" s="200" t="s">
        <v>179</v>
      </c>
    </row>
    <row r="742" spans="2:51" s="12" customFormat="1" ht="13.5">
      <c r="B742" s="199"/>
      <c r="D742" s="194" t="s">
        <v>192</v>
      </c>
      <c r="E742" s="200" t="s">
        <v>5</v>
      </c>
      <c r="F742" s="201" t="s">
        <v>951</v>
      </c>
      <c r="H742" s="202">
        <v>1.796</v>
      </c>
      <c r="I742" s="203"/>
      <c r="L742" s="199"/>
      <c r="M742" s="204"/>
      <c r="N742" s="205"/>
      <c r="O742" s="205"/>
      <c r="P742" s="205"/>
      <c r="Q742" s="205"/>
      <c r="R742" s="205"/>
      <c r="S742" s="205"/>
      <c r="T742" s="206"/>
      <c r="AT742" s="200" t="s">
        <v>192</v>
      </c>
      <c r="AU742" s="200" t="s">
        <v>80</v>
      </c>
      <c r="AV742" s="12" t="s">
        <v>80</v>
      </c>
      <c r="AW742" s="12" t="s">
        <v>35</v>
      </c>
      <c r="AX742" s="12" t="s">
        <v>71</v>
      </c>
      <c r="AY742" s="200" t="s">
        <v>179</v>
      </c>
    </row>
    <row r="743" spans="2:51" s="12" customFormat="1" ht="13.5">
      <c r="B743" s="199"/>
      <c r="D743" s="194" t="s">
        <v>192</v>
      </c>
      <c r="E743" s="200" t="s">
        <v>5</v>
      </c>
      <c r="F743" s="201" t="s">
        <v>952</v>
      </c>
      <c r="H743" s="202">
        <v>2.384</v>
      </c>
      <c r="I743" s="203"/>
      <c r="L743" s="199"/>
      <c r="M743" s="204"/>
      <c r="N743" s="205"/>
      <c r="O743" s="205"/>
      <c r="P743" s="205"/>
      <c r="Q743" s="205"/>
      <c r="R743" s="205"/>
      <c r="S743" s="205"/>
      <c r="T743" s="206"/>
      <c r="AT743" s="200" t="s">
        <v>192</v>
      </c>
      <c r="AU743" s="200" t="s">
        <v>80</v>
      </c>
      <c r="AV743" s="12" t="s">
        <v>80</v>
      </c>
      <c r="AW743" s="12" t="s">
        <v>35</v>
      </c>
      <c r="AX743" s="12" t="s">
        <v>71</v>
      </c>
      <c r="AY743" s="200" t="s">
        <v>179</v>
      </c>
    </row>
    <row r="744" spans="2:51" s="12" customFormat="1" ht="13.5">
      <c r="B744" s="199"/>
      <c r="D744" s="194" t="s">
        <v>192</v>
      </c>
      <c r="E744" s="200" t="s">
        <v>5</v>
      </c>
      <c r="F744" s="201" t="s">
        <v>953</v>
      </c>
      <c r="H744" s="202">
        <v>7.683</v>
      </c>
      <c r="I744" s="203"/>
      <c r="L744" s="199"/>
      <c r="M744" s="204"/>
      <c r="N744" s="205"/>
      <c r="O744" s="205"/>
      <c r="P744" s="205"/>
      <c r="Q744" s="205"/>
      <c r="R744" s="205"/>
      <c r="S744" s="205"/>
      <c r="T744" s="206"/>
      <c r="AT744" s="200" t="s">
        <v>192</v>
      </c>
      <c r="AU744" s="200" t="s">
        <v>80</v>
      </c>
      <c r="AV744" s="12" t="s">
        <v>80</v>
      </c>
      <c r="AW744" s="12" t="s">
        <v>35</v>
      </c>
      <c r="AX744" s="12" t="s">
        <v>71</v>
      </c>
      <c r="AY744" s="200" t="s">
        <v>179</v>
      </c>
    </row>
    <row r="745" spans="2:51" s="12" customFormat="1" ht="13.5">
      <c r="B745" s="199"/>
      <c r="D745" s="194" t="s">
        <v>192</v>
      </c>
      <c r="E745" s="200" t="s">
        <v>5</v>
      </c>
      <c r="F745" s="201" t="s">
        <v>954</v>
      </c>
      <c r="H745" s="202">
        <v>0.795</v>
      </c>
      <c r="I745" s="203"/>
      <c r="L745" s="199"/>
      <c r="M745" s="204"/>
      <c r="N745" s="205"/>
      <c r="O745" s="205"/>
      <c r="P745" s="205"/>
      <c r="Q745" s="205"/>
      <c r="R745" s="205"/>
      <c r="S745" s="205"/>
      <c r="T745" s="206"/>
      <c r="AT745" s="200" t="s">
        <v>192</v>
      </c>
      <c r="AU745" s="200" t="s">
        <v>80</v>
      </c>
      <c r="AV745" s="12" t="s">
        <v>80</v>
      </c>
      <c r="AW745" s="12" t="s">
        <v>35</v>
      </c>
      <c r="AX745" s="12" t="s">
        <v>71</v>
      </c>
      <c r="AY745" s="200" t="s">
        <v>179</v>
      </c>
    </row>
    <row r="746" spans="2:51" s="12" customFormat="1" ht="13.5">
      <c r="B746" s="199"/>
      <c r="D746" s="194" t="s">
        <v>192</v>
      </c>
      <c r="E746" s="200" t="s">
        <v>5</v>
      </c>
      <c r="F746" s="201" t="s">
        <v>955</v>
      </c>
      <c r="H746" s="202">
        <v>1.06</v>
      </c>
      <c r="I746" s="203"/>
      <c r="L746" s="199"/>
      <c r="M746" s="204"/>
      <c r="N746" s="205"/>
      <c r="O746" s="205"/>
      <c r="P746" s="205"/>
      <c r="Q746" s="205"/>
      <c r="R746" s="205"/>
      <c r="S746" s="205"/>
      <c r="T746" s="206"/>
      <c r="AT746" s="200" t="s">
        <v>192</v>
      </c>
      <c r="AU746" s="200" t="s">
        <v>80</v>
      </c>
      <c r="AV746" s="12" t="s">
        <v>80</v>
      </c>
      <c r="AW746" s="12" t="s">
        <v>35</v>
      </c>
      <c r="AX746" s="12" t="s">
        <v>71</v>
      </c>
      <c r="AY746" s="200" t="s">
        <v>179</v>
      </c>
    </row>
    <row r="747" spans="2:51" s="12" customFormat="1" ht="13.5">
      <c r="B747" s="199"/>
      <c r="D747" s="194" t="s">
        <v>192</v>
      </c>
      <c r="E747" s="200" t="s">
        <v>5</v>
      </c>
      <c r="F747" s="201" t="s">
        <v>956</v>
      </c>
      <c r="H747" s="202">
        <v>2.914</v>
      </c>
      <c r="I747" s="203"/>
      <c r="L747" s="199"/>
      <c r="M747" s="204"/>
      <c r="N747" s="205"/>
      <c r="O747" s="205"/>
      <c r="P747" s="205"/>
      <c r="Q747" s="205"/>
      <c r="R747" s="205"/>
      <c r="S747" s="205"/>
      <c r="T747" s="206"/>
      <c r="AT747" s="200" t="s">
        <v>192</v>
      </c>
      <c r="AU747" s="200" t="s">
        <v>80</v>
      </c>
      <c r="AV747" s="12" t="s">
        <v>80</v>
      </c>
      <c r="AW747" s="12" t="s">
        <v>35</v>
      </c>
      <c r="AX747" s="12" t="s">
        <v>71</v>
      </c>
      <c r="AY747" s="200" t="s">
        <v>179</v>
      </c>
    </row>
    <row r="748" spans="2:51" s="12" customFormat="1" ht="13.5">
      <c r="B748" s="199"/>
      <c r="D748" s="194" t="s">
        <v>192</v>
      </c>
      <c r="E748" s="200" t="s">
        <v>5</v>
      </c>
      <c r="F748" s="201" t="s">
        <v>957</v>
      </c>
      <c r="H748" s="202">
        <v>0.795</v>
      </c>
      <c r="I748" s="203"/>
      <c r="L748" s="199"/>
      <c r="M748" s="204"/>
      <c r="N748" s="205"/>
      <c r="O748" s="205"/>
      <c r="P748" s="205"/>
      <c r="Q748" s="205"/>
      <c r="R748" s="205"/>
      <c r="S748" s="205"/>
      <c r="T748" s="206"/>
      <c r="AT748" s="200" t="s">
        <v>192</v>
      </c>
      <c r="AU748" s="200" t="s">
        <v>80</v>
      </c>
      <c r="AV748" s="12" t="s">
        <v>80</v>
      </c>
      <c r="AW748" s="12" t="s">
        <v>35</v>
      </c>
      <c r="AX748" s="12" t="s">
        <v>71</v>
      </c>
      <c r="AY748" s="200" t="s">
        <v>179</v>
      </c>
    </row>
    <row r="749" spans="2:51" s="12" customFormat="1" ht="13.5">
      <c r="B749" s="199"/>
      <c r="D749" s="194" t="s">
        <v>192</v>
      </c>
      <c r="E749" s="200" t="s">
        <v>5</v>
      </c>
      <c r="F749" s="201" t="s">
        <v>958</v>
      </c>
      <c r="H749" s="202">
        <v>2.649</v>
      </c>
      <c r="I749" s="203"/>
      <c r="L749" s="199"/>
      <c r="M749" s="204"/>
      <c r="N749" s="205"/>
      <c r="O749" s="205"/>
      <c r="P749" s="205"/>
      <c r="Q749" s="205"/>
      <c r="R749" s="205"/>
      <c r="S749" s="205"/>
      <c r="T749" s="206"/>
      <c r="AT749" s="200" t="s">
        <v>192</v>
      </c>
      <c r="AU749" s="200" t="s">
        <v>80</v>
      </c>
      <c r="AV749" s="12" t="s">
        <v>80</v>
      </c>
      <c r="AW749" s="12" t="s">
        <v>35</v>
      </c>
      <c r="AX749" s="12" t="s">
        <v>71</v>
      </c>
      <c r="AY749" s="200" t="s">
        <v>179</v>
      </c>
    </row>
    <row r="750" spans="2:51" s="12" customFormat="1" ht="13.5">
      <c r="B750" s="199"/>
      <c r="D750" s="194" t="s">
        <v>192</v>
      </c>
      <c r="E750" s="200" t="s">
        <v>5</v>
      </c>
      <c r="F750" s="201" t="s">
        <v>959</v>
      </c>
      <c r="H750" s="202">
        <v>2.12</v>
      </c>
      <c r="I750" s="203"/>
      <c r="L750" s="199"/>
      <c r="M750" s="204"/>
      <c r="N750" s="205"/>
      <c r="O750" s="205"/>
      <c r="P750" s="205"/>
      <c r="Q750" s="205"/>
      <c r="R750" s="205"/>
      <c r="S750" s="205"/>
      <c r="T750" s="206"/>
      <c r="AT750" s="200" t="s">
        <v>192</v>
      </c>
      <c r="AU750" s="200" t="s">
        <v>80</v>
      </c>
      <c r="AV750" s="12" t="s">
        <v>80</v>
      </c>
      <c r="AW750" s="12" t="s">
        <v>35</v>
      </c>
      <c r="AX750" s="12" t="s">
        <v>71</v>
      </c>
      <c r="AY750" s="200" t="s">
        <v>179</v>
      </c>
    </row>
    <row r="751" spans="2:51" s="12" customFormat="1" ht="13.5">
      <c r="B751" s="199"/>
      <c r="D751" s="194" t="s">
        <v>192</v>
      </c>
      <c r="E751" s="200" t="s">
        <v>5</v>
      </c>
      <c r="F751" s="201" t="s">
        <v>960</v>
      </c>
      <c r="H751" s="202">
        <v>1.59</v>
      </c>
      <c r="I751" s="203"/>
      <c r="L751" s="199"/>
      <c r="M751" s="204"/>
      <c r="N751" s="205"/>
      <c r="O751" s="205"/>
      <c r="P751" s="205"/>
      <c r="Q751" s="205"/>
      <c r="R751" s="205"/>
      <c r="S751" s="205"/>
      <c r="T751" s="206"/>
      <c r="AT751" s="200" t="s">
        <v>192</v>
      </c>
      <c r="AU751" s="200" t="s">
        <v>80</v>
      </c>
      <c r="AV751" s="12" t="s">
        <v>80</v>
      </c>
      <c r="AW751" s="12" t="s">
        <v>35</v>
      </c>
      <c r="AX751" s="12" t="s">
        <v>71</v>
      </c>
      <c r="AY751" s="200" t="s">
        <v>179</v>
      </c>
    </row>
    <row r="752" spans="2:51" s="14" customFormat="1" ht="13.5">
      <c r="B752" s="214"/>
      <c r="D752" s="194" t="s">
        <v>192</v>
      </c>
      <c r="E752" s="215" t="s">
        <v>5</v>
      </c>
      <c r="F752" s="216" t="s">
        <v>228</v>
      </c>
      <c r="H752" s="217">
        <v>68.947</v>
      </c>
      <c r="I752" s="218"/>
      <c r="L752" s="214"/>
      <c r="M752" s="219"/>
      <c r="N752" s="220"/>
      <c r="O752" s="220"/>
      <c r="P752" s="220"/>
      <c r="Q752" s="220"/>
      <c r="R752" s="220"/>
      <c r="S752" s="220"/>
      <c r="T752" s="221"/>
      <c r="AT752" s="215" t="s">
        <v>192</v>
      </c>
      <c r="AU752" s="215" t="s">
        <v>80</v>
      </c>
      <c r="AV752" s="14" t="s">
        <v>186</v>
      </c>
      <c r="AW752" s="14" t="s">
        <v>35</v>
      </c>
      <c r="AX752" s="14" t="s">
        <v>78</v>
      </c>
      <c r="AY752" s="215" t="s">
        <v>179</v>
      </c>
    </row>
    <row r="753" spans="2:65" s="1" customFormat="1" ht="25.5" customHeight="1">
      <c r="B753" s="181"/>
      <c r="C753" s="182" t="s">
        <v>961</v>
      </c>
      <c r="D753" s="182" t="s">
        <v>181</v>
      </c>
      <c r="E753" s="183" t="s">
        <v>962</v>
      </c>
      <c r="F753" s="184" t="s">
        <v>963</v>
      </c>
      <c r="G753" s="185" t="s">
        <v>424</v>
      </c>
      <c r="H753" s="186">
        <v>13.173</v>
      </c>
      <c r="I753" s="187"/>
      <c r="J753" s="188">
        <f>ROUND(I753*H753,2)</f>
        <v>0</v>
      </c>
      <c r="K753" s="184" t="s">
        <v>185</v>
      </c>
      <c r="L753" s="42"/>
      <c r="M753" s="189" t="s">
        <v>5</v>
      </c>
      <c r="N753" s="190" t="s">
        <v>42</v>
      </c>
      <c r="O753" s="43"/>
      <c r="P753" s="191">
        <f>O753*H753</f>
        <v>0</v>
      </c>
      <c r="Q753" s="191">
        <v>2.4143</v>
      </c>
      <c r="R753" s="191">
        <f>Q753*H753</f>
        <v>31.8035739</v>
      </c>
      <c r="S753" s="191">
        <v>0</v>
      </c>
      <c r="T753" s="192">
        <f>S753*H753</f>
        <v>0</v>
      </c>
      <c r="AR753" s="25" t="s">
        <v>186</v>
      </c>
      <c r="AT753" s="25" t="s">
        <v>181</v>
      </c>
      <c r="AU753" s="25" t="s">
        <v>80</v>
      </c>
      <c r="AY753" s="25" t="s">
        <v>179</v>
      </c>
      <c r="BE753" s="193">
        <f>IF(N753="základní",J753,0)</f>
        <v>0</v>
      </c>
      <c r="BF753" s="193">
        <f>IF(N753="snížená",J753,0)</f>
        <v>0</v>
      </c>
      <c r="BG753" s="193">
        <f>IF(N753="zákl. přenesená",J753,0)</f>
        <v>0</v>
      </c>
      <c r="BH753" s="193">
        <f>IF(N753="sníž. přenesená",J753,0)</f>
        <v>0</v>
      </c>
      <c r="BI753" s="193">
        <f>IF(N753="nulová",J753,0)</f>
        <v>0</v>
      </c>
      <c r="BJ753" s="25" t="s">
        <v>78</v>
      </c>
      <c r="BK753" s="193">
        <f>ROUND(I753*H753,2)</f>
        <v>0</v>
      </c>
      <c r="BL753" s="25" t="s">
        <v>186</v>
      </c>
      <c r="BM753" s="25" t="s">
        <v>964</v>
      </c>
    </row>
    <row r="754" spans="2:47" s="1" customFormat="1" ht="27">
      <c r="B754" s="42"/>
      <c r="D754" s="194" t="s">
        <v>188</v>
      </c>
      <c r="F754" s="195" t="s">
        <v>965</v>
      </c>
      <c r="I754" s="196"/>
      <c r="L754" s="42"/>
      <c r="M754" s="197"/>
      <c r="N754" s="43"/>
      <c r="O754" s="43"/>
      <c r="P754" s="43"/>
      <c r="Q754" s="43"/>
      <c r="R754" s="43"/>
      <c r="S754" s="43"/>
      <c r="T754" s="71"/>
      <c r="AT754" s="25" t="s">
        <v>188</v>
      </c>
      <c r="AU754" s="25" t="s">
        <v>80</v>
      </c>
    </row>
    <row r="755" spans="2:47" s="1" customFormat="1" ht="27">
      <c r="B755" s="42"/>
      <c r="D755" s="194" t="s">
        <v>190</v>
      </c>
      <c r="F755" s="198" t="s">
        <v>191</v>
      </c>
      <c r="I755" s="196"/>
      <c r="L755" s="42"/>
      <c r="M755" s="197"/>
      <c r="N755" s="43"/>
      <c r="O755" s="43"/>
      <c r="P755" s="43"/>
      <c r="Q755" s="43"/>
      <c r="R755" s="43"/>
      <c r="S755" s="43"/>
      <c r="T755" s="71"/>
      <c r="AT755" s="25" t="s">
        <v>190</v>
      </c>
      <c r="AU755" s="25" t="s">
        <v>80</v>
      </c>
    </row>
    <row r="756" spans="2:51" s="13" customFormat="1" ht="13.5">
      <c r="B756" s="207"/>
      <c r="D756" s="194" t="s">
        <v>192</v>
      </c>
      <c r="E756" s="208" t="s">
        <v>5</v>
      </c>
      <c r="F756" s="209" t="s">
        <v>966</v>
      </c>
      <c r="H756" s="208" t="s">
        <v>5</v>
      </c>
      <c r="I756" s="210"/>
      <c r="L756" s="207"/>
      <c r="M756" s="211"/>
      <c r="N756" s="212"/>
      <c r="O756" s="212"/>
      <c r="P756" s="212"/>
      <c r="Q756" s="212"/>
      <c r="R756" s="212"/>
      <c r="S756" s="212"/>
      <c r="T756" s="213"/>
      <c r="AT756" s="208" t="s">
        <v>192</v>
      </c>
      <c r="AU756" s="208" t="s">
        <v>80</v>
      </c>
      <c r="AV756" s="13" t="s">
        <v>78</v>
      </c>
      <c r="AW756" s="13" t="s">
        <v>35</v>
      </c>
      <c r="AX756" s="13" t="s">
        <v>71</v>
      </c>
      <c r="AY756" s="208" t="s">
        <v>179</v>
      </c>
    </row>
    <row r="757" spans="2:51" s="12" customFormat="1" ht="13.5">
      <c r="B757" s="199"/>
      <c r="D757" s="194" t="s">
        <v>192</v>
      </c>
      <c r="E757" s="200" t="s">
        <v>5</v>
      </c>
      <c r="F757" s="201" t="s">
        <v>967</v>
      </c>
      <c r="H757" s="202">
        <v>13.173</v>
      </c>
      <c r="I757" s="203"/>
      <c r="L757" s="199"/>
      <c r="M757" s="204"/>
      <c r="N757" s="205"/>
      <c r="O757" s="205"/>
      <c r="P757" s="205"/>
      <c r="Q757" s="205"/>
      <c r="R757" s="205"/>
      <c r="S757" s="205"/>
      <c r="T757" s="206"/>
      <c r="AT757" s="200" t="s">
        <v>192</v>
      </c>
      <c r="AU757" s="200" t="s">
        <v>80</v>
      </c>
      <c r="AV757" s="12" t="s">
        <v>80</v>
      </c>
      <c r="AW757" s="12" t="s">
        <v>35</v>
      </c>
      <c r="AX757" s="12" t="s">
        <v>78</v>
      </c>
      <c r="AY757" s="200" t="s">
        <v>179</v>
      </c>
    </row>
    <row r="758" spans="2:65" s="1" customFormat="1" ht="16.5" customHeight="1">
      <c r="B758" s="181"/>
      <c r="C758" s="182" t="s">
        <v>968</v>
      </c>
      <c r="D758" s="182" t="s">
        <v>181</v>
      </c>
      <c r="E758" s="183" t="s">
        <v>969</v>
      </c>
      <c r="F758" s="184" t="s">
        <v>970</v>
      </c>
      <c r="G758" s="185" t="s">
        <v>184</v>
      </c>
      <c r="H758" s="186">
        <v>29.274</v>
      </c>
      <c r="I758" s="187"/>
      <c r="J758" s="188">
        <f>ROUND(I758*H758,2)</f>
        <v>0</v>
      </c>
      <c r="K758" s="184" t="s">
        <v>185</v>
      </c>
      <c r="L758" s="42"/>
      <c r="M758" s="189" t="s">
        <v>5</v>
      </c>
      <c r="N758" s="190" t="s">
        <v>42</v>
      </c>
      <c r="O758" s="43"/>
      <c r="P758" s="191">
        <f>O758*H758</f>
        <v>0</v>
      </c>
      <c r="Q758" s="191">
        <v>0</v>
      </c>
      <c r="R758" s="191">
        <f>Q758*H758</f>
        <v>0</v>
      </c>
      <c r="S758" s="191">
        <v>0</v>
      </c>
      <c r="T758" s="192">
        <f>S758*H758</f>
        <v>0</v>
      </c>
      <c r="AR758" s="25" t="s">
        <v>186</v>
      </c>
      <c r="AT758" s="25" t="s">
        <v>181</v>
      </c>
      <c r="AU758" s="25" t="s">
        <v>80</v>
      </c>
      <c r="AY758" s="25" t="s">
        <v>179</v>
      </c>
      <c r="BE758" s="193">
        <f>IF(N758="základní",J758,0)</f>
        <v>0</v>
      </c>
      <c r="BF758" s="193">
        <f>IF(N758="snížená",J758,0)</f>
        <v>0</v>
      </c>
      <c r="BG758" s="193">
        <f>IF(N758="zákl. přenesená",J758,0)</f>
        <v>0</v>
      </c>
      <c r="BH758" s="193">
        <f>IF(N758="sníž. přenesená",J758,0)</f>
        <v>0</v>
      </c>
      <c r="BI758" s="193">
        <f>IF(N758="nulová",J758,0)</f>
        <v>0</v>
      </c>
      <c r="BJ758" s="25" t="s">
        <v>78</v>
      </c>
      <c r="BK758" s="193">
        <f>ROUND(I758*H758,2)</f>
        <v>0</v>
      </c>
      <c r="BL758" s="25" t="s">
        <v>186</v>
      </c>
      <c r="BM758" s="25" t="s">
        <v>971</v>
      </c>
    </row>
    <row r="759" spans="2:47" s="1" customFormat="1" ht="13.5">
      <c r="B759" s="42"/>
      <c r="D759" s="194" t="s">
        <v>188</v>
      </c>
      <c r="F759" s="195" t="s">
        <v>972</v>
      </c>
      <c r="I759" s="196"/>
      <c r="L759" s="42"/>
      <c r="M759" s="197"/>
      <c r="N759" s="43"/>
      <c r="O759" s="43"/>
      <c r="P759" s="43"/>
      <c r="Q759" s="43"/>
      <c r="R759" s="43"/>
      <c r="S759" s="43"/>
      <c r="T759" s="71"/>
      <c r="AT759" s="25" t="s">
        <v>188</v>
      </c>
      <c r="AU759" s="25" t="s">
        <v>80</v>
      </c>
    </row>
    <row r="760" spans="2:47" s="1" customFormat="1" ht="27">
      <c r="B760" s="42"/>
      <c r="D760" s="194" t="s">
        <v>190</v>
      </c>
      <c r="F760" s="198" t="s">
        <v>191</v>
      </c>
      <c r="I760" s="196"/>
      <c r="L760" s="42"/>
      <c r="M760" s="197"/>
      <c r="N760" s="43"/>
      <c r="O760" s="43"/>
      <c r="P760" s="43"/>
      <c r="Q760" s="43"/>
      <c r="R760" s="43"/>
      <c r="S760" s="43"/>
      <c r="T760" s="71"/>
      <c r="AT760" s="25" t="s">
        <v>190</v>
      </c>
      <c r="AU760" s="25" t="s">
        <v>80</v>
      </c>
    </row>
    <row r="761" spans="2:51" s="13" customFormat="1" ht="13.5">
      <c r="B761" s="207"/>
      <c r="D761" s="194" t="s">
        <v>192</v>
      </c>
      <c r="E761" s="208" t="s">
        <v>5</v>
      </c>
      <c r="F761" s="209" t="s">
        <v>966</v>
      </c>
      <c r="H761" s="208" t="s">
        <v>5</v>
      </c>
      <c r="I761" s="210"/>
      <c r="L761" s="207"/>
      <c r="M761" s="211"/>
      <c r="N761" s="212"/>
      <c r="O761" s="212"/>
      <c r="P761" s="212"/>
      <c r="Q761" s="212"/>
      <c r="R761" s="212"/>
      <c r="S761" s="212"/>
      <c r="T761" s="213"/>
      <c r="AT761" s="208" t="s">
        <v>192</v>
      </c>
      <c r="AU761" s="208" t="s">
        <v>80</v>
      </c>
      <c r="AV761" s="13" t="s">
        <v>78</v>
      </c>
      <c r="AW761" s="13" t="s">
        <v>35</v>
      </c>
      <c r="AX761" s="13" t="s">
        <v>71</v>
      </c>
      <c r="AY761" s="208" t="s">
        <v>179</v>
      </c>
    </row>
    <row r="762" spans="2:51" s="12" customFormat="1" ht="13.5">
      <c r="B762" s="199"/>
      <c r="D762" s="194" t="s">
        <v>192</v>
      </c>
      <c r="E762" s="200" t="s">
        <v>5</v>
      </c>
      <c r="F762" s="201" t="s">
        <v>973</v>
      </c>
      <c r="H762" s="202">
        <v>29.274</v>
      </c>
      <c r="I762" s="203"/>
      <c r="L762" s="199"/>
      <c r="M762" s="204"/>
      <c r="N762" s="205"/>
      <c r="O762" s="205"/>
      <c r="P762" s="205"/>
      <c r="Q762" s="205"/>
      <c r="R762" s="205"/>
      <c r="S762" s="205"/>
      <c r="T762" s="206"/>
      <c r="AT762" s="200" t="s">
        <v>192</v>
      </c>
      <c r="AU762" s="200" t="s">
        <v>80</v>
      </c>
      <c r="AV762" s="12" t="s">
        <v>80</v>
      </c>
      <c r="AW762" s="12" t="s">
        <v>35</v>
      </c>
      <c r="AX762" s="12" t="s">
        <v>78</v>
      </c>
      <c r="AY762" s="200" t="s">
        <v>179</v>
      </c>
    </row>
    <row r="763" spans="2:63" s="11" customFormat="1" ht="29.85" customHeight="1">
      <c r="B763" s="168"/>
      <c r="D763" s="169" t="s">
        <v>70</v>
      </c>
      <c r="E763" s="179" t="s">
        <v>236</v>
      </c>
      <c r="F763" s="179" t="s">
        <v>974</v>
      </c>
      <c r="I763" s="171"/>
      <c r="J763" s="180">
        <f>BK763</f>
        <v>0</v>
      </c>
      <c r="L763" s="168"/>
      <c r="M763" s="173"/>
      <c r="N763" s="174"/>
      <c r="O763" s="174"/>
      <c r="P763" s="175">
        <f>SUM(P764:P870)</f>
        <v>0</v>
      </c>
      <c r="Q763" s="174"/>
      <c r="R763" s="175">
        <f>SUM(R764:R870)</f>
        <v>16.85</v>
      </c>
      <c r="S763" s="174"/>
      <c r="T763" s="176">
        <f>SUM(T764:T870)</f>
        <v>0</v>
      </c>
      <c r="AR763" s="169" t="s">
        <v>78</v>
      </c>
      <c r="AT763" s="177" t="s">
        <v>70</v>
      </c>
      <c r="AU763" s="177" t="s">
        <v>78</v>
      </c>
      <c r="AY763" s="169" t="s">
        <v>179</v>
      </c>
      <c r="BK763" s="178">
        <f>SUM(BK764:BK870)</f>
        <v>0</v>
      </c>
    </row>
    <row r="764" spans="2:65" s="1" customFormat="1" ht="16.5" customHeight="1">
      <c r="B764" s="181"/>
      <c r="C764" s="182" t="s">
        <v>975</v>
      </c>
      <c r="D764" s="182" t="s">
        <v>181</v>
      </c>
      <c r="E764" s="183" t="s">
        <v>976</v>
      </c>
      <c r="F764" s="184" t="s">
        <v>977</v>
      </c>
      <c r="G764" s="185" t="s">
        <v>184</v>
      </c>
      <c r="H764" s="186">
        <v>166.85</v>
      </c>
      <c r="I764" s="187"/>
      <c r="J764" s="188">
        <f>ROUND(I764*H764,2)</f>
        <v>0</v>
      </c>
      <c r="K764" s="184" t="s">
        <v>185</v>
      </c>
      <c r="L764" s="42"/>
      <c r="M764" s="189" t="s">
        <v>5</v>
      </c>
      <c r="N764" s="190" t="s">
        <v>42</v>
      </c>
      <c r="O764" s="43"/>
      <c r="P764" s="191">
        <f>O764*H764</f>
        <v>0</v>
      </c>
      <c r="Q764" s="191">
        <v>0</v>
      </c>
      <c r="R764" s="191">
        <f>Q764*H764</f>
        <v>0</v>
      </c>
      <c r="S764" s="191">
        <v>0</v>
      </c>
      <c r="T764" s="192">
        <f>S764*H764</f>
        <v>0</v>
      </c>
      <c r="AR764" s="25" t="s">
        <v>186</v>
      </c>
      <c r="AT764" s="25" t="s">
        <v>181</v>
      </c>
      <c r="AU764" s="25" t="s">
        <v>80</v>
      </c>
      <c r="AY764" s="25" t="s">
        <v>179</v>
      </c>
      <c r="BE764" s="193">
        <f>IF(N764="základní",J764,0)</f>
        <v>0</v>
      </c>
      <c r="BF764" s="193">
        <f>IF(N764="snížená",J764,0)</f>
        <v>0</v>
      </c>
      <c r="BG764" s="193">
        <f>IF(N764="zákl. přenesená",J764,0)</f>
        <v>0</v>
      </c>
      <c r="BH764" s="193">
        <f>IF(N764="sníž. přenesená",J764,0)</f>
        <v>0</v>
      </c>
      <c r="BI764" s="193">
        <f>IF(N764="nulová",J764,0)</f>
        <v>0</v>
      </c>
      <c r="BJ764" s="25" t="s">
        <v>78</v>
      </c>
      <c r="BK764" s="193">
        <f>ROUND(I764*H764,2)</f>
        <v>0</v>
      </c>
      <c r="BL764" s="25" t="s">
        <v>186</v>
      </c>
      <c r="BM764" s="25" t="s">
        <v>978</v>
      </c>
    </row>
    <row r="765" spans="2:47" s="1" customFormat="1" ht="13.5">
      <c r="B765" s="42"/>
      <c r="D765" s="194" t="s">
        <v>188</v>
      </c>
      <c r="F765" s="195" t="s">
        <v>979</v>
      </c>
      <c r="I765" s="196"/>
      <c r="L765" s="42"/>
      <c r="M765" s="197"/>
      <c r="N765" s="43"/>
      <c r="O765" s="43"/>
      <c r="P765" s="43"/>
      <c r="Q765" s="43"/>
      <c r="R765" s="43"/>
      <c r="S765" s="43"/>
      <c r="T765" s="71"/>
      <c r="AT765" s="25" t="s">
        <v>188</v>
      </c>
      <c r="AU765" s="25" t="s">
        <v>80</v>
      </c>
    </row>
    <row r="766" spans="2:47" s="1" customFormat="1" ht="27">
      <c r="B766" s="42"/>
      <c r="D766" s="194" t="s">
        <v>190</v>
      </c>
      <c r="F766" s="198" t="s">
        <v>191</v>
      </c>
      <c r="I766" s="196"/>
      <c r="L766" s="42"/>
      <c r="M766" s="197"/>
      <c r="N766" s="43"/>
      <c r="O766" s="43"/>
      <c r="P766" s="43"/>
      <c r="Q766" s="43"/>
      <c r="R766" s="43"/>
      <c r="S766" s="43"/>
      <c r="T766" s="71"/>
      <c r="AT766" s="25" t="s">
        <v>190</v>
      </c>
      <c r="AU766" s="25" t="s">
        <v>80</v>
      </c>
    </row>
    <row r="767" spans="2:51" s="13" customFormat="1" ht="13.5">
      <c r="B767" s="207"/>
      <c r="D767" s="194" t="s">
        <v>192</v>
      </c>
      <c r="E767" s="208" t="s">
        <v>5</v>
      </c>
      <c r="F767" s="209" t="s">
        <v>232</v>
      </c>
      <c r="H767" s="208" t="s">
        <v>5</v>
      </c>
      <c r="I767" s="210"/>
      <c r="L767" s="207"/>
      <c r="M767" s="211"/>
      <c r="N767" s="212"/>
      <c r="O767" s="212"/>
      <c r="P767" s="212"/>
      <c r="Q767" s="212"/>
      <c r="R767" s="212"/>
      <c r="S767" s="212"/>
      <c r="T767" s="213"/>
      <c r="AT767" s="208" t="s">
        <v>192</v>
      </c>
      <c r="AU767" s="208" t="s">
        <v>80</v>
      </c>
      <c r="AV767" s="13" t="s">
        <v>78</v>
      </c>
      <c r="AW767" s="13" t="s">
        <v>35</v>
      </c>
      <c r="AX767" s="13" t="s">
        <v>71</v>
      </c>
      <c r="AY767" s="208" t="s">
        <v>179</v>
      </c>
    </row>
    <row r="768" spans="2:51" s="13" customFormat="1" ht="13.5">
      <c r="B768" s="207"/>
      <c r="D768" s="194" t="s">
        <v>192</v>
      </c>
      <c r="E768" s="208" t="s">
        <v>5</v>
      </c>
      <c r="F768" s="209" t="s">
        <v>203</v>
      </c>
      <c r="H768" s="208" t="s">
        <v>5</v>
      </c>
      <c r="I768" s="210"/>
      <c r="L768" s="207"/>
      <c r="M768" s="211"/>
      <c r="N768" s="212"/>
      <c r="O768" s="212"/>
      <c r="P768" s="212"/>
      <c r="Q768" s="212"/>
      <c r="R768" s="212"/>
      <c r="S768" s="212"/>
      <c r="T768" s="213"/>
      <c r="AT768" s="208" t="s">
        <v>192</v>
      </c>
      <c r="AU768" s="208" t="s">
        <v>80</v>
      </c>
      <c r="AV768" s="13" t="s">
        <v>78</v>
      </c>
      <c r="AW768" s="13" t="s">
        <v>35</v>
      </c>
      <c r="AX768" s="13" t="s">
        <v>71</v>
      </c>
      <c r="AY768" s="208" t="s">
        <v>179</v>
      </c>
    </row>
    <row r="769" spans="2:51" s="12" customFormat="1" ht="13.5">
      <c r="B769" s="199"/>
      <c r="D769" s="194" t="s">
        <v>192</v>
      </c>
      <c r="E769" s="200" t="s">
        <v>5</v>
      </c>
      <c r="F769" s="201" t="s">
        <v>233</v>
      </c>
      <c r="H769" s="202">
        <v>157.85</v>
      </c>
      <c r="I769" s="203"/>
      <c r="L769" s="199"/>
      <c r="M769" s="204"/>
      <c r="N769" s="205"/>
      <c r="O769" s="205"/>
      <c r="P769" s="205"/>
      <c r="Q769" s="205"/>
      <c r="R769" s="205"/>
      <c r="S769" s="205"/>
      <c r="T769" s="206"/>
      <c r="AT769" s="200" t="s">
        <v>192</v>
      </c>
      <c r="AU769" s="200" t="s">
        <v>80</v>
      </c>
      <c r="AV769" s="12" t="s">
        <v>80</v>
      </c>
      <c r="AW769" s="12" t="s">
        <v>35</v>
      </c>
      <c r="AX769" s="12" t="s">
        <v>71</v>
      </c>
      <c r="AY769" s="200" t="s">
        <v>179</v>
      </c>
    </row>
    <row r="770" spans="2:51" s="13" customFormat="1" ht="13.5">
      <c r="B770" s="207"/>
      <c r="D770" s="194" t="s">
        <v>192</v>
      </c>
      <c r="E770" s="208" t="s">
        <v>5</v>
      </c>
      <c r="F770" s="209" t="s">
        <v>234</v>
      </c>
      <c r="H770" s="208" t="s">
        <v>5</v>
      </c>
      <c r="I770" s="210"/>
      <c r="L770" s="207"/>
      <c r="M770" s="211"/>
      <c r="N770" s="212"/>
      <c r="O770" s="212"/>
      <c r="P770" s="212"/>
      <c r="Q770" s="212"/>
      <c r="R770" s="212"/>
      <c r="S770" s="212"/>
      <c r="T770" s="213"/>
      <c r="AT770" s="208" t="s">
        <v>192</v>
      </c>
      <c r="AU770" s="208" t="s">
        <v>80</v>
      </c>
      <c r="AV770" s="13" t="s">
        <v>78</v>
      </c>
      <c r="AW770" s="13" t="s">
        <v>35</v>
      </c>
      <c r="AX770" s="13" t="s">
        <v>71</v>
      </c>
      <c r="AY770" s="208" t="s">
        <v>179</v>
      </c>
    </row>
    <row r="771" spans="2:51" s="12" customFormat="1" ht="13.5">
      <c r="B771" s="199"/>
      <c r="D771" s="194" t="s">
        <v>192</v>
      </c>
      <c r="E771" s="200" t="s">
        <v>5</v>
      </c>
      <c r="F771" s="201" t="s">
        <v>235</v>
      </c>
      <c r="H771" s="202">
        <v>9</v>
      </c>
      <c r="I771" s="203"/>
      <c r="L771" s="199"/>
      <c r="M771" s="204"/>
      <c r="N771" s="205"/>
      <c r="O771" s="205"/>
      <c r="P771" s="205"/>
      <c r="Q771" s="205"/>
      <c r="R771" s="205"/>
      <c r="S771" s="205"/>
      <c r="T771" s="206"/>
      <c r="AT771" s="200" t="s">
        <v>192</v>
      </c>
      <c r="AU771" s="200" t="s">
        <v>80</v>
      </c>
      <c r="AV771" s="12" t="s">
        <v>80</v>
      </c>
      <c r="AW771" s="12" t="s">
        <v>35</v>
      </c>
      <c r="AX771" s="12" t="s">
        <v>71</v>
      </c>
      <c r="AY771" s="200" t="s">
        <v>179</v>
      </c>
    </row>
    <row r="772" spans="2:51" s="14" customFormat="1" ht="13.5">
      <c r="B772" s="214"/>
      <c r="D772" s="194" t="s">
        <v>192</v>
      </c>
      <c r="E772" s="215" t="s">
        <v>5</v>
      </c>
      <c r="F772" s="216" t="s">
        <v>228</v>
      </c>
      <c r="H772" s="217">
        <v>166.85</v>
      </c>
      <c r="I772" s="218"/>
      <c r="L772" s="214"/>
      <c r="M772" s="219"/>
      <c r="N772" s="220"/>
      <c r="O772" s="220"/>
      <c r="P772" s="220"/>
      <c r="Q772" s="220"/>
      <c r="R772" s="220"/>
      <c r="S772" s="220"/>
      <c r="T772" s="221"/>
      <c r="AT772" s="215" t="s">
        <v>192</v>
      </c>
      <c r="AU772" s="215" t="s">
        <v>80</v>
      </c>
      <c r="AV772" s="14" t="s">
        <v>186</v>
      </c>
      <c r="AW772" s="14" t="s">
        <v>35</v>
      </c>
      <c r="AX772" s="14" t="s">
        <v>78</v>
      </c>
      <c r="AY772" s="215" t="s">
        <v>179</v>
      </c>
    </row>
    <row r="773" spans="2:65" s="1" customFormat="1" ht="16.5" customHeight="1">
      <c r="B773" s="181"/>
      <c r="C773" s="182" t="s">
        <v>980</v>
      </c>
      <c r="D773" s="182" t="s">
        <v>181</v>
      </c>
      <c r="E773" s="183" t="s">
        <v>981</v>
      </c>
      <c r="F773" s="184" t="s">
        <v>982</v>
      </c>
      <c r="G773" s="185" t="s">
        <v>184</v>
      </c>
      <c r="H773" s="186">
        <v>1232.74</v>
      </c>
      <c r="I773" s="187"/>
      <c r="J773" s="188">
        <f>ROUND(I773*H773,2)</f>
        <v>0</v>
      </c>
      <c r="K773" s="184" t="s">
        <v>185</v>
      </c>
      <c r="L773" s="42"/>
      <c r="M773" s="189" t="s">
        <v>5</v>
      </c>
      <c r="N773" s="190" t="s">
        <v>42</v>
      </c>
      <c r="O773" s="43"/>
      <c r="P773" s="191">
        <f>O773*H773</f>
        <v>0</v>
      </c>
      <c r="Q773" s="191">
        <v>0</v>
      </c>
      <c r="R773" s="191">
        <f>Q773*H773</f>
        <v>0</v>
      </c>
      <c r="S773" s="191">
        <v>0</v>
      </c>
      <c r="T773" s="192">
        <f>S773*H773</f>
        <v>0</v>
      </c>
      <c r="AR773" s="25" t="s">
        <v>186</v>
      </c>
      <c r="AT773" s="25" t="s">
        <v>181</v>
      </c>
      <c r="AU773" s="25" t="s">
        <v>80</v>
      </c>
      <c r="AY773" s="25" t="s">
        <v>179</v>
      </c>
      <c r="BE773" s="193">
        <f>IF(N773="základní",J773,0)</f>
        <v>0</v>
      </c>
      <c r="BF773" s="193">
        <f>IF(N773="snížená",J773,0)</f>
        <v>0</v>
      </c>
      <c r="BG773" s="193">
        <f>IF(N773="zákl. přenesená",J773,0)</f>
        <v>0</v>
      </c>
      <c r="BH773" s="193">
        <f>IF(N773="sníž. přenesená",J773,0)</f>
        <v>0</v>
      </c>
      <c r="BI773" s="193">
        <f>IF(N773="nulová",J773,0)</f>
        <v>0</v>
      </c>
      <c r="BJ773" s="25" t="s">
        <v>78</v>
      </c>
      <c r="BK773" s="193">
        <f>ROUND(I773*H773,2)</f>
        <v>0</v>
      </c>
      <c r="BL773" s="25" t="s">
        <v>186</v>
      </c>
      <c r="BM773" s="25" t="s">
        <v>983</v>
      </c>
    </row>
    <row r="774" spans="2:47" s="1" customFormat="1" ht="27">
      <c r="B774" s="42"/>
      <c r="D774" s="194" t="s">
        <v>188</v>
      </c>
      <c r="F774" s="195" t="s">
        <v>984</v>
      </c>
      <c r="I774" s="196"/>
      <c r="L774" s="42"/>
      <c r="M774" s="197"/>
      <c r="N774" s="43"/>
      <c r="O774" s="43"/>
      <c r="P774" s="43"/>
      <c r="Q774" s="43"/>
      <c r="R774" s="43"/>
      <c r="S774" s="43"/>
      <c r="T774" s="71"/>
      <c r="AT774" s="25" t="s">
        <v>188</v>
      </c>
      <c r="AU774" s="25" t="s">
        <v>80</v>
      </c>
    </row>
    <row r="775" spans="2:47" s="1" customFormat="1" ht="27">
      <c r="B775" s="42"/>
      <c r="D775" s="194" t="s">
        <v>190</v>
      </c>
      <c r="F775" s="198" t="s">
        <v>191</v>
      </c>
      <c r="I775" s="196"/>
      <c r="L775" s="42"/>
      <c r="M775" s="197"/>
      <c r="N775" s="43"/>
      <c r="O775" s="43"/>
      <c r="P775" s="43"/>
      <c r="Q775" s="43"/>
      <c r="R775" s="43"/>
      <c r="S775" s="43"/>
      <c r="T775" s="71"/>
      <c r="AT775" s="25" t="s">
        <v>190</v>
      </c>
      <c r="AU775" s="25" t="s">
        <v>80</v>
      </c>
    </row>
    <row r="776" spans="2:51" s="13" customFormat="1" ht="13.5">
      <c r="B776" s="207"/>
      <c r="D776" s="194" t="s">
        <v>192</v>
      </c>
      <c r="E776" s="208" t="s">
        <v>5</v>
      </c>
      <c r="F776" s="209" t="s">
        <v>241</v>
      </c>
      <c r="H776" s="208" t="s">
        <v>5</v>
      </c>
      <c r="I776" s="210"/>
      <c r="L776" s="207"/>
      <c r="M776" s="211"/>
      <c r="N776" s="212"/>
      <c r="O776" s="212"/>
      <c r="P776" s="212"/>
      <c r="Q776" s="212"/>
      <c r="R776" s="212"/>
      <c r="S776" s="212"/>
      <c r="T776" s="213"/>
      <c r="AT776" s="208" t="s">
        <v>192</v>
      </c>
      <c r="AU776" s="208" t="s">
        <v>80</v>
      </c>
      <c r="AV776" s="13" t="s">
        <v>78</v>
      </c>
      <c r="AW776" s="13" t="s">
        <v>35</v>
      </c>
      <c r="AX776" s="13" t="s">
        <v>71</v>
      </c>
      <c r="AY776" s="208" t="s">
        <v>179</v>
      </c>
    </row>
    <row r="777" spans="2:51" s="12" customFormat="1" ht="13.5">
      <c r="B777" s="199"/>
      <c r="D777" s="194" t="s">
        <v>192</v>
      </c>
      <c r="E777" s="200" t="s">
        <v>5</v>
      </c>
      <c r="F777" s="201" t="s">
        <v>242</v>
      </c>
      <c r="H777" s="202">
        <v>370.7</v>
      </c>
      <c r="I777" s="203"/>
      <c r="L777" s="199"/>
      <c r="M777" s="204"/>
      <c r="N777" s="205"/>
      <c r="O777" s="205"/>
      <c r="P777" s="205"/>
      <c r="Q777" s="205"/>
      <c r="R777" s="205"/>
      <c r="S777" s="205"/>
      <c r="T777" s="206"/>
      <c r="AT777" s="200" t="s">
        <v>192</v>
      </c>
      <c r="AU777" s="200" t="s">
        <v>80</v>
      </c>
      <c r="AV777" s="12" t="s">
        <v>80</v>
      </c>
      <c r="AW777" s="12" t="s">
        <v>35</v>
      </c>
      <c r="AX777" s="12" t="s">
        <v>71</v>
      </c>
      <c r="AY777" s="200" t="s">
        <v>179</v>
      </c>
    </row>
    <row r="778" spans="2:51" s="12" customFormat="1" ht="13.5">
      <c r="B778" s="199"/>
      <c r="D778" s="194" t="s">
        <v>192</v>
      </c>
      <c r="E778" s="200" t="s">
        <v>5</v>
      </c>
      <c r="F778" s="201" t="s">
        <v>243</v>
      </c>
      <c r="H778" s="202">
        <v>38.5</v>
      </c>
      <c r="I778" s="203"/>
      <c r="L778" s="199"/>
      <c r="M778" s="204"/>
      <c r="N778" s="205"/>
      <c r="O778" s="205"/>
      <c r="P778" s="205"/>
      <c r="Q778" s="205"/>
      <c r="R778" s="205"/>
      <c r="S778" s="205"/>
      <c r="T778" s="206"/>
      <c r="AT778" s="200" t="s">
        <v>192</v>
      </c>
      <c r="AU778" s="200" t="s">
        <v>80</v>
      </c>
      <c r="AV778" s="12" t="s">
        <v>80</v>
      </c>
      <c r="AW778" s="12" t="s">
        <v>35</v>
      </c>
      <c r="AX778" s="12" t="s">
        <v>71</v>
      </c>
      <c r="AY778" s="200" t="s">
        <v>179</v>
      </c>
    </row>
    <row r="779" spans="2:51" s="12" customFormat="1" ht="13.5">
      <c r="B779" s="199"/>
      <c r="D779" s="194" t="s">
        <v>192</v>
      </c>
      <c r="E779" s="200" t="s">
        <v>5</v>
      </c>
      <c r="F779" s="201" t="s">
        <v>244</v>
      </c>
      <c r="H779" s="202">
        <v>6.6</v>
      </c>
      <c r="I779" s="203"/>
      <c r="L779" s="199"/>
      <c r="M779" s="204"/>
      <c r="N779" s="205"/>
      <c r="O779" s="205"/>
      <c r="P779" s="205"/>
      <c r="Q779" s="205"/>
      <c r="R779" s="205"/>
      <c r="S779" s="205"/>
      <c r="T779" s="206"/>
      <c r="AT779" s="200" t="s">
        <v>192</v>
      </c>
      <c r="AU779" s="200" t="s">
        <v>80</v>
      </c>
      <c r="AV779" s="12" t="s">
        <v>80</v>
      </c>
      <c r="AW779" s="12" t="s">
        <v>35</v>
      </c>
      <c r="AX779" s="12" t="s">
        <v>71</v>
      </c>
      <c r="AY779" s="200" t="s">
        <v>179</v>
      </c>
    </row>
    <row r="780" spans="2:51" s="12" customFormat="1" ht="13.5">
      <c r="B780" s="199"/>
      <c r="D780" s="194" t="s">
        <v>192</v>
      </c>
      <c r="E780" s="200" t="s">
        <v>5</v>
      </c>
      <c r="F780" s="201" t="s">
        <v>245</v>
      </c>
      <c r="H780" s="202">
        <v>735.24</v>
      </c>
      <c r="I780" s="203"/>
      <c r="L780" s="199"/>
      <c r="M780" s="204"/>
      <c r="N780" s="205"/>
      <c r="O780" s="205"/>
      <c r="P780" s="205"/>
      <c r="Q780" s="205"/>
      <c r="R780" s="205"/>
      <c r="S780" s="205"/>
      <c r="T780" s="206"/>
      <c r="AT780" s="200" t="s">
        <v>192</v>
      </c>
      <c r="AU780" s="200" t="s">
        <v>80</v>
      </c>
      <c r="AV780" s="12" t="s">
        <v>80</v>
      </c>
      <c r="AW780" s="12" t="s">
        <v>35</v>
      </c>
      <c r="AX780" s="12" t="s">
        <v>71</v>
      </c>
      <c r="AY780" s="200" t="s">
        <v>179</v>
      </c>
    </row>
    <row r="781" spans="2:51" s="12" customFormat="1" ht="13.5">
      <c r="B781" s="199"/>
      <c r="D781" s="194" t="s">
        <v>192</v>
      </c>
      <c r="E781" s="200" t="s">
        <v>5</v>
      </c>
      <c r="F781" s="201" t="s">
        <v>246</v>
      </c>
      <c r="H781" s="202">
        <v>18.7</v>
      </c>
      <c r="I781" s="203"/>
      <c r="L781" s="199"/>
      <c r="M781" s="204"/>
      <c r="N781" s="205"/>
      <c r="O781" s="205"/>
      <c r="P781" s="205"/>
      <c r="Q781" s="205"/>
      <c r="R781" s="205"/>
      <c r="S781" s="205"/>
      <c r="T781" s="206"/>
      <c r="AT781" s="200" t="s">
        <v>192</v>
      </c>
      <c r="AU781" s="200" t="s">
        <v>80</v>
      </c>
      <c r="AV781" s="12" t="s">
        <v>80</v>
      </c>
      <c r="AW781" s="12" t="s">
        <v>35</v>
      </c>
      <c r="AX781" s="12" t="s">
        <v>71</v>
      </c>
      <c r="AY781" s="200" t="s">
        <v>179</v>
      </c>
    </row>
    <row r="782" spans="2:51" s="13" customFormat="1" ht="13.5">
      <c r="B782" s="207"/>
      <c r="D782" s="194" t="s">
        <v>192</v>
      </c>
      <c r="E782" s="208" t="s">
        <v>5</v>
      </c>
      <c r="F782" s="209" t="s">
        <v>985</v>
      </c>
      <c r="H782" s="208" t="s">
        <v>5</v>
      </c>
      <c r="I782" s="210"/>
      <c r="L782" s="207"/>
      <c r="M782" s="211"/>
      <c r="N782" s="212"/>
      <c r="O782" s="212"/>
      <c r="P782" s="212"/>
      <c r="Q782" s="212"/>
      <c r="R782" s="212"/>
      <c r="S782" s="212"/>
      <c r="T782" s="213"/>
      <c r="AT782" s="208" t="s">
        <v>192</v>
      </c>
      <c r="AU782" s="208" t="s">
        <v>80</v>
      </c>
      <c r="AV782" s="13" t="s">
        <v>78</v>
      </c>
      <c r="AW782" s="13" t="s">
        <v>35</v>
      </c>
      <c r="AX782" s="13" t="s">
        <v>71</v>
      </c>
      <c r="AY782" s="208" t="s">
        <v>179</v>
      </c>
    </row>
    <row r="783" spans="2:51" s="12" customFormat="1" ht="13.5">
      <c r="B783" s="199"/>
      <c r="D783" s="194" t="s">
        <v>192</v>
      </c>
      <c r="E783" s="200" t="s">
        <v>5</v>
      </c>
      <c r="F783" s="201" t="s">
        <v>247</v>
      </c>
      <c r="H783" s="202">
        <v>63</v>
      </c>
      <c r="I783" s="203"/>
      <c r="L783" s="199"/>
      <c r="M783" s="204"/>
      <c r="N783" s="205"/>
      <c r="O783" s="205"/>
      <c r="P783" s="205"/>
      <c r="Q783" s="205"/>
      <c r="R783" s="205"/>
      <c r="S783" s="205"/>
      <c r="T783" s="206"/>
      <c r="AT783" s="200" t="s">
        <v>192</v>
      </c>
      <c r="AU783" s="200" t="s">
        <v>80</v>
      </c>
      <c r="AV783" s="12" t="s">
        <v>80</v>
      </c>
      <c r="AW783" s="12" t="s">
        <v>35</v>
      </c>
      <c r="AX783" s="12" t="s">
        <v>71</v>
      </c>
      <c r="AY783" s="200" t="s">
        <v>179</v>
      </c>
    </row>
    <row r="784" spans="2:51" s="14" customFormat="1" ht="13.5">
      <c r="B784" s="214"/>
      <c r="D784" s="194" t="s">
        <v>192</v>
      </c>
      <c r="E784" s="215" t="s">
        <v>5</v>
      </c>
      <c r="F784" s="216" t="s">
        <v>228</v>
      </c>
      <c r="H784" s="217">
        <v>1232.74</v>
      </c>
      <c r="I784" s="218"/>
      <c r="L784" s="214"/>
      <c r="M784" s="219"/>
      <c r="N784" s="220"/>
      <c r="O784" s="220"/>
      <c r="P784" s="220"/>
      <c r="Q784" s="220"/>
      <c r="R784" s="220"/>
      <c r="S784" s="220"/>
      <c r="T784" s="221"/>
      <c r="AT784" s="215" t="s">
        <v>192</v>
      </c>
      <c r="AU784" s="215" t="s">
        <v>80</v>
      </c>
      <c r="AV784" s="14" t="s">
        <v>186</v>
      </c>
      <c r="AW784" s="14" t="s">
        <v>35</v>
      </c>
      <c r="AX784" s="14" t="s">
        <v>78</v>
      </c>
      <c r="AY784" s="215" t="s">
        <v>179</v>
      </c>
    </row>
    <row r="785" spans="2:65" s="1" customFormat="1" ht="16.5" customHeight="1">
      <c r="B785" s="181"/>
      <c r="C785" s="182" t="s">
        <v>329</v>
      </c>
      <c r="D785" s="182" t="s">
        <v>181</v>
      </c>
      <c r="E785" s="183" t="s">
        <v>986</v>
      </c>
      <c r="F785" s="184" t="s">
        <v>987</v>
      </c>
      <c r="G785" s="185" t="s">
        <v>184</v>
      </c>
      <c r="H785" s="186">
        <v>1232.74</v>
      </c>
      <c r="I785" s="187"/>
      <c r="J785" s="188">
        <f>ROUND(I785*H785,2)</f>
        <v>0</v>
      </c>
      <c r="K785" s="184" t="s">
        <v>5</v>
      </c>
      <c r="L785" s="42"/>
      <c r="M785" s="189" t="s">
        <v>5</v>
      </c>
      <c r="N785" s="190" t="s">
        <v>42</v>
      </c>
      <c r="O785" s="43"/>
      <c r="P785" s="191">
        <f>O785*H785</f>
        <v>0</v>
      </c>
      <c r="Q785" s="191">
        <v>0</v>
      </c>
      <c r="R785" s="191">
        <f>Q785*H785</f>
        <v>0</v>
      </c>
      <c r="S785" s="191">
        <v>0</v>
      </c>
      <c r="T785" s="192">
        <f>S785*H785</f>
        <v>0</v>
      </c>
      <c r="AR785" s="25" t="s">
        <v>186</v>
      </c>
      <c r="AT785" s="25" t="s">
        <v>181</v>
      </c>
      <c r="AU785" s="25" t="s">
        <v>80</v>
      </c>
      <c r="AY785" s="25" t="s">
        <v>179</v>
      </c>
      <c r="BE785" s="193">
        <f>IF(N785="základní",J785,0)</f>
        <v>0</v>
      </c>
      <c r="BF785" s="193">
        <f>IF(N785="snížená",J785,0)</f>
        <v>0</v>
      </c>
      <c r="BG785" s="193">
        <f>IF(N785="zákl. přenesená",J785,0)</f>
        <v>0</v>
      </c>
      <c r="BH785" s="193">
        <f>IF(N785="sníž. přenesená",J785,0)</f>
        <v>0</v>
      </c>
      <c r="BI785" s="193">
        <f>IF(N785="nulová",J785,0)</f>
        <v>0</v>
      </c>
      <c r="BJ785" s="25" t="s">
        <v>78</v>
      </c>
      <c r="BK785" s="193">
        <f>ROUND(I785*H785,2)</f>
        <v>0</v>
      </c>
      <c r="BL785" s="25" t="s">
        <v>186</v>
      </c>
      <c r="BM785" s="25" t="s">
        <v>988</v>
      </c>
    </row>
    <row r="786" spans="2:47" s="1" customFormat="1" ht="27">
      <c r="B786" s="42"/>
      <c r="D786" s="194" t="s">
        <v>188</v>
      </c>
      <c r="F786" s="195" t="s">
        <v>989</v>
      </c>
      <c r="I786" s="196"/>
      <c r="L786" s="42"/>
      <c r="M786" s="197"/>
      <c r="N786" s="43"/>
      <c r="O786" s="43"/>
      <c r="P786" s="43"/>
      <c r="Q786" s="43"/>
      <c r="R786" s="43"/>
      <c r="S786" s="43"/>
      <c r="T786" s="71"/>
      <c r="AT786" s="25" t="s">
        <v>188</v>
      </c>
      <c r="AU786" s="25" t="s">
        <v>80</v>
      </c>
    </row>
    <row r="787" spans="2:65" s="1" customFormat="1" ht="16.5" customHeight="1">
      <c r="B787" s="181"/>
      <c r="C787" s="182" t="s">
        <v>990</v>
      </c>
      <c r="D787" s="182" t="s">
        <v>181</v>
      </c>
      <c r="E787" s="183" t="s">
        <v>991</v>
      </c>
      <c r="F787" s="184" t="s">
        <v>992</v>
      </c>
      <c r="G787" s="185" t="s">
        <v>184</v>
      </c>
      <c r="H787" s="186">
        <v>5754.14</v>
      </c>
      <c r="I787" s="187"/>
      <c r="J787" s="188">
        <f>ROUND(I787*H787,2)</f>
        <v>0</v>
      </c>
      <c r="K787" s="184" t="s">
        <v>185</v>
      </c>
      <c r="L787" s="42"/>
      <c r="M787" s="189" t="s">
        <v>5</v>
      </c>
      <c r="N787" s="190" t="s">
        <v>42</v>
      </c>
      <c r="O787" s="43"/>
      <c r="P787" s="191">
        <f>O787*H787</f>
        <v>0</v>
      </c>
      <c r="Q787" s="191">
        <v>0</v>
      </c>
      <c r="R787" s="191">
        <f>Q787*H787</f>
        <v>0</v>
      </c>
      <c r="S787" s="191">
        <v>0</v>
      </c>
      <c r="T787" s="192">
        <f>S787*H787</f>
        <v>0</v>
      </c>
      <c r="AR787" s="25" t="s">
        <v>186</v>
      </c>
      <c r="AT787" s="25" t="s">
        <v>181</v>
      </c>
      <c r="AU787" s="25" t="s">
        <v>80</v>
      </c>
      <c r="AY787" s="25" t="s">
        <v>179</v>
      </c>
      <c r="BE787" s="193">
        <f>IF(N787="základní",J787,0)</f>
        <v>0</v>
      </c>
      <c r="BF787" s="193">
        <f>IF(N787="snížená",J787,0)</f>
        <v>0</v>
      </c>
      <c r="BG787" s="193">
        <f>IF(N787="zákl. přenesená",J787,0)</f>
        <v>0</v>
      </c>
      <c r="BH787" s="193">
        <f>IF(N787="sníž. přenesená",J787,0)</f>
        <v>0</v>
      </c>
      <c r="BI787" s="193">
        <f>IF(N787="nulová",J787,0)</f>
        <v>0</v>
      </c>
      <c r="BJ787" s="25" t="s">
        <v>78</v>
      </c>
      <c r="BK787" s="193">
        <f>ROUND(I787*H787,2)</f>
        <v>0</v>
      </c>
      <c r="BL787" s="25" t="s">
        <v>186</v>
      </c>
      <c r="BM787" s="25" t="s">
        <v>993</v>
      </c>
    </row>
    <row r="788" spans="2:47" s="1" customFormat="1" ht="27">
      <c r="B788" s="42"/>
      <c r="D788" s="194" t="s">
        <v>188</v>
      </c>
      <c r="F788" s="195" t="s">
        <v>994</v>
      </c>
      <c r="I788" s="196"/>
      <c r="L788" s="42"/>
      <c r="M788" s="197"/>
      <c r="N788" s="43"/>
      <c r="O788" s="43"/>
      <c r="P788" s="43"/>
      <c r="Q788" s="43"/>
      <c r="R788" s="43"/>
      <c r="S788" s="43"/>
      <c r="T788" s="71"/>
      <c r="AT788" s="25" t="s">
        <v>188</v>
      </c>
      <c r="AU788" s="25" t="s">
        <v>80</v>
      </c>
    </row>
    <row r="789" spans="2:47" s="1" customFormat="1" ht="27">
      <c r="B789" s="42"/>
      <c r="D789" s="194" t="s">
        <v>190</v>
      </c>
      <c r="F789" s="198" t="s">
        <v>191</v>
      </c>
      <c r="I789" s="196"/>
      <c r="L789" s="42"/>
      <c r="M789" s="197"/>
      <c r="N789" s="43"/>
      <c r="O789" s="43"/>
      <c r="P789" s="43"/>
      <c r="Q789" s="43"/>
      <c r="R789" s="43"/>
      <c r="S789" s="43"/>
      <c r="T789" s="71"/>
      <c r="AT789" s="25" t="s">
        <v>190</v>
      </c>
      <c r="AU789" s="25" t="s">
        <v>80</v>
      </c>
    </row>
    <row r="790" spans="2:51" s="13" customFormat="1" ht="13.5">
      <c r="B790" s="207"/>
      <c r="D790" s="194" t="s">
        <v>192</v>
      </c>
      <c r="E790" s="208" t="s">
        <v>5</v>
      </c>
      <c r="F790" s="209" t="s">
        <v>202</v>
      </c>
      <c r="H790" s="208" t="s">
        <v>5</v>
      </c>
      <c r="I790" s="210"/>
      <c r="L790" s="207"/>
      <c r="M790" s="211"/>
      <c r="N790" s="212"/>
      <c r="O790" s="212"/>
      <c r="P790" s="212"/>
      <c r="Q790" s="212"/>
      <c r="R790" s="212"/>
      <c r="S790" s="212"/>
      <c r="T790" s="213"/>
      <c r="AT790" s="208" t="s">
        <v>192</v>
      </c>
      <c r="AU790" s="208" t="s">
        <v>80</v>
      </c>
      <c r="AV790" s="13" t="s">
        <v>78</v>
      </c>
      <c r="AW790" s="13" t="s">
        <v>35</v>
      </c>
      <c r="AX790" s="13" t="s">
        <v>71</v>
      </c>
      <c r="AY790" s="208" t="s">
        <v>179</v>
      </c>
    </row>
    <row r="791" spans="2:51" s="13" customFormat="1" ht="13.5">
      <c r="B791" s="207"/>
      <c r="D791" s="194" t="s">
        <v>192</v>
      </c>
      <c r="E791" s="208" t="s">
        <v>5</v>
      </c>
      <c r="F791" s="209" t="s">
        <v>203</v>
      </c>
      <c r="H791" s="208" t="s">
        <v>5</v>
      </c>
      <c r="I791" s="210"/>
      <c r="L791" s="207"/>
      <c r="M791" s="211"/>
      <c r="N791" s="212"/>
      <c r="O791" s="212"/>
      <c r="P791" s="212"/>
      <c r="Q791" s="212"/>
      <c r="R791" s="212"/>
      <c r="S791" s="212"/>
      <c r="T791" s="213"/>
      <c r="AT791" s="208" t="s">
        <v>192</v>
      </c>
      <c r="AU791" s="208" t="s">
        <v>80</v>
      </c>
      <c r="AV791" s="13" t="s">
        <v>78</v>
      </c>
      <c r="AW791" s="13" t="s">
        <v>35</v>
      </c>
      <c r="AX791" s="13" t="s">
        <v>71</v>
      </c>
      <c r="AY791" s="208" t="s">
        <v>179</v>
      </c>
    </row>
    <row r="792" spans="2:51" s="12" customFormat="1" ht="13.5">
      <c r="B792" s="199"/>
      <c r="D792" s="194" t="s">
        <v>192</v>
      </c>
      <c r="E792" s="200" t="s">
        <v>5</v>
      </c>
      <c r="F792" s="201" t="s">
        <v>204</v>
      </c>
      <c r="H792" s="202">
        <v>320.54</v>
      </c>
      <c r="I792" s="203"/>
      <c r="L792" s="199"/>
      <c r="M792" s="204"/>
      <c r="N792" s="205"/>
      <c r="O792" s="205"/>
      <c r="P792" s="205"/>
      <c r="Q792" s="205"/>
      <c r="R792" s="205"/>
      <c r="S792" s="205"/>
      <c r="T792" s="206"/>
      <c r="AT792" s="200" t="s">
        <v>192</v>
      </c>
      <c r="AU792" s="200" t="s">
        <v>80</v>
      </c>
      <c r="AV792" s="12" t="s">
        <v>80</v>
      </c>
      <c r="AW792" s="12" t="s">
        <v>35</v>
      </c>
      <c r="AX792" s="12" t="s">
        <v>71</v>
      </c>
      <c r="AY792" s="200" t="s">
        <v>179</v>
      </c>
    </row>
    <row r="793" spans="2:51" s="12" customFormat="1" ht="13.5">
      <c r="B793" s="199"/>
      <c r="D793" s="194" t="s">
        <v>192</v>
      </c>
      <c r="E793" s="200" t="s">
        <v>5</v>
      </c>
      <c r="F793" s="201" t="s">
        <v>205</v>
      </c>
      <c r="H793" s="202">
        <v>245.41</v>
      </c>
      <c r="I793" s="203"/>
      <c r="L793" s="199"/>
      <c r="M793" s="204"/>
      <c r="N793" s="205"/>
      <c r="O793" s="205"/>
      <c r="P793" s="205"/>
      <c r="Q793" s="205"/>
      <c r="R793" s="205"/>
      <c r="S793" s="205"/>
      <c r="T793" s="206"/>
      <c r="AT793" s="200" t="s">
        <v>192</v>
      </c>
      <c r="AU793" s="200" t="s">
        <v>80</v>
      </c>
      <c r="AV793" s="12" t="s">
        <v>80</v>
      </c>
      <c r="AW793" s="12" t="s">
        <v>35</v>
      </c>
      <c r="AX793" s="12" t="s">
        <v>71</v>
      </c>
      <c r="AY793" s="200" t="s">
        <v>179</v>
      </c>
    </row>
    <row r="794" spans="2:51" s="12" customFormat="1" ht="13.5">
      <c r="B794" s="199"/>
      <c r="D794" s="194" t="s">
        <v>192</v>
      </c>
      <c r="E794" s="200" t="s">
        <v>5</v>
      </c>
      <c r="F794" s="201" t="s">
        <v>206</v>
      </c>
      <c r="H794" s="202">
        <v>30.58</v>
      </c>
      <c r="I794" s="203"/>
      <c r="L794" s="199"/>
      <c r="M794" s="204"/>
      <c r="N794" s="205"/>
      <c r="O794" s="205"/>
      <c r="P794" s="205"/>
      <c r="Q794" s="205"/>
      <c r="R794" s="205"/>
      <c r="S794" s="205"/>
      <c r="T794" s="206"/>
      <c r="AT794" s="200" t="s">
        <v>192</v>
      </c>
      <c r="AU794" s="200" t="s">
        <v>80</v>
      </c>
      <c r="AV794" s="12" t="s">
        <v>80</v>
      </c>
      <c r="AW794" s="12" t="s">
        <v>35</v>
      </c>
      <c r="AX794" s="12" t="s">
        <v>71</v>
      </c>
      <c r="AY794" s="200" t="s">
        <v>179</v>
      </c>
    </row>
    <row r="795" spans="2:51" s="12" customFormat="1" ht="13.5">
      <c r="B795" s="199"/>
      <c r="D795" s="194" t="s">
        <v>192</v>
      </c>
      <c r="E795" s="200" t="s">
        <v>5</v>
      </c>
      <c r="F795" s="201" t="s">
        <v>207</v>
      </c>
      <c r="H795" s="202">
        <v>1226.83</v>
      </c>
      <c r="I795" s="203"/>
      <c r="L795" s="199"/>
      <c r="M795" s="204"/>
      <c r="N795" s="205"/>
      <c r="O795" s="205"/>
      <c r="P795" s="205"/>
      <c r="Q795" s="205"/>
      <c r="R795" s="205"/>
      <c r="S795" s="205"/>
      <c r="T795" s="206"/>
      <c r="AT795" s="200" t="s">
        <v>192</v>
      </c>
      <c r="AU795" s="200" t="s">
        <v>80</v>
      </c>
      <c r="AV795" s="12" t="s">
        <v>80</v>
      </c>
      <c r="AW795" s="12" t="s">
        <v>35</v>
      </c>
      <c r="AX795" s="12" t="s">
        <v>71</v>
      </c>
      <c r="AY795" s="200" t="s">
        <v>179</v>
      </c>
    </row>
    <row r="796" spans="2:51" s="12" customFormat="1" ht="13.5">
      <c r="B796" s="199"/>
      <c r="D796" s="194" t="s">
        <v>192</v>
      </c>
      <c r="E796" s="200" t="s">
        <v>5</v>
      </c>
      <c r="F796" s="201" t="s">
        <v>208</v>
      </c>
      <c r="H796" s="202">
        <v>190.63</v>
      </c>
      <c r="I796" s="203"/>
      <c r="L796" s="199"/>
      <c r="M796" s="204"/>
      <c r="N796" s="205"/>
      <c r="O796" s="205"/>
      <c r="P796" s="205"/>
      <c r="Q796" s="205"/>
      <c r="R796" s="205"/>
      <c r="S796" s="205"/>
      <c r="T796" s="206"/>
      <c r="AT796" s="200" t="s">
        <v>192</v>
      </c>
      <c r="AU796" s="200" t="s">
        <v>80</v>
      </c>
      <c r="AV796" s="12" t="s">
        <v>80</v>
      </c>
      <c r="AW796" s="12" t="s">
        <v>35</v>
      </c>
      <c r="AX796" s="12" t="s">
        <v>71</v>
      </c>
      <c r="AY796" s="200" t="s">
        <v>179</v>
      </c>
    </row>
    <row r="797" spans="2:51" s="12" customFormat="1" ht="13.5">
      <c r="B797" s="199"/>
      <c r="D797" s="194" t="s">
        <v>192</v>
      </c>
      <c r="E797" s="200" t="s">
        <v>5</v>
      </c>
      <c r="F797" s="201" t="s">
        <v>209</v>
      </c>
      <c r="H797" s="202">
        <v>37.95</v>
      </c>
      <c r="I797" s="203"/>
      <c r="L797" s="199"/>
      <c r="M797" s="204"/>
      <c r="N797" s="205"/>
      <c r="O797" s="205"/>
      <c r="P797" s="205"/>
      <c r="Q797" s="205"/>
      <c r="R797" s="205"/>
      <c r="S797" s="205"/>
      <c r="T797" s="206"/>
      <c r="AT797" s="200" t="s">
        <v>192</v>
      </c>
      <c r="AU797" s="200" t="s">
        <v>80</v>
      </c>
      <c r="AV797" s="12" t="s">
        <v>80</v>
      </c>
      <c r="AW797" s="12" t="s">
        <v>35</v>
      </c>
      <c r="AX797" s="12" t="s">
        <v>71</v>
      </c>
      <c r="AY797" s="200" t="s">
        <v>179</v>
      </c>
    </row>
    <row r="798" spans="2:51" s="12" customFormat="1" ht="13.5">
      <c r="B798" s="199"/>
      <c r="D798" s="194" t="s">
        <v>192</v>
      </c>
      <c r="E798" s="200" t="s">
        <v>5</v>
      </c>
      <c r="F798" s="201" t="s">
        <v>210</v>
      </c>
      <c r="H798" s="202">
        <v>179.3</v>
      </c>
      <c r="I798" s="203"/>
      <c r="L798" s="199"/>
      <c r="M798" s="204"/>
      <c r="N798" s="205"/>
      <c r="O798" s="205"/>
      <c r="P798" s="205"/>
      <c r="Q798" s="205"/>
      <c r="R798" s="205"/>
      <c r="S798" s="205"/>
      <c r="T798" s="206"/>
      <c r="AT798" s="200" t="s">
        <v>192</v>
      </c>
      <c r="AU798" s="200" t="s">
        <v>80</v>
      </c>
      <c r="AV798" s="12" t="s">
        <v>80</v>
      </c>
      <c r="AW798" s="12" t="s">
        <v>35</v>
      </c>
      <c r="AX798" s="12" t="s">
        <v>71</v>
      </c>
      <c r="AY798" s="200" t="s">
        <v>179</v>
      </c>
    </row>
    <row r="799" spans="2:51" s="12" customFormat="1" ht="13.5">
      <c r="B799" s="199"/>
      <c r="D799" s="194" t="s">
        <v>192</v>
      </c>
      <c r="E799" s="200" t="s">
        <v>5</v>
      </c>
      <c r="F799" s="201" t="s">
        <v>211</v>
      </c>
      <c r="H799" s="202">
        <v>69.3</v>
      </c>
      <c r="I799" s="203"/>
      <c r="L799" s="199"/>
      <c r="M799" s="204"/>
      <c r="N799" s="205"/>
      <c r="O799" s="205"/>
      <c r="P799" s="205"/>
      <c r="Q799" s="205"/>
      <c r="R799" s="205"/>
      <c r="S799" s="205"/>
      <c r="T799" s="206"/>
      <c r="AT799" s="200" t="s">
        <v>192</v>
      </c>
      <c r="AU799" s="200" t="s">
        <v>80</v>
      </c>
      <c r="AV799" s="12" t="s">
        <v>80</v>
      </c>
      <c r="AW799" s="12" t="s">
        <v>35</v>
      </c>
      <c r="AX799" s="12" t="s">
        <v>71</v>
      </c>
      <c r="AY799" s="200" t="s">
        <v>179</v>
      </c>
    </row>
    <row r="800" spans="2:51" s="12" customFormat="1" ht="13.5">
      <c r="B800" s="199"/>
      <c r="D800" s="194" t="s">
        <v>192</v>
      </c>
      <c r="E800" s="200" t="s">
        <v>5</v>
      </c>
      <c r="F800" s="201" t="s">
        <v>212</v>
      </c>
      <c r="H800" s="202">
        <v>2.2</v>
      </c>
      <c r="I800" s="203"/>
      <c r="L800" s="199"/>
      <c r="M800" s="204"/>
      <c r="N800" s="205"/>
      <c r="O800" s="205"/>
      <c r="P800" s="205"/>
      <c r="Q800" s="205"/>
      <c r="R800" s="205"/>
      <c r="S800" s="205"/>
      <c r="T800" s="206"/>
      <c r="AT800" s="200" t="s">
        <v>192</v>
      </c>
      <c r="AU800" s="200" t="s">
        <v>80</v>
      </c>
      <c r="AV800" s="12" t="s">
        <v>80</v>
      </c>
      <c r="AW800" s="12" t="s">
        <v>35</v>
      </c>
      <c r="AX800" s="12" t="s">
        <v>71</v>
      </c>
      <c r="AY800" s="200" t="s">
        <v>179</v>
      </c>
    </row>
    <row r="801" spans="2:51" s="12" customFormat="1" ht="13.5">
      <c r="B801" s="199"/>
      <c r="D801" s="194" t="s">
        <v>192</v>
      </c>
      <c r="E801" s="200" t="s">
        <v>5</v>
      </c>
      <c r="F801" s="201" t="s">
        <v>213</v>
      </c>
      <c r="H801" s="202">
        <v>40.15</v>
      </c>
      <c r="I801" s="203"/>
      <c r="L801" s="199"/>
      <c r="M801" s="204"/>
      <c r="N801" s="205"/>
      <c r="O801" s="205"/>
      <c r="P801" s="205"/>
      <c r="Q801" s="205"/>
      <c r="R801" s="205"/>
      <c r="S801" s="205"/>
      <c r="T801" s="206"/>
      <c r="AT801" s="200" t="s">
        <v>192</v>
      </c>
      <c r="AU801" s="200" t="s">
        <v>80</v>
      </c>
      <c r="AV801" s="12" t="s">
        <v>80</v>
      </c>
      <c r="AW801" s="12" t="s">
        <v>35</v>
      </c>
      <c r="AX801" s="12" t="s">
        <v>71</v>
      </c>
      <c r="AY801" s="200" t="s">
        <v>179</v>
      </c>
    </row>
    <row r="802" spans="2:51" s="12" customFormat="1" ht="13.5">
      <c r="B802" s="199"/>
      <c r="D802" s="194" t="s">
        <v>192</v>
      </c>
      <c r="E802" s="200" t="s">
        <v>5</v>
      </c>
      <c r="F802" s="201" t="s">
        <v>214</v>
      </c>
      <c r="H802" s="202">
        <v>451.22</v>
      </c>
      <c r="I802" s="203"/>
      <c r="L802" s="199"/>
      <c r="M802" s="204"/>
      <c r="N802" s="205"/>
      <c r="O802" s="205"/>
      <c r="P802" s="205"/>
      <c r="Q802" s="205"/>
      <c r="R802" s="205"/>
      <c r="S802" s="205"/>
      <c r="T802" s="206"/>
      <c r="AT802" s="200" t="s">
        <v>192</v>
      </c>
      <c r="AU802" s="200" t="s">
        <v>80</v>
      </c>
      <c r="AV802" s="12" t="s">
        <v>80</v>
      </c>
      <c r="AW802" s="12" t="s">
        <v>35</v>
      </c>
      <c r="AX802" s="12" t="s">
        <v>71</v>
      </c>
      <c r="AY802" s="200" t="s">
        <v>179</v>
      </c>
    </row>
    <row r="803" spans="2:51" s="12" customFormat="1" ht="13.5">
      <c r="B803" s="199"/>
      <c r="D803" s="194" t="s">
        <v>192</v>
      </c>
      <c r="E803" s="200" t="s">
        <v>5</v>
      </c>
      <c r="F803" s="201" t="s">
        <v>215</v>
      </c>
      <c r="H803" s="202">
        <v>156.2</v>
      </c>
      <c r="I803" s="203"/>
      <c r="L803" s="199"/>
      <c r="M803" s="204"/>
      <c r="N803" s="205"/>
      <c r="O803" s="205"/>
      <c r="P803" s="205"/>
      <c r="Q803" s="205"/>
      <c r="R803" s="205"/>
      <c r="S803" s="205"/>
      <c r="T803" s="206"/>
      <c r="AT803" s="200" t="s">
        <v>192</v>
      </c>
      <c r="AU803" s="200" t="s">
        <v>80</v>
      </c>
      <c r="AV803" s="12" t="s">
        <v>80</v>
      </c>
      <c r="AW803" s="12" t="s">
        <v>35</v>
      </c>
      <c r="AX803" s="12" t="s">
        <v>71</v>
      </c>
      <c r="AY803" s="200" t="s">
        <v>179</v>
      </c>
    </row>
    <row r="804" spans="2:51" s="12" customFormat="1" ht="13.5">
      <c r="B804" s="199"/>
      <c r="D804" s="194" t="s">
        <v>192</v>
      </c>
      <c r="E804" s="200" t="s">
        <v>5</v>
      </c>
      <c r="F804" s="201" t="s">
        <v>216</v>
      </c>
      <c r="H804" s="202">
        <v>289.85</v>
      </c>
      <c r="I804" s="203"/>
      <c r="L804" s="199"/>
      <c r="M804" s="204"/>
      <c r="N804" s="205"/>
      <c r="O804" s="205"/>
      <c r="P804" s="205"/>
      <c r="Q804" s="205"/>
      <c r="R804" s="205"/>
      <c r="S804" s="205"/>
      <c r="T804" s="206"/>
      <c r="AT804" s="200" t="s">
        <v>192</v>
      </c>
      <c r="AU804" s="200" t="s">
        <v>80</v>
      </c>
      <c r="AV804" s="12" t="s">
        <v>80</v>
      </c>
      <c r="AW804" s="12" t="s">
        <v>35</v>
      </c>
      <c r="AX804" s="12" t="s">
        <v>71</v>
      </c>
      <c r="AY804" s="200" t="s">
        <v>179</v>
      </c>
    </row>
    <row r="805" spans="2:51" s="12" customFormat="1" ht="13.5">
      <c r="B805" s="199"/>
      <c r="D805" s="194" t="s">
        <v>192</v>
      </c>
      <c r="E805" s="200" t="s">
        <v>5</v>
      </c>
      <c r="F805" s="201" t="s">
        <v>217</v>
      </c>
      <c r="H805" s="202">
        <v>1020.03</v>
      </c>
      <c r="I805" s="203"/>
      <c r="L805" s="199"/>
      <c r="M805" s="204"/>
      <c r="N805" s="205"/>
      <c r="O805" s="205"/>
      <c r="P805" s="205"/>
      <c r="Q805" s="205"/>
      <c r="R805" s="205"/>
      <c r="S805" s="205"/>
      <c r="T805" s="206"/>
      <c r="AT805" s="200" t="s">
        <v>192</v>
      </c>
      <c r="AU805" s="200" t="s">
        <v>80</v>
      </c>
      <c r="AV805" s="12" t="s">
        <v>80</v>
      </c>
      <c r="AW805" s="12" t="s">
        <v>35</v>
      </c>
      <c r="AX805" s="12" t="s">
        <v>71</v>
      </c>
      <c r="AY805" s="200" t="s">
        <v>179</v>
      </c>
    </row>
    <row r="806" spans="2:51" s="12" customFormat="1" ht="13.5">
      <c r="B806" s="199"/>
      <c r="D806" s="194" t="s">
        <v>192</v>
      </c>
      <c r="E806" s="200" t="s">
        <v>5</v>
      </c>
      <c r="F806" s="201" t="s">
        <v>218</v>
      </c>
      <c r="H806" s="202">
        <v>144.65</v>
      </c>
      <c r="I806" s="203"/>
      <c r="L806" s="199"/>
      <c r="M806" s="204"/>
      <c r="N806" s="205"/>
      <c r="O806" s="205"/>
      <c r="P806" s="205"/>
      <c r="Q806" s="205"/>
      <c r="R806" s="205"/>
      <c r="S806" s="205"/>
      <c r="T806" s="206"/>
      <c r="AT806" s="200" t="s">
        <v>192</v>
      </c>
      <c r="AU806" s="200" t="s">
        <v>80</v>
      </c>
      <c r="AV806" s="12" t="s">
        <v>80</v>
      </c>
      <c r="AW806" s="12" t="s">
        <v>35</v>
      </c>
      <c r="AX806" s="12" t="s">
        <v>71</v>
      </c>
      <c r="AY806" s="200" t="s">
        <v>179</v>
      </c>
    </row>
    <row r="807" spans="2:51" s="12" customFormat="1" ht="13.5">
      <c r="B807" s="199"/>
      <c r="D807" s="194" t="s">
        <v>192</v>
      </c>
      <c r="E807" s="200" t="s">
        <v>5</v>
      </c>
      <c r="F807" s="201" t="s">
        <v>219</v>
      </c>
      <c r="H807" s="202">
        <v>11</v>
      </c>
      <c r="I807" s="203"/>
      <c r="L807" s="199"/>
      <c r="M807" s="204"/>
      <c r="N807" s="205"/>
      <c r="O807" s="205"/>
      <c r="P807" s="205"/>
      <c r="Q807" s="205"/>
      <c r="R807" s="205"/>
      <c r="S807" s="205"/>
      <c r="T807" s="206"/>
      <c r="AT807" s="200" t="s">
        <v>192</v>
      </c>
      <c r="AU807" s="200" t="s">
        <v>80</v>
      </c>
      <c r="AV807" s="12" t="s">
        <v>80</v>
      </c>
      <c r="AW807" s="12" t="s">
        <v>35</v>
      </c>
      <c r="AX807" s="12" t="s">
        <v>71</v>
      </c>
      <c r="AY807" s="200" t="s">
        <v>179</v>
      </c>
    </row>
    <row r="808" spans="2:51" s="12" customFormat="1" ht="13.5">
      <c r="B808" s="199"/>
      <c r="D808" s="194" t="s">
        <v>192</v>
      </c>
      <c r="E808" s="200" t="s">
        <v>5</v>
      </c>
      <c r="F808" s="201" t="s">
        <v>220</v>
      </c>
      <c r="H808" s="202">
        <v>386.21</v>
      </c>
      <c r="I808" s="203"/>
      <c r="L808" s="199"/>
      <c r="M808" s="204"/>
      <c r="N808" s="205"/>
      <c r="O808" s="205"/>
      <c r="P808" s="205"/>
      <c r="Q808" s="205"/>
      <c r="R808" s="205"/>
      <c r="S808" s="205"/>
      <c r="T808" s="206"/>
      <c r="AT808" s="200" t="s">
        <v>192</v>
      </c>
      <c r="AU808" s="200" t="s">
        <v>80</v>
      </c>
      <c r="AV808" s="12" t="s">
        <v>80</v>
      </c>
      <c r="AW808" s="12" t="s">
        <v>35</v>
      </c>
      <c r="AX808" s="12" t="s">
        <v>71</v>
      </c>
      <c r="AY808" s="200" t="s">
        <v>179</v>
      </c>
    </row>
    <row r="809" spans="2:51" s="12" customFormat="1" ht="13.5">
      <c r="B809" s="199"/>
      <c r="D809" s="194" t="s">
        <v>192</v>
      </c>
      <c r="E809" s="200" t="s">
        <v>5</v>
      </c>
      <c r="F809" s="201" t="s">
        <v>221</v>
      </c>
      <c r="H809" s="202">
        <v>96.8</v>
      </c>
      <c r="I809" s="203"/>
      <c r="L809" s="199"/>
      <c r="M809" s="204"/>
      <c r="N809" s="205"/>
      <c r="O809" s="205"/>
      <c r="P809" s="205"/>
      <c r="Q809" s="205"/>
      <c r="R809" s="205"/>
      <c r="S809" s="205"/>
      <c r="T809" s="206"/>
      <c r="AT809" s="200" t="s">
        <v>192</v>
      </c>
      <c r="AU809" s="200" t="s">
        <v>80</v>
      </c>
      <c r="AV809" s="12" t="s">
        <v>80</v>
      </c>
      <c r="AW809" s="12" t="s">
        <v>35</v>
      </c>
      <c r="AX809" s="12" t="s">
        <v>71</v>
      </c>
      <c r="AY809" s="200" t="s">
        <v>179</v>
      </c>
    </row>
    <row r="810" spans="2:51" s="12" customFormat="1" ht="13.5">
      <c r="B810" s="199"/>
      <c r="D810" s="194" t="s">
        <v>192</v>
      </c>
      <c r="E810" s="200" t="s">
        <v>5</v>
      </c>
      <c r="F810" s="201" t="s">
        <v>222</v>
      </c>
      <c r="H810" s="202">
        <v>299.75</v>
      </c>
      <c r="I810" s="203"/>
      <c r="L810" s="199"/>
      <c r="M810" s="204"/>
      <c r="N810" s="205"/>
      <c r="O810" s="205"/>
      <c r="P810" s="205"/>
      <c r="Q810" s="205"/>
      <c r="R810" s="205"/>
      <c r="S810" s="205"/>
      <c r="T810" s="206"/>
      <c r="AT810" s="200" t="s">
        <v>192</v>
      </c>
      <c r="AU810" s="200" t="s">
        <v>80</v>
      </c>
      <c r="AV810" s="12" t="s">
        <v>80</v>
      </c>
      <c r="AW810" s="12" t="s">
        <v>35</v>
      </c>
      <c r="AX810" s="12" t="s">
        <v>71</v>
      </c>
      <c r="AY810" s="200" t="s">
        <v>179</v>
      </c>
    </row>
    <row r="811" spans="2:51" s="12" customFormat="1" ht="13.5">
      <c r="B811" s="199"/>
      <c r="D811" s="194" t="s">
        <v>192</v>
      </c>
      <c r="E811" s="200" t="s">
        <v>5</v>
      </c>
      <c r="F811" s="201" t="s">
        <v>223</v>
      </c>
      <c r="H811" s="202">
        <v>244.64</v>
      </c>
      <c r="I811" s="203"/>
      <c r="L811" s="199"/>
      <c r="M811" s="204"/>
      <c r="N811" s="205"/>
      <c r="O811" s="205"/>
      <c r="P811" s="205"/>
      <c r="Q811" s="205"/>
      <c r="R811" s="205"/>
      <c r="S811" s="205"/>
      <c r="T811" s="206"/>
      <c r="AT811" s="200" t="s">
        <v>192</v>
      </c>
      <c r="AU811" s="200" t="s">
        <v>80</v>
      </c>
      <c r="AV811" s="12" t="s">
        <v>80</v>
      </c>
      <c r="AW811" s="12" t="s">
        <v>35</v>
      </c>
      <c r="AX811" s="12" t="s">
        <v>71</v>
      </c>
      <c r="AY811" s="200" t="s">
        <v>179</v>
      </c>
    </row>
    <row r="812" spans="2:51" s="13" customFormat="1" ht="13.5">
      <c r="B812" s="207"/>
      <c r="D812" s="194" t="s">
        <v>192</v>
      </c>
      <c r="E812" s="208" t="s">
        <v>5</v>
      </c>
      <c r="F812" s="209" t="s">
        <v>224</v>
      </c>
      <c r="H812" s="208" t="s">
        <v>5</v>
      </c>
      <c r="I812" s="210"/>
      <c r="L812" s="207"/>
      <c r="M812" s="211"/>
      <c r="N812" s="212"/>
      <c r="O812" s="212"/>
      <c r="P812" s="212"/>
      <c r="Q812" s="212"/>
      <c r="R812" s="212"/>
      <c r="S812" s="212"/>
      <c r="T812" s="213"/>
      <c r="AT812" s="208" t="s">
        <v>192</v>
      </c>
      <c r="AU812" s="208" t="s">
        <v>80</v>
      </c>
      <c r="AV812" s="13" t="s">
        <v>78</v>
      </c>
      <c r="AW812" s="13" t="s">
        <v>35</v>
      </c>
      <c r="AX812" s="13" t="s">
        <v>71</v>
      </c>
      <c r="AY812" s="208" t="s">
        <v>179</v>
      </c>
    </row>
    <row r="813" spans="2:51" s="12" customFormat="1" ht="13.5">
      <c r="B813" s="199"/>
      <c r="D813" s="194" t="s">
        <v>192</v>
      </c>
      <c r="E813" s="200" t="s">
        <v>5</v>
      </c>
      <c r="F813" s="201" t="s">
        <v>225</v>
      </c>
      <c r="H813" s="202">
        <v>306</v>
      </c>
      <c r="I813" s="203"/>
      <c r="L813" s="199"/>
      <c r="M813" s="204"/>
      <c r="N813" s="205"/>
      <c r="O813" s="205"/>
      <c r="P813" s="205"/>
      <c r="Q813" s="205"/>
      <c r="R813" s="205"/>
      <c r="S813" s="205"/>
      <c r="T813" s="206"/>
      <c r="AT813" s="200" t="s">
        <v>192</v>
      </c>
      <c r="AU813" s="200" t="s">
        <v>80</v>
      </c>
      <c r="AV813" s="12" t="s">
        <v>80</v>
      </c>
      <c r="AW813" s="12" t="s">
        <v>35</v>
      </c>
      <c r="AX813" s="12" t="s">
        <v>71</v>
      </c>
      <c r="AY813" s="200" t="s">
        <v>179</v>
      </c>
    </row>
    <row r="814" spans="2:51" s="13" customFormat="1" ht="13.5">
      <c r="B814" s="207"/>
      <c r="D814" s="194" t="s">
        <v>192</v>
      </c>
      <c r="E814" s="208" t="s">
        <v>5</v>
      </c>
      <c r="F814" s="209" t="s">
        <v>226</v>
      </c>
      <c r="H814" s="208" t="s">
        <v>5</v>
      </c>
      <c r="I814" s="210"/>
      <c r="L814" s="207"/>
      <c r="M814" s="211"/>
      <c r="N814" s="212"/>
      <c r="O814" s="212"/>
      <c r="P814" s="212"/>
      <c r="Q814" s="212"/>
      <c r="R814" s="212"/>
      <c r="S814" s="212"/>
      <c r="T814" s="213"/>
      <c r="AT814" s="208" t="s">
        <v>192</v>
      </c>
      <c r="AU814" s="208" t="s">
        <v>80</v>
      </c>
      <c r="AV814" s="13" t="s">
        <v>78</v>
      </c>
      <c r="AW814" s="13" t="s">
        <v>35</v>
      </c>
      <c r="AX814" s="13" t="s">
        <v>71</v>
      </c>
      <c r="AY814" s="208" t="s">
        <v>179</v>
      </c>
    </row>
    <row r="815" spans="2:51" s="12" customFormat="1" ht="13.5">
      <c r="B815" s="199"/>
      <c r="D815" s="194" t="s">
        <v>192</v>
      </c>
      <c r="E815" s="200" t="s">
        <v>5</v>
      </c>
      <c r="F815" s="201" t="s">
        <v>227</v>
      </c>
      <c r="H815" s="202">
        <v>4.9</v>
      </c>
      <c r="I815" s="203"/>
      <c r="L815" s="199"/>
      <c r="M815" s="204"/>
      <c r="N815" s="205"/>
      <c r="O815" s="205"/>
      <c r="P815" s="205"/>
      <c r="Q815" s="205"/>
      <c r="R815" s="205"/>
      <c r="S815" s="205"/>
      <c r="T815" s="206"/>
      <c r="AT815" s="200" t="s">
        <v>192</v>
      </c>
      <c r="AU815" s="200" t="s">
        <v>80</v>
      </c>
      <c r="AV815" s="12" t="s">
        <v>80</v>
      </c>
      <c r="AW815" s="12" t="s">
        <v>35</v>
      </c>
      <c r="AX815" s="12" t="s">
        <v>71</v>
      </c>
      <c r="AY815" s="200" t="s">
        <v>179</v>
      </c>
    </row>
    <row r="816" spans="2:51" s="14" customFormat="1" ht="13.5">
      <c r="B816" s="214"/>
      <c r="D816" s="194" t="s">
        <v>192</v>
      </c>
      <c r="E816" s="215" t="s">
        <v>5</v>
      </c>
      <c r="F816" s="216" t="s">
        <v>228</v>
      </c>
      <c r="H816" s="217">
        <v>5754.14</v>
      </c>
      <c r="I816" s="218"/>
      <c r="L816" s="214"/>
      <c r="M816" s="219"/>
      <c r="N816" s="220"/>
      <c r="O816" s="220"/>
      <c r="P816" s="220"/>
      <c r="Q816" s="220"/>
      <c r="R816" s="220"/>
      <c r="S816" s="220"/>
      <c r="T816" s="221"/>
      <c r="AT816" s="215" t="s">
        <v>192</v>
      </c>
      <c r="AU816" s="215" t="s">
        <v>80</v>
      </c>
      <c r="AV816" s="14" t="s">
        <v>186</v>
      </c>
      <c r="AW816" s="14" t="s">
        <v>35</v>
      </c>
      <c r="AX816" s="14" t="s">
        <v>78</v>
      </c>
      <c r="AY816" s="215" t="s">
        <v>179</v>
      </c>
    </row>
    <row r="817" spans="2:65" s="1" customFormat="1" ht="25.5" customHeight="1">
      <c r="B817" s="181"/>
      <c r="C817" s="182" t="s">
        <v>995</v>
      </c>
      <c r="D817" s="182" t="s">
        <v>181</v>
      </c>
      <c r="E817" s="183" t="s">
        <v>996</v>
      </c>
      <c r="F817" s="184" t="s">
        <v>997</v>
      </c>
      <c r="G817" s="185" t="s">
        <v>184</v>
      </c>
      <c r="H817" s="186">
        <v>6986.88</v>
      </c>
      <c r="I817" s="187"/>
      <c r="J817" s="188">
        <f>ROUND(I817*H817,2)</f>
        <v>0</v>
      </c>
      <c r="K817" s="184" t="s">
        <v>185</v>
      </c>
      <c r="L817" s="42"/>
      <c r="M817" s="189" t="s">
        <v>5</v>
      </c>
      <c r="N817" s="190" t="s">
        <v>42</v>
      </c>
      <c r="O817" s="43"/>
      <c r="P817" s="191">
        <f>O817*H817</f>
        <v>0</v>
      </c>
      <c r="Q817" s="191">
        <v>0</v>
      </c>
      <c r="R817" s="191">
        <f>Q817*H817</f>
        <v>0</v>
      </c>
      <c r="S817" s="191">
        <v>0</v>
      </c>
      <c r="T817" s="192">
        <f>S817*H817</f>
        <v>0</v>
      </c>
      <c r="AR817" s="25" t="s">
        <v>186</v>
      </c>
      <c r="AT817" s="25" t="s">
        <v>181</v>
      </c>
      <c r="AU817" s="25" t="s">
        <v>80</v>
      </c>
      <c r="AY817" s="25" t="s">
        <v>179</v>
      </c>
      <c r="BE817" s="193">
        <f>IF(N817="základní",J817,0)</f>
        <v>0</v>
      </c>
      <c r="BF817" s="193">
        <f>IF(N817="snížená",J817,0)</f>
        <v>0</v>
      </c>
      <c r="BG817" s="193">
        <f>IF(N817="zákl. přenesená",J817,0)</f>
        <v>0</v>
      </c>
      <c r="BH817" s="193">
        <f>IF(N817="sníž. přenesená",J817,0)</f>
        <v>0</v>
      </c>
      <c r="BI817" s="193">
        <f>IF(N817="nulová",J817,0)</f>
        <v>0</v>
      </c>
      <c r="BJ817" s="25" t="s">
        <v>78</v>
      </c>
      <c r="BK817" s="193">
        <f>ROUND(I817*H817,2)</f>
        <v>0</v>
      </c>
      <c r="BL817" s="25" t="s">
        <v>186</v>
      </c>
      <c r="BM817" s="25" t="s">
        <v>998</v>
      </c>
    </row>
    <row r="818" spans="2:47" s="1" customFormat="1" ht="27">
      <c r="B818" s="42"/>
      <c r="D818" s="194" t="s">
        <v>188</v>
      </c>
      <c r="F818" s="195" t="s">
        <v>999</v>
      </c>
      <c r="I818" s="196"/>
      <c r="L818" s="42"/>
      <c r="M818" s="197"/>
      <c r="N818" s="43"/>
      <c r="O818" s="43"/>
      <c r="P818" s="43"/>
      <c r="Q818" s="43"/>
      <c r="R818" s="43"/>
      <c r="S818" s="43"/>
      <c r="T818" s="71"/>
      <c r="AT818" s="25" t="s">
        <v>188</v>
      </c>
      <c r="AU818" s="25" t="s">
        <v>80</v>
      </c>
    </row>
    <row r="819" spans="2:51" s="13" customFormat="1" ht="13.5">
      <c r="B819" s="207"/>
      <c r="D819" s="194" t="s">
        <v>192</v>
      </c>
      <c r="E819" s="208" t="s">
        <v>5</v>
      </c>
      <c r="F819" s="209" t="s">
        <v>253</v>
      </c>
      <c r="H819" s="208" t="s">
        <v>5</v>
      </c>
      <c r="I819" s="210"/>
      <c r="L819" s="207"/>
      <c r="M819" s="211"/>
      <c r="N819" s="212"/>
      <c r="O819" s="212"/>
      <c r="P819" s="212"/>
      <c r="Q819" s="212"/>
      <c r="R819" s="212"/>
      <c r="S819" s="212"/>
      <c r="T819" s="213"/>
      <c r="AT819" s="208" t="s">
        <v>192</v>
      </c>
      <c r="AU819" s="208" t="s">
        <v>80</v>
      </c>
      <c r="AV819" s="13" t="s">
        <v>78</v>
      </c>
      <c r="AW819" s="13" t="s">
        <v>35</v>
      </c>
      <c r="AX819" s="13" t="s">
        <v>71</v>
      </c>
      <c r="AY819" s="208" t="s">
        <v>179</v>
      </c>
    </row>
    <row r="820" spans="2:51" s="12" customFormat="1" ht="13.5">
      <c r="B820" s="199"/>
      <c r="D820" s="194" t="s">
        <v>192</v>
      </c>
      <c r="E820" s="200" t="s">
        <v>5</v>
      </c>
      <c r="F820" s="201" t="s">
        <v>254</v>
      </c>
      <c r="H820" s="202">
        <v>5754.14</v>
      </c>
      <c r="I820" s="203"/>
      <c r="L820" s="199"/>
      <c r="M820" s="204"/>
      <c r="N820" s="205"/>
      <c r="O820" s="205"/>
      <c r="P820" s="205"/>
      <c r="Q820" s="205"/>
      <c r="R820" s="205"/>
      <c r="S820" s="205"/>
      <c r="T820" s="206"/>
      <c r="AT820" s="200" t="s">
        <v>192</v>
      </c>
      <c r="AU820" s="200" t="s">
        <v>80</v>
      </c>
      <c r="AV820" s="12" t="s">
        <v>80</v>
      </c>
      <c r="AW820" s="12" t="s">
        <v>35</v>
      </c>
      <c r="AX820" s="12" t="s">
        <v>71</v>
      </c>
      <c r="AY820" s="200" t="s">
        <v>179</v>
      </c>
    </row>
    <row r="821" spans="2:51" s="13" customFormat="1" ht="13.5">
      <c r="B821" s="207"/>
      <c r="D821" s="194" t="s">
        <v>192</v>
      </c>
      <c r="E821" s="208" t="s">
        <v>5</v>
      </c>
      <c r="F821" s="209" t="s">
        <v>255</v>
      </c>
      <c r="H821" s="208" t="s">
        <v>5</v>
      </c>
      <c r="I821" s="210"/>
      <c r="L821" s="207"/>
      <c r="M821" s="211"/>
      <c r="N821" s="212"/>
      <c r="O821" s="212"/>
      <c r="P821" s="212"/>
      <c r="Q821" s="212"/>
      <c r="R821" s="212"/>
      <c r="S821" s="212"/>
      <c r="T821" s="213"/>
      <c r="AT821" s="208" t="s">
        <v>192</v>
      </c>
      <c r="AU821" s="208" t="s">
        <v>80</v>
      </c>
      <c r="AV821" s="13" t="s">
        <v>78</v>
      </c>
      <c r="AW821" s="13" t="s">
        <v>35</v>
      </c>
      <c r="AX821" s="13" t="s">
        <v>71</v>
      </c>
      <c r="AY821" s="208" t="s">
        <v>179</v>
      </c>
    </row>
    <row r="822" spans="2:51" s="12" customFormat="1" ht="13.5">
      <c r="B822" s="199"/>
      <c r="D822" s="194" t="s">
        <v>192</v>
      </c>
      <c r="E822" s="200" t="s">
        <v>5</v>
      </c>
      <c r="F822" s="201" t="s">
        <v>256</v>
      </c>
      <c r="H822" s="202">
        <v>1232.74</v>
      </c>
      <c r="I822" s="203"/>
      <c r="L822" s="199"/>
      <c r="M822" s="204"/>
      <c r="N822" s="205"/>
      <c r="O822" s="205"/>
      <c r="P822" s="205"/>
      <c r="Q822" s="205"/>
      <c r="R822" s="205"/>
      <c r="S822" s="205"/>
      <c r="T822" s="206"/>
      <c r="AT822" s="200" t="s">
        <v>192</v>
      </c>
      <c r="AU822" s="200" t="s">
        <v>80</v>
      </c>
      <c r="AV822" s="12" t="s">
        <v>80</v>
      </c>
      <c r="AW822" s="12" t="s">
        <v>35</v>
      </c>
      <c r="AX822" s="12" t="s">
        <v>71</v>
      </c>
      <c r="AY822" s="200" t="s">
        <v>179</v>
      </c>
    </row>
    <row r="823" spans="2:51" s="14" customFormat="1" ht="13.5">
      <c r="B823" s="214"/>
      <c r="D823" s="194" t="s">
        <v>192</v>
      </c>
      <c r="E823" s="215" t="s">
        <v>5</v>
      </c>
      <c r="F823" s="216" t="s">
        <v>228</v>
      </c>
      <c r="H823" s="217">
        <v>6986.88</v>
      </c>
      <c r="I823" s="218"/>
      <c r="L823" s="214"/>
      <c r="M823" s="219"/>
      <c r="N823" s="220"/>
      <c r="O823" s="220"/>
      <c r="P823" s="220"/>
      <c r="Q823" s="220"/>
      <c r="R823" s="220"/>
      <c r="S823" s="220"/>
      <c r="T823" s="221"/>
      <c r="AT823" s="215" t="s">
        <v>192</v>
      </c>
      <c r="AU823" s="215" t="s">
        <v>80</v>
      </c>
      <c r="AV823" s="14" t="s">
        <v>186</v>
      </c>
      <c r="AW823" s="14" t="s">
        <v>35</v>
      </c>
      <c r="AX823" s="14" t="s">
        <v>78</v>
      </c>
      <c r="AY823" s="215" t="s">
        <v>179</v>
      </c>
    </row>
    <row r="824" spans="2:65" s="1" customFormat="1" ht="16.5" customHeight="1">
      <c r="B824" s="181"/>
      <c r="C824" s="182" t="s">
        <v>1000</v>
      </c>
      <c r="D824" s="182" t="s">
        <v>181</v>
      </c>
      <c r="E824" s="183" t="s">
        <v>1001</v>
      </c>
      <c r="F824" s="184" t="s">
        <v>1002</v>
      </c>
      <c r="G824" s="185" t="s">
        <v>184</v>
      </c>
      <c r="H824" s="186">
        <v>11625.78</v>
      </c>
      <c r="I824" s="187"/>
      <c r="J824" s="188">
        <f>ROUND(I824*H824,2)</f>
        <v>0</v>
      </c>
      <c r="K824" s="184" t="s">
        <v>185</v>
      </c>
      <c r="L824" s="42"/>
      <c r="M824" s="189" t="s">
        <v>5</v>
      </c>
      <c r="N824" s="190" t="s">
        <v>42</v>
      </c>
      <c r="O824" s="43"/>
      <c r="P824" s="191">
        <f>O824*H824</f>
        <v>0</v>
      </c>
      <c r="Q824" s="191">
        <v>0</v>
      </c>
      <c r="R824" s="191">
        <f>Q824*H824</f>
        <v>0</v>
      </c>
      <c r="S824" s="191">
        <v>0</v>
      </c>
      <c r="T824" s="192">
        <f>S824*H824</f>
        <v>0</v>
      </c>
      <c r="AR824" s="25" t="s">
        <v>186</v>
      </c>
      <c r="AT824" s="25" t="s">
        <v>181</v>
      </c>
      <c r="AU824" s="25" t="s">
        <v>80</v>
      </c>
      <c r="AY824" s="25" t="s">
        <v>179</v>
      </c>
      <c r="BE824" s="193">
        <f>IF(N824="základní",J824,0)</f>
        <v>0</v>
      </c>
      <c r="BF824" s="193">
        <f>IF(N824="snížená",J824,0)</f>
        <v>0</v>
      </c>
      <c r="BG824" s="193">
        <f>IF(N824="zákl. přenesená",J824,0)</f>
        <v>0</v>
      </c>
      <c r="BH824" s="193">
        <f>IF(N824="sníž. přenesená",J824,0)</f>
        <v>0</v>
      </c>
      <c r="BI824" s="193">
        <f>IF(N824="nulová",J824,0)</f>
        <v>0</v>
      </c>
      <c r="BJ824" s="25" t="s">
        <v>78</v>
      </c>
      <c r="BK824" s="193">
        <f>ROUND(I824*H824,2)</f>
        <v>0</v>
      </c>
      <c r="BL824" s="25" t="s">
        <v>186</v>
      </c>
      <c r="BM824" s="25" t="s">
        <v>1003</v>
      </c>
    </row>
    <row r="825" spans="2:47" s="1" customFormat="1" ht="13.5">
      <c r="B825" s="42"/>
      <c r="D825" s="194" t="s">
        <v>188</v>
      </c>
      <c r="F825" s="195" t="s">
        <v>1004</v>
      </c>
      <c r="I825" s="196"/>
      <c r="L825" s="42"/>
      <c r="M825" s="197"/>
      <c r="N825" s="43"/>
      <c r="O825" s="43"/>
      <c r="P825" s="43"/>
      <c r="Q825" s="43"/>
      <c r="R825" s="43"/>
      <c r="S825" s="43"/>
      <c r="T825" s="71"/>
      <c r="AT825" s="25" t="s">
        <v>188</v>
      </c>
      <c r="AU825" s="25" t="s">
        <v>80</v>
      </c>
    </row>
    <row r="826" spans="2:51" s="13" customFormat="1" ht="13.5">
      <c r="B826" s="207"/>
      <c r="D826" s="194" t="s">
        <v>192</v>
      </c>
      <c r="E826" s="208" t="s">
        <v>5</v>
      </c>
      <c r="F826" s="209" t="s">
        <v>1005</v>
      </c>
      <c r="H826" s="208" t="s">
        <v>5</v>
      </c>
      <c r="I826" s="210"/>
      <c r="L826" s="207"/>
      <c r="M826" s="211"/>
      <c r="N826" s="212"/>
      <c r="O826" s="212"/>
      <c r="P826" s="212"/>
      <c r="Q826" s="212"/>
      <c r="R826" s="212"/>
      <c r="S826" s="212"/>
      <c r="T826" s="213"/>
      <c r="AT826" s="208" t="s">
        <v>192</v>
      </c>
      <c r="AU826" s="208" t="s">
        <v>80</v>
      </c>
      <c r="AV826" s="13" t="s">
        <v>78</v>
      </c>
      <c r="AW826" s="13" t="s">
        <v>35</v>
      </c>
      <c r="AX826" s="13" t="s">
        <v>71</v>
      </c>
      <c r="AY826" s="208" t="s">
        <v>179</v>
      </c>
    </row>
    <row r="827" spans="2:51" s="12" customFormat="1" ht="13.5">
      <c r="B827" s="199"/>
      <c r="D827" s="194" t="s">
        <v>192</v>
      </c>
      <c r="E827" s="200" t="s">
        <v>5</v>
      </c>
      <c r="F827" s="201" t="s">
        <v>1006</v>
      </c>
      <c r="H827" s="202">
        <v>10393.04</v>
      </c>
      <c r="I827" s="203"/>
      <c r="L827" s="199"/>
      <c r="M827" s="204"/>
      <c r="N827" s="205"/>
      <c r="O827" s="205"/>
      <c r="P827" s="205"/>
      <c r="Q827" s="205"/>
      <c r="R827" s="205"/>
      <c r="S827" s="205"/>
      <c r="T827" s="206"/>
      <c r="AT827" s="200" t="s">
        <v>192</v>
      </c>
      <c r="AU827" s="200" t="s">
        <v>80</v>
      </c>
      <c r="AV827" s="12" t="s">
        <v>80</v>
      </c>
      <c r="AW827" s="12" t="s">
        <v>35</v>
      </c>
      <c r="AX827" s="12" t="s">
        <v>71</v>
      </c>
      <c r="AY827" s="200" t="s">
        <v>179</v>
      </c>
    </row>
    <row r="828" spans="2:51" s="13" customFormat="1" ht="13.5">
      <c r="B828" s="207"/>
      <c r="D828" s="194" t="s">
        <v>192</v>
      </c>
      <c r="E828" s="208" t="s">
        <v>5</v>
      </c>
      <c r="F828" s="209" t="s">
        <v>1007</v>
      </c>
      <c r="H828" s="208" t="s">
        <v>5</v>
      </c>
      <c r="I828" s="210"/>
      <c r="L828" s="207"/>
      <c r="M828" s="211"/>
      <c r="N828" s="212"/>
      <c r="O828" s="212"/>
      <c r="P828" s="212"/>
      <c r="Q828" s="212"/>
      <c r="R828" s="212"/>
      <c r="S828" s="212"/>
      <c r="T828" s="213"/>
      <c r="AT828" s="208" t="s">
        <v>192</v>
      </c>
      <c r="AU828" s="208" t="s">
        <v>80</v>
      </c>
      <c r="AV828" s="13" t="s">
        <v>78</v>
      </c>
      <c r="AW828" s="13" t="s">
        <v>35</v>
      </c>
      <c r="AX828" s="13" t="s">
        <v>71</v>
      </c>
      <c r="AY828" s="208" t="s">
        <v>179</v>
      </c>
    </row>
    <row r="829" spans="2:51" s="12" customFormat="1" ht="13.5">
      <c r="B829" s="199"/>
      <c r="D829" s="194" t="s">
        <v>192</v>
      </c>
      <c r="E829" s="200" t="s">
        <v>5</v>
      </c>
      <c r="F829" s="201" t="s">
        <v>256</v>
      </c>
      <c r="H829" s="202">
        <v>1232.74</v>
      </c>
      <c r="I829" s="203"/>
      <c r="L829" s="199"/>
      <c r="M829" s="204"/>
      <c r="N829" s="205"/>
      <c r="O829" s="205"/>
      <c r="P829" s="205"/>
      <c r="Q829" s="205"/>
      <c r="R829" s="205"/>
      <c r="S829" s="205"/>
      <c r="T829" s="206"/>
      <c r="AT829" s="200" t="s">
        <v>192</v>
      </c>
      <c r="AU829" s="200" t="s">
        <v>80</v>
      </c>
      <c r="AV829" s="12" t="s">
        <v>80</v>
      </c>
      <c r="AW829" s="12" t="s">
        <v>35</v>
      </c>
      <c r="AX829" s="12" t="s">
        <v>71</v>
      </c>
      <c r="AY829" s="200" t="s">
        <v>179</v>
      </c>
    </row>
    <row r="830" spans="2:51" s="14" customFormat="1" ht="13.5">
      <c r="B830" s="214"/>
      <c r="D830" s="194" t="s">
        <v>192</v>
      </c>
      <c r="E830" s="215" t="s">
        <v>5</v>
      </c>
      <c r="F830" s="216" t="s">
        <v>228</v>
      </c>
      <c r="H830" s="217">
        <v>11625.78</v>
      </c>
      <c r="I830" s="218"/>
      <c r="L830" s="214"/>
      <c r="M830" s="219"/>
      <c r="N830" s="220"/>
      <c r="O830" s="220"/>
      <c r="P830" s="220"/>
      <c r="Q830" s="220"/>
      <c r="R830" s="220"/>
      <c r="S830" s="220"/>
      <c r="T830" s="221"/>
      <c r="AT830" s="215" t="s">
        <v>192</v>
      </c>
      <c r="AU830" s="215" t="s">
        <v>80</v>
      </c>
      <c r="AV830" s="14" t="s">
        <v>186</v>
      </c>
      <c r="AW830" s="14" t="s">
        <v>35</v>
      </c>
      <c r="AX830" s="14" t="s">
        <v>78</v>
      </c>
      <c r="AY830" s="215" t="s">
        <v>179</v>
      </c>
    </row>
    <row r="831" spans="2:65" s="1" customFormat="1" ht="25.5" customHeight="1">
      <c r="B831" s="181"/>
      <c r="C831" s="182" t="s">
        <v>1008</v>
      </c>
      <c r="D831" s="182" t="s">
        <v>181</v>
      </c>
      <c r="E831" s="183" t="s">
        <v>1009</v>
      </c>
      <c r="F831" s="184" t="s">
        <v>1010</v>
      </c>
      <c r="G831" s="185" t="s">
        <v>184</v>
      </c>
      <c r="H831" s="186">
        <v>10393.04</v>
      </c>
      <c r="I831" s="187"/>
      <c r="J831" s="188">
        <f>ROUND(I831*H831,2)</f>
        <v>0</v>
      </c>
      <c r="K831" s="184" t="s">
        <v>185</v>
      </c>
      <c r="L831" s="42"/>
      <c r="M831" s="189" t="s">
        <v>5</v>
      </c>
      <c r="N831" s="190" t="s">
        <v>42</v>
      </c>
      <c r="O831" s="43"/>
      <c r="P831" s="191">
        <f>O831*H831</f>
        <v>0</v>
      </c>
      <c r="Q831" s="191">
        <v>0</v>
      </c>
      <c r="R831" s="191">
        <f>Q831*H831</f>
        <v>0</v>
      </c>
      <c r="S831" s="191">
        <v>0</v>
      </c>
      <c r="T831" s="192">
        <f>S831*H831</f>
        <v>0</v>
      </c>
      <c r="AR831" s="25" t="s">
        <v>186</v>
      </c>
      <c r="AT831" s="25" t="s">
        <v>181</v>
      </c>
      <c r="AU831" s="25" t="s">
        <v>80</v>
      </c>
      <c r="AY831" s="25" t="s">
        <v>179</v>
      </c>
      <c r="BE831" s="193">
        <f>IF(N831="základní",J831,0)</f>
        <v>0</v>
      </c>
      <c r="BF831" s="193">
        <f>IF(N831="snížená",J831,0)</f>
        <v>0</v>
      </c>
      <c r="BG831" s="193">
        <f>IF(N831="zákl. přenesená",J831,0)</f>
        <v>0</v>
      </c>
      <c r="BH831" s="193">
        <f>IF(N831="sníž. přenesená",J831,0)</f>
        <v>0</v>
      </c>
      <c r="BI831" s="193">
        <f>IF(N831="nulová",J831,0)</f>
        <v>0</v>
      </c>
      <c r="BJ831" s="25" t="s">
        <v>78</v>
      </c>
      <c r="BK831" s="193">
        <f>ROUND(I831*H831,2)</f>
        <v>0</v>
      </c>
      <c r="BL831" s="25" t="s">
        <v>186</v>
      </c>
      <c r="BM831" s="25" t="s">
        <v>1011</v>
      </c>
    </row>
    <row r="832" spans="2:47" s="1" customFormat="1" ht="27">
      <c r="B832" s="42"/>
      <c r="D832" s="194" t="s">
        <v>188</v>
      </c>
      <c r="F832" s="195" t="s">
        <v>1012</v>
      </c>
      <c r="I832" s="196"/>
      <c r="L832" s="42"/>
      <c r="M832" s="197"/>
      <c r="N832" s="43"/>
      <c r="O832" s="43"/>
      <c r="P832" s="43"/>
      <c r="Q832" s="43"/>
      <c r="R832" s="43"/>
      <c r="S832" s="43"/>
      <c r="T832" s="71"/>
      <c r="AT832" s="25" t="s">
        <v>188</v>
      </c>
      <c r="AU832" s="25" t="s">
        <v>80</v>
      </c>
    </row>
    <row r="833" spans="2:51" s="13" customFormat="1" ht="13.5">
      <c r="B833" s="207"/>
      <c r="D833" s="194" t="s">
        <v>192</v>
      </c>
      <c r="E833" s="208" t="s">
        <v>5</v>
      </c>
      <c r="F833" s="209" t="s">
        <v>1013</v>
      </c>
      <c r="H833" s="208" t="s">
        <v>5</v>
      </c>
      <c r="I833" s="210"/>
      <c r="L833" s="207"/>
      <c r="M833" s="211"/>
      <c r="N833" s="212"/>
      <c r="O833" s="212"/>
      <c r="P833" s="212"/>
      <c r="Q833" s="212"/>
      <c r="R833" s="212"/>
      <c r="S833" s="212"/>
      <c r="T833" s="213"/>
      <c r="AT833" s="208" t="s">
        <v>192</v>
      </c>
      <c r="AU833" s="208" t="s">
        <v>80</v>
      </c>
      <c r="AV833" s="13" t="s">
        <v>78</v>
      </c>
      <c r="AW833" s="13" t="s">
        <v>35</v>
      </c>
      <c r="AX833" s="13" t="s">
        <v>71</v>
      </c>
      <c r="AY833" s="208" t="s">
        <v>179</v>
      </c>
    </row>
    <row r="834" spans="2:51" s="12" customFormat="1" ht="13.5">
      <c r="B834" s="199"/>
      <c r="D834" s="194" t="s">
        <v>192</v>
      </c>
      <c r="E834" s="200" t="s">
        <v>5</v>
      </c>
      <c r="F834" s="201" t="s">
        <v>1006</v>
      </c>
      <c r="H834" s="202">
        <v>10393.04</v>
      </c>
      <c r="I834" s="203"/>
      <c r="L834" s="199"/>
      <c r="M834" s="204"/>
      <c r="N834" s="205"/>
      <c r="O834" s="205"/>
      <c r="P834" s="205"/>
      <c r="Q834" s="205"/>
      <c r="R834" s="205"/>
      <c r="S834" s="205"/>
      <c r="T834" s="206"/>
      <c r="AT834" s="200" t="s">
        <v>192</v>
      </c>
      <c r="AU834" s="200" t="s">
        <v>80</v>
      </c>
      <c r="AV834" s="12" t="s">
        <v>80</v>
      </c>
      <c r="AW834" s="12" t="s">
        <v>35</v>
      </c>
      <c r="AX834" s="12" t="s">
        <v>78</v>
      </c>
      <c r="AY834" s="200" t="s">
        <v>179</v>
      </c>
    </row>
    <row r="835" spans="2:65" s="1" customFormat="1" ht="25.5" customHeight="1">
      <c r="B835" s="181"/>
      <c r="C835" s="182" t="s">
        <v>1014</v>
      </c>
      <c r="D835" s="182" t="s">
        <v>181</v>
      </c>
      <c r="E835" s="183" t="s">
        <v>1015</v>
      </c>
      <c r="F835" s="184" t="s">
        <v>1016</v>
      </c>
      <c r="G835" s="185" t="s">
        <v>184</v>
      </c>
      <c r="H835" s="186">
        <v>1232.74</v>
      </c>
      <c r="I835" s="187"/>
      <c r="J835" s="188">
        <f>ROUND(I835*H835,2)</f>
        <v>0</v>
      </c>
      <c r="K835" s="184" t="s">
        <v>185</v>
      </c>
      <c r="L835" s="42"/>
      <c r="M835" s="189" t="s">
        <v>5</v>
      </c>
      <c r="N835" s="190" t="s">
        <v>42</v>
      </c>
      <c r="O835" s="43"/>
      <c r="P835" s="191">
        <f>O835*H835</f>
        <v>0</v>
      </c>
      <c r="Q835" s="191">
        <v>0</v>
      </c>
      <c r="R835" s="191">
        <f>Q835*H835</f>
        <v>0</v>
      </c>
      <c r="S835" s="191">
        <v>0</v>
      </c>
      <c r="T835" s="192">
        <f>S835*H835</f>
        <v>0</v>
      </c>
      <c r="AR835" s="25" t="s">
        <v>186</v>
      </c>
      <c r="AT835" s="25" t="s">
        <v>181</v>
      </c>
      <c r="AU835" s="25" t="s">
        <v>80</v>
      </c>
      <c r="AY835" s="25" t="s">
        <v>179</v>
      </c>
      <c r="BE835" s="193">
        <f>IF(N835="základní",J835,0)</f>
        <v>0</v>
      </c>
      <c r="BF835" s="193">
        <f>IF(N835="snížená",J835,0)</f>
        <v>0</v>
      </c>
      <c r="BG835" s="193">
        <f>IF(N835="zákl. přenesená",J835,0)</f>
        <v>0</v>
      </c>
      <c r="BH835" s="193">
        <f>IF(N835="sníž. přenesená",J835,0)</f>
        <v>0</v>
      </c>
      <c r="BI835" s="193">
        <f>IF(N835="nulová",J835,0)</f>
        <v>0</v>
      </c>
      <c r="BJ835" s="25" t="s">
        <v>78</v>
      </c>
      <c r="BK835" s="193">
        <f>ROUND(I835*H835,2)</f>
        <v>0</v>
      </c>
      <c r="BL835" s="25" t="s">
        <v>186</v>
      </c>
      <c r="BM835" s="25" t="s">
        <v>1017</v>
      </c>
    </row>
    <row r="836" spans="2:47" s="1" customFormat="1" ht="27">
      <c r="B836" s="42"/>
      <c r="D836" s="194" t="s">
        <v>188</v>
      </c>
      <c r="F836" s="195" t="s">
        <v>1018</v>
      </c>
      <c r="I836" s="196"/>
      <c r="L836" s="42"/>
      <c r="M836" s="197"/>
      <c r="N836" s="43"/>
      <c r="O836" s="43"/>
      <c r="P836" s="43"/>
      <c r="Q836" s="43"/>
      <c r="R836" s="43"/>
      <c r="S836" s="43"/>
      <c r="T836" s="71"/>
      <c r="AT836" s="25" t="s">
        <v>188</v>
      </c>
      <c r="AU836" s="25" t="s">
        <v>80</v>
      </c>
    </row>
    <row r="837" spans="2:65" s="1" customFormat="1" ht="25.5" customHeight="1">
      <c r="B837" s="181"/>
      <c r="C837" s="182" t="s">
        <v>1019</v>
      </c>
      <c r="D837" s="182" t="s">
        <v>181</v>
      </c>
      <c r="E837" s="183" t="s">
        <v>1020</v>
      </c>
      <c r="F837" s="184" t="s">
        <v>1021</v>
      </c>
      <c r="G837" s="185" t="s">
        <v>184</v>
      </c>
      <c r="H837" s="186">
        <v>1232.74</v>
      </c>
      <c r="I837" s="187"/>
      <c r="J837" s="188">
        <f>ROUND(I837*H837,2)</f>
        <v>0</v>
      </c>
      <c r="K837" s="184" t="s">
        <v>185</v>
      </c>
      <c r="L837" s="42"/>
      <c r="M837" s="189" t="s">
        <v>5</v>
      </c>
      <c r="N837" s="190" t="s">
        <v>42</v>
      </c>
      <c r="O837" s="43"/>
      <c r="P837" s="191">
        <f>O837*H837</f>
        <v>0</v>
      </c>
      <c r="Q837" s="191">
        <v>0</v>
      </c>
      <c r="R837" s="191">
        <f>Q837*H837</f>
        <v>0</v>
      </c>
      <c r="S837" s="191">
        <v>0</v>
      </c>
      <c r="T837" s="192">
        <f>S837*H837</f>
        <v>0</v>
      </c>
      <c r="AR837" s="25" t="s">
        <v>186</v>
      </c>
      <c r="AT837" s="25" t="s">
        <v>181</v>
      </c>
      <c r="AU837" s="25" t="s">
        <v>80</v>
      </c>
      <c r="AY837" s="25" t="s">
        <v>179</v>
      </c>
      <c r="BE837" s="193">
        <f>IF(N837="základní",J837,0)</f>
        <v>0</v>
      </c>
      <c r="BF837" s="193">
        <f>IF(N837="snížená",J837,0)</f>
        <v>0</v>
      </c>
      <c r="BG837" s="193">
        <f>IF(N837="zákl. přenesená",J837,0)</f>
        <v>0</v>
      </c>
      <c r="BH837" s="193">
        <f>IF(N837="sníž. přenesená",J837,0)</f>
        <v>0</v>
      </c>
      <c r="BI837" s="193">
        <f>IF(N837="nulová",J837,0)</f>
        <v>0</v>
      </c>
      <c r="BJ837" s="25" t="s">
        <v>78</v>
      </c>
      <c r="BK837" s="193">
        <f>ROUND(I837*H837,2)</f>
        <v>0</v>
      </c>
      <c r="BL837" s="25" t="s">
        <v>186</v>
      </c>
      <c r="BM837" s="25" t="s">
        <v>1022</v>
      </c>
    </row>
    <row r="838" spans="2:47" s="1" customFormat="1" ht="27">
      <c r="B838" s="42"/>
      <c r="D838" s="194" t="s">
        <v>188</v>
      </c>
      <c r="F838" s="195" t="s">
        <v>1023</v>
      </c>
      <c r="I838" s="196"/>
      <c r="L838" s="42"/>
      <c r="M838" s="197"/>
      <c r="N838" s="43"/>
      <c r="O838" s="43"/>
      <c r="P838" s="43"/>
      <c r="Q838" s="43"/>
      <c r="R838" s="43"/>
      <c r="S838" s="43"/>
      <c r="T838" s="71"/>
      <c r="AT838" s="25" t="s">
        <v>188</v>
      </c>
      <c r="AU838" s="25" t="s">
        <v>80</v>
      </c>
    </row>
    <row r="839" spans="2:65" s="1" customFormat="1" ht="25.5" customHeight="1">
      <c r="B839" s="181"/>
      <c r="C839" s="182" t="s">
        <v>1024</v>
      </c>
      <c r="D839" s="182" t="s">
        <v>181</v>
      </c>
      <c r="E839" s="183" t="s">
        <v>1025</v>
      </c>
      <c r="F839" s="184" t="s">
        <v>1026</v>
      </c>
      <c r="G839" s="185" t="s">
        <v>184</v>
      </c>
      <c r="H839" s="186">
        <v>4253.6</v>
      </c>
      <c r="I839" s="187"/>
      <c r="J839" s="188">
        <f>ROUND(I839*H839,2)</f>
        <v>0</v>
      </c>
      <c r="K839" s="184" t="s">
        <v>185</v>
      </c>
      <c r="L839" s="42"/>
      <c r="M839" s="189" t="s">
        <v>5</v>
      </c>
      <c r="N839" s="190" t="s">
        <v>42</v>
      </c>
      <c r="O839" s="43"/>
      <c r="P839" s="191">
        <f>O839*H839</f>
        <v>0</v>
      </c>
      <c r="Q839" s="191">
        <v>0</v>
      </c>
      <c r="R839" s="191">
        <f>Q839*H839</f>
        <v>0</v>
      </c>
      <c r="S839" s="191">
        <v>0</v>
      </c>
      <c r="T839" s="192">
        <f>S839*H839</f>
        <v>0</v>
      </c>
      <c r="AR839" s="25" t="s">
        <v>186</v>
      </c>
      <c r="AT839" s="25" t="s">
        <v>181</v>
      </c>
      <c r="AU839" s="25" t="s">
        <v>80</v>
      </c>
      <c r="AY839" s="25" t="s">
        <v>179</v>
      </c>
      <c r="BE839" s="193">
        <f>IF(N839="základní",J839,0)</f>
        <v>0</v>
      </c>
      <c r="BF839" s="193">
        <f>IF(N839="snížená",J839,0)</f>
        <v>0</v>
      </c>
      <c r="BG839" s="193">
        <f>IF(N839="zákl. přenesená",J839,0)</f>
        <v>0</v>
      </c>
      <c r="BH839" s="193">
        <f>IF(N839="sníž. přenesená",J839,0)</f>
        <v>0</v>
      </c>
      <c r="BI839" s="193">
        <f>IF(N839="nulová",J839,0)</f>
        <v>0</v>
      </c>
      <c r="BJ839" s="25" t="s">
        <v>78</v>
      </c>
      <c r="BK839" s="193">
        <f>ROUND(I839*H839,2)</f>
        <v>0</v>
      </c>
      <c r="BL839" s="25" t="s">
        <v>186</v>
      </c>
      <c r="BM839" s="25" t="s">
        <v>1027</v>
      </c>
    </row>
    <row r="840" spans="2:47" s="1" customFormat="1" ht="27">
      <c r="B840" s="42"/>
      <c r="D840" s="194" t="s">
        <v>188</v>
      </c>
      <c r="F840" s="195" t="s">
        <v>1028</v>
      </c>
      <c r="I840" s="196"/>
      <c r="L840" s="42"/>
      <c r="M840" s="197"/>
      <c r="N840" s="43"/>
      <c r="O840" s="43"/>
      <c r="P840" s="43"/>
      <c r="Q840" s="43"/>
      <c r="R840" s="43"/>
      <c r="S840" s="43"/>
      <c r="T840" s="71"/>
      <c r="AT840" s="25" t="s">
        <v>188</v>
      </c>
      <c r="AU840" s="25" t="s">
        <v>80</v>
      </c>
    </row>
    <row r="841" spans="2:47" s="1" customFormat="1" ht="27">
      <c r="B841" s="42"/>
      <c r="D841" s="194" t="s">
        <v>190</v>
      </c>
      <c r="F841" s="198" t="s">
        <v>191</v>
      </c>
      <c r="I841" s="196"/>
      <c r="L841" s="42"/>
      <c r="M841" s="197"/>
      <c r="N841" s="43"/>
      <c r="O841" s="43"/>
      <c r="P841" s="43"/>
      <c r="Q841" s="43"/>
      <c r="R841" s="43"/>
      <c r="S841" s="43"/>
      <c r="T841" s="71"/>
      <c r="AT841" s="25" t="s">
        <v>190</v>
      </c>
      <c r="AU841" s="25" t="s">
        <v>80</v>
      </c>
    </row>
    <row r="842" spans="2:51" s="13" customFormat="1" ht="13.5">
      <c r="B842" s="207"/>
      <c r="D842" s="194" t="s">
        <v>192</v>
      </c>
      <c r="E842" s="208" t="s">
        <v>5</v>
      </c>
      <c r="F842" s="209" t="s">
        <v>1029</v>
      </c>
      <c r="H842" s="208" t="s">
        <v>5</v>
      </c>
      <c r="I842" s="210"/>
      <c r="L842" s="207"/>
      <c r="M842" s="211"/>
      <c r="N842" s="212"/>
      <c r="O842" s="212"/>
      <c r="P842" s="212"/>
      <c r="Q842" s="212"/>
      <c r="R842" s="212"/>
      <c r="S842" s="212"/>
      <c r="T842" s="213"/>
      <c r="AT842" s="208" t="s">
        <v>192</v>
      </c>
      <c r="AU842" s="208" t="s">
        <v>80</v>
      </c>
      <c r="AV842" s="13" t="s">
        <v>78</v>
      </c>
      <c r="AW842" s="13" t="s">
        <v>35</v>
      </c>
      <c r="AX842" s="13" t="s">
        <v>71</v>
      </c>
      <c r="AY842" s="208" t="s">
        <v>179</v>
      </c>
    </row>
    <row r="843" spans="2:51" s="13" customFormat="1" ht="13.5">
      <c r="B843" s="207"/>
      <c r="D843" s="194" t="s">
        <v>192</v>
      </c>
      <c r="E843" s="208" t="s">
        <v>5</v>
      </c>
      <c r="F843" s="209" t="s">
        <v>294</v>
      </c>
      <c r="H843" s="208" t="s">
        <v>5</v>
      </c>
      <c r="I843" s="210"/>
      <c r="L843" s="207"/>
      <c r="M843" s="211"/>
      <c r="N843" s="212"/>
      <c r="O843" s="212"/>
      <c r="P843" s="212"/>
      <c r="Q843" s="212"/>
      <c r="R843" s="212"/>
      <c r="S843" s="212"/>
      <c r="T843" s="213"/>
      <c r="AT843" s="208" t="s">
        <v>192</v>
      </c>
      <c r="AU843" s="208" t="s">
        <v>80</v>
      </c>
      <c r="AV843" s="13" t="s">
        <v>78</v>
      </c>
      <c r="AW843" s="13" t="s">
        <v>35</v>
      </c>
      <c r="AX843" s="13" t="s">
        <v>71</v>
      </c>
      <c r="AY843" s="208" t="s">
        <v>179</v>
      </c>
    </row>
    <row r="844" spans="2:51" s="12" customFormat="1" ht="13.5">
      <c r="B844" s="199"/>
      <c r="D844" s="194" t="s">
        <v>192</v>
      </c>
      <c r="E844" s="200" t="s">
        <v>5</v>
      </c>
      <c r="F844" s="201" t="s">
        <v>295</v>
      </c>
      <c r="H844" s="202">
        <v>1348</v>
      </c>
      <c r="I844" s="203"/>
      <c r="L844" s="199"/>
      <c r="M844" s="204"/>
      <c r="N844" s="205"/>
      <c r="O844" s="205"/>
      <c r="P844" s="205"/>
      <c r="Q844" s="205"/>
      <c r="R844" s="205"/>
      <c r="S844" s="205"/>
      <c r="T844" s="206"/>
      <c r="AT844" s="200" t="s">
        <v>192</v>
      </c>
      <c r="AU844" s="200" t="s">
        <v>80</v>
      </c>
      <c r="AV844" s="12" t="s">
        <v>80</v>
      </c>
      <c r="AW844" s="12" t="s">
        <v>35</v>
      </c>
      <c r="AX844" s="12" t="s">
        <v>71</v>
      </c>
      <c r="AY844" s="200" t="s">
        <v>179</v>
      </c>
    </row>
    <row r="845" spans="2:51" s="12" customFormat="1" ht="13.5">
      <c r="B845" s="199"/>
      <c r="D845" s="194" t="s">
        <v>192</v>
      </c>
      <c r="E845" s="200" t="s">
        <v>5</v>
      </c>
      <c r="F845" s="201" t="s">
        <v>296</v>
      </c>
      <c r="H845" s="202">
        <v>140</v>
      </c>
      <c r="I845" s="203"/>
      <c r="L845" s="199"/>
      <c r="M845" s="204"/>
      <c r="N845" s="205"/>
      <c r="O845" s="205"/>
      <c r="P845" s="205"/>
      <c r="Q845" s="205"/>
      <c r="R845" s="205"/>
      <c r="S845" s="205"/>
      <c r="T845" s="206"/>
      <c r="AT845" s="200" t="s">
        <v>192</v>
      </c>
      <c r="AU845" s="200" t="s">
        <v>80</v>
      </c>
      <c r="AV845" s="12" t="s">
        <v>80</v>
      </c>
      <c r="AW845" s="12" t="s">
        <v>35</v>
      </c>
      <c r="AX845" s="12" t="s">
        <v>71</v>
      </c>
      <c r="AY845" s="200" t="s">
        <v>179</v>
      </c>
    </row>
    <row r="846" spans="2:51" s="12" customFormat="1" ht="13.5">
      <c r="B846" s="199"/>
      <c r="D846" s="194" t="s">
        <v>192</v>
      </c>
      <c r="E846" s="200" t="s">
        <v>5</v>
      </c>
      <c r="F846" s="201" t="s">
        <v>297</v>
      </c>
      <c r="H846" s="202">
        <v>24</v>
      </c>
      <c r="I846" s="203"/>
      <c r="L846" s="199"/>
      <c r="M846" s="204"/>
      <c r="N846" s="205"/>
      <c r="O846" s="205"/>
      <c r="P846" s="205"/>
      <c r="Q846" s="205"/>
      <c r="R846" s="205"/>
      <c r="S846" s="205"/>
      <c r="T846" s="206"/>
      <c r="AT846" s="200" t="s">
        <v>192</v>
      </c>
      <c r="AU846" s="200" t="s">
        <v>80</v>
      </c>
      <c r="AV846" s="12" t="s">
        <v>80</v>
      </c>
      <c r="AW846" s="12" t="s">
        <v>35</v>
      </c>
      <c r="AX846" s="12" t="s">
        <v>71</v>
      </c>
      <c r="AY846" s="200" t="s">
        <v>179</v>
      </c>
    </row>
    <row r="847" spans="2:51" s="12" customFormat="1" ht="13.5">
      <c r="B847" s="199"/>
      <c r="D847" s="194" t="s">
        <v>192</v>
      </c>
      <c r="E847" s="200" t="s">
        <v>5</v>
      </c>
      <c r="F847" s="201" t="s">
        <v>298</v>
      </c>
      <c r="H847" s="202">
        <v>2673.6</v>
      </c>
      <c r="I847" s="203"/>
      <c r="L847" s="199"/>
      <c r="M847" s="204"/>
      <c r="N847" s="205"/>
      <c r="O847" s="205"/>
      <c r="P847" s="205"/>
      <c r="Q847" s="205"/>
      <c r="R847" s="205"/>
      <c r="S847" s="205"/>
      <c r="T847" s="206"/>
      <c r="AT847" s="200" t="s">
        <v>192</v>
      </c>
      <c r="AU847" s="200" t="s">
        <v>80</v>
      </c>
      <c r="AV847" s="12" t="s">
        <v>80</v>
      </c>
      <c r="AW847" s="12" t="s">
        <v>35</v>
      </c>
      <c r="AX847" s="12" t="s">
        <v>71</v>
      </c>
      <c r="AY847" s="200" t="s">
        <v>179</v>
      </c>
    </row>
    <row r="848" spans="2:51" s="12" customFormat="1" ht="13.5">
      <c r="B848" s="199"/>
      <c r="D848" s="194" t="s">
        <v>192</v>
      </c>
      <c r="E848" s="200" t="s">
        <v>5</v>
      </c>
      <c r="F848" s="201" t="s">
        <v>299</v>
      </c>
      <c r="H848" s="202">
        <v>68</v>
      </c>
      <c r="I848" s="203"/>
      <c r="L848" s="199"/>
      <c r="M848" s="204"/>
      <c r="N848" s="205"/>
      <c r="O848" s="205"/>
      <c r="P848" s="205"/>
      <c r="Q848" s="205"/>
      <c r="R848" s="205"/>
      <c r="S848" s="205"/>
      <c r="T848" s="206"/>
      <c r="AT848" s="200" t="s">
        <v>192</v>
      </c>
      <c r="AU848" s="200" t="s">
        <v>80</v>
      </c>
      <c r="AV848" s="12" t="s">
        <v>80</v>
      </c>
      <c r="AW848" s="12" t="s">
        <v>35</v>
      </c>
      <c r="AX848" s="12" t="s">
        <v>71</v>
      </c>
      <c r="AY848" s="200" t="s">
        <v>179</v>
      </c>
    </row>
    <row r="849" spans="2:51" s="14" customFormat="1" ht="13.5">
      <c r="B849" s="214"/>
      <c r="D849" s="194" t="s">
        <v>192</v>
      </c>
      <c r="E849" s="215" t="s">
        <v>5</v>
      </c>
      <c r="F849" s="216" t="s">
        <v>228</v>
      </c>
      <c r="H849" s="217">
        <v>4253.6</v>
      </c>
      <c r="I849" s="218"/>
      <c r="L849" s="214"/>
      <c r="M849" s="219"/>
      <c r="N849" s="220"/>
      <c r="O849" s="220"/>
      <c r="P849" s="220"/>
      <c r="Q849" s="220"/>
      <c r="R849" s="220"/>
      <c r="S849" s="220"/>
      <c r="T849" s="221"/>
      <c r="AT849" s="215" t="s">
        <v>192</v>
      </c>
      <c r="AU849" s="215" t="s">
        <v>80</v>
      </c>
      <c r="AV849" s="14" t="s">
        <v>186</v>
      </c>
      <c r="AW849" s="14" t="s">
        <v>35</v>
      </c>
      <c r="AX849" s="14" t="s">
        <v>78</v>
      </c>
      <c r="AY849" s="215" t="s">
        <v>179</v>
      </c>
    </row>
    <row r="850" spans="2:65" s="1" customFormat="1" ht="25.5" customHeight="1">
      <c r="B850" s="181"/>
      <c r="C850" s="182" t="s">
        <v>1030</v>
      </c>
      <c r="D850" s="182" t="s">
        <v>181</v>
      </c>
      <c r="E850" s="183" t="s">
        <v>1031</v>
      </c>
      <c r="F850" s="184" t="s">
        <v>1032</v>
      </c>
      <c r="G850" s="185" t="s">
        <v>184</v>
      </c>
      <c r="H850" s="186">
        <v>1595.1</v>
      </c>
      <c r="I850" s="187"/>
      <c r="J850" s="188">
        <f>ROUND(I850*H850,2)</f>
        <v>0</v>
      </c>
      <c r="K850" s="184" t="s">
        <v>185</v>
      </c>
      <c r="L850" s="42"/>
      <c r="M850" s="189" t="s">
        <v>5</v>
      </c>
      <c r="N850" s="190" t="s">
        <v>42</v>
      </c>
      <c r="O850" s="43"/>
      <c r="P850" s="191">
        <f>O850*H850</f>
        <v>0</v>
      </c>
      <c r="Q850" s="191">
        <v>0</v>
      </c>
      <c r="R850" s="191">
        <f>Q850*H850</f>
        <v>0</v>
      </c>
      <c r="S850" s="191">
        <v>0</v>
      </c>
      <c r="T850" s="192">
        <f>S850*H850</f>
        <v>0</v>
      </c>
      <c r="AR850" s="25" t="s">
        <v>186</v>
      </c>
      <c r="AT850" s="25" t="s">
        <v>181</v>
      </c>
      <c r="AU850" s="25" t="s">
        <v>80</v>
      </c>
      <c r="AY850" s="25" t="s">
        <v>179</v>
      </c>
      <c r="BE850" s="193">
        <f>IF(N850="základní",J850,0)</f>
        <v>0</v>
      </c>
      <c r="BF850" s="193">
        <f>IF(N850="snížená",J850,0)</f>
        <v>0</v>
      </c>
      <c r="BG850" s="193">
        <f>IF(N850="zákl. přenesená",J850,0)</f>
        <v>0</v>
      </c>
      <c r="BH850" s="193">
        <f>IF(N850="sníž. přenesená",J850,0)</f>
        <v>0</v>
      </c>
      <c r="BI850" s="193">
        <f>IF(N850="nulová",J850,0)</f>
        <v>0</v>
      </c>
      <c r="BJ850" s="25" t="s">
        <v>78</v>
      </c>
      <c r="BK850" s="193">
        <f>ROUND(I850*H850,2)</f>
        <v>0</v>
      </c>
      <c r="BL850" s="25" t="s">
        <v>186</v>
      </c>
      <c r="BM850" s="25" t="s">
        <v>1033</v>
      </c>
    </row>
    <row r="851" spans="2:47" s="1" customFormat="1" ht="27">
      <c r="B851" s="42"/>
      <c r="D851" s="194" t="s">
        <v>188</v>
      </c>
      <c r="F851" s="195" t="s">
        <v>1034</v>
      </c>
      <c r="I851" s="196"/>
      <c r="L851" s="42"/>
      <c r="M851" s="197"/>
      <c r="N851" s="43"/>
      <c r="O851" s="43"/>
      <c r="P851" s="43"/>
      <c r="Q851" s="43"/>
      <c r="R851" s="43"/>
      <c r="S851" s="43"/>
      <c r="T851" s="71"/>
      <c r="AT851" s="25" t="s">
        <v>188</v>
      </c>
      <c r="AU851" s="25" t="s">
        <v>80</v>
      </c>
    </row>
    <row r="852" spans="2:47" s="1" customFormat="1" ht="27">
      <c r="B852" s="42"/>
      <c r="D852" s="194" t="s">
        <v>190</v>
      </c>
      <c r="F852" s="198" t="s">
        <v>191</v>
      </c>
      <c r="I852" s="196"/>
      <c r="L852" s="42"/>
      <c r="M852" s="197"/>
      <c r="N852" s="43"/>
      <c r="O852" s="43"/>
      <c r="P852" s="43"/>
      <c r="Q852" s="43"/>
      <c r="R852" s="43"/>
      <c r="S852" s="43"/>
      <c r="T852" s="71"/>
      <c r="AT852" s="25" t="s">
        <v>190</v>
      </c>
      <c r="AU852" s="25" t="s">
        <v>80</v>
      </c>
    </row>
    <row r="853" spans="2:51" s="13" customFormat="1" ht="13.5">
      <c r="B853" s="207"/>
      <c r="D853" s="194" t="s">
        <v>192</v>
      </c>
      <c r="E853" s="208" t="s">
        <v>5</v>
      </c>
      <c r="F853" s="209" t="s">
        <v>1029</v>
      </c>
      <c r="H853" s="208" t="s">
        <v>5</v>
      </c>
      <c r="I853" s="210"/>
      <c r="L853" s="207"/>
      <c r="M853" s="211"/>
      <c r="N853" s="212"/>
      <c r="O853" s="212"/>
      <c r="P853" s="212"/>
      <c r="Q853" s="212"/>
      <c r="R853" s="212"/>
      <c r="S853" s="212"/>
      <c r="T853" s="213"/>
      <c r="AT853" s="208" t="s">
        <v>192</v>
      </c>
      <c r="AU853" s="208" t="s">
        <v>80</v>
      </c>
      <c r="AV853" s="13" t="s">
        <v>78</v>
      </c>
      <c r="AW853" s="13" t="s">
        <v>35</v>
      </c>
      <c r="AX853" s="13" t="s">
        <v>71</v>
      </c>
      <c r="AY853" s="208" t="s">
        <v>179</v>
      </c>
    </row>
    <row r="854" spans="2:51" s="13" customFormat="1" ht="13.5">
      <c r="B854" s="207"/>
      <c r="D854" s="194" t="s">
        <v>192</v>
      </c>
      <c r="E854" s="208" t="s">
        <v>5</v>
      </c>
      <c r="F854" s="209" t="s">
        <v>300</v>
      </c>
      <c r="H854" s="208" t="s">
        <v>5</v>
      </c>
      <c r="I854" s="210"/>
      <c r="L854" s="207"/>
      <c r="M854" s="211"/>
      <c r="N854" s="212"/>
      <c r="O854" s="212"/>
      <c r="P854" s="212"/>
      <c r="Q854" s="212"/>
      <c r="R854" s="212"/>
      <c r="S854" s="212"/>
      <c r="T854" s="213"/>
      <c r="AT854" s="208" t="s">
        <v>192</v>
      </c>
      <c r="AU854" s="208" t="s">
        <v>80</v>
      </c>
      <c r="AV854" s="13" t="s">
        <v>78</v>
      </c>
      <c r="AW854" s="13" t="s">
        <v>35</v>
      </c>
      <c r="AX854" s="13" t="s">
        <v>71</v>
      </c>
      <c r="AY854" s="208" t="s">
        <v>179</v>
      </c>
    </row>
    <row r="855" spans="2:51" s="12" customFormat="1" ht="13.5">
      <c r="B855" s="199"/>
      <c r="D855" s="194" t="s">
        <v>192</v>
      </c>
      <c r="E855" s="200" t="s">
        <v>5</v>
      </c>
      <c r="F855" s="201" t="s">
        <v>301</v>
      </c>
      <c r="H855" s="202">
        <v>505.5</v>
      </c>
      <c r="I855" s="203"/>
      <c r="L855" s="199"/>
      <c r="M855" s="204"/>
      <c r="N855" s="205"/>
      <c r="O855" s="205"/>
      <c r="P855" s="205"/>
      <c r="Q855" s="205"/>
      <c r="R855" s="205"/>
      <c r="S855" s="205"/>
      <c r="T855" s="206"/>
      <c r="AT855" s="200" t="s">
        <v>192</v>
      </c>
      <c r="AU855" s="200" t="s">
        <v>80</v>
      </c>
      <c r="AV855" s="12" t="s">
        <v>80</v>
      </c>
      <c r="AW855" s="12" t="s">
        <v>35</v>
      </c>
      <c r="AX855" s="12" t="s">
        <v>71</v>
      </c>
      <c r="AY855" s="200" t="s">
        <v>179</v>
      </c>
    </row>
    <row r="856" spans="2:51" s="12" customFormat="1" ht="13.5">
      <c r="B856" s="199"/>
      <c r="D856" s="194" t="s">
        <v>192</v>
      </c>
      <c r="E856" s="200" t="s">
        <v>5</v>
      </c>
      <c r="F856" s="201" t="s">
        <v>302</v>
      </c>
      <c r="H856" s="202">
        <v>52.5</v>
      </c>
      <c r="I856" s="203"/>
      <c r="L856" s="199"/>
      <c r="M856" s="204"/>
      <c r="N856" s="205"/>
      <c r="O856" s="205"/>
      <c r="P856" s="205"/>
      <c r="Q856" s="205"/>
      <c r="R856" s="205"/>
      <c r="S856" s="205"/>
      <c r="T856" s="206"/>
      <c r="AT856" s="200" t="s">
        <v>192</v>
      </c>
      <c r="AU856" s="200" t="s">
        <v>80</v>
      </c>
      <c r="AV856" s="12" t="s">
        <v>80</v>
      </c>
      <c r="AW856" s="12" t="s">
        <v>35</v>
      </c>
      <c r="AX856" s="12" t="s">
        <v>71</v>
      </c>
      <c r="AY856" s="200" t="s">
        <v>179</v>
      </c>
    </row>
    <row r="857" spans="2:51" s="12" customFormat="1" ht="13.5">
      <c r="B857" s="199"/>
      <c r="D857" s="194" t="s">
        <v>192</v>
      </c>
      <c r="E857" s="200" t="s">
        <v>5</v>
      </c>
      <c r="F857" s="201" t="s">
        <v>303</v>
      </c>
      <c r="H857" s="202">
        <v>9</v>
      </c>
      <c r="I857" s="203"/>
      <c r="L857" s="199"/>
      <c r="M857" s="204"/>
      <c r="N857" s="205"/>
      <c r="O857" s="205"/>
      <c r="P857" s="205"/>
      <c r="Q857" s="205"/>
      <c r="R857" s="205"/>
      <c r="S857" s="205"/>
      <c r="T857" s="206"/>
      <c r="AT857" s="200" t="s">
        <v>192</v>
      </c>
      <c r="AU857" s="200" t="s">
        <v>80</v>
      </c>
      <c r="AV857" s="12" t="s">
        <v>80</v>
      </c>
      <c r="AW857" s="12" t="s">
        <v>35</v>
      </c>
      <c r="AX857" s="12" t="s">
        <v>71</v>
      </c>
      <c r="AY857" s="200" t="s">
        <v>179</v>
      </c>
    </row>
    <row r="858" spans="2:51" s="12" customFormat="1" ht="13.5">
      <c r="B858" s="199"/>
      <c r="D858" s="194" t="s">
        <v>192</v>
      </c>
      <c r="E858" s="200" t="s">
        <v>5</v>
      </c>
      <c r="F858" s="201" t="s">
        <v>304</v>
      </c>
      <c r="H858" s="202">
        <v>1002.6</v>
      </c>
      <c r="I858" s="203"/>
      <c r="L858" s="199"/>
      <c r="M858" s="204"/>
      <c r="N858" s="205"/>
      <c r="O858" s="205"/>
      <c r="P858" s="205"/>
      <c r="Q858" s="205"/>
      <c r="R858" s="205"/>
      <c r="S858" s="205"/>
      <c r="T858" s="206"/>
      <c r="AT858" s="200" t="s">
        <v>192</v>
      </c>
      <c r="AU858" s="200" t="s">
        <v>80</v>
      </c>
      <c r="AV858" s="12" t="s">
        <v>80</v>
      </c>
      <c r="AW858" s="12" t="s">
        <v>35</v>
      </c>
      <c r="AX858" s="12" t="s">
        <v>71</v>
      </c>
      <c r="AY858" s="200" t="s">
        <v>179</v>
      </c>
    </row>
    <row r="859" spans="2:51" s="12" customFormat="1" ht="13.5">
      <c r="B859" s="199"/>
      <c r="D859" s="194" t="s">
        <v>192</v>
      </c>
      <c r="E859" s="200" t="s">
        <v>5</v>
      </c>
      <c r="F859" s="201" t="s">
        <v>305</v>
      </c>
      <c r="H859" s="202">
        <v>25.5</v>
      </c>
      <c r="I859" s="203"/>
      <c r="L859" s="199"/>
      <c r="M859" s="204"/>
      <c r="N859" s="205"/>
      <c r="O859" s="205"/>
      <c r="P859" s="205"/>
      <c r="Q859" s="205"/>
      <c r="R859" s="205"/>
      <c r="S859" s="205"/>
      <c r="T859" s="206"/>
      <c r="AT859" s="200" t="s">
        <v>192</v>
      </c>
      <c r="AU859" s="200" t="s">
        <v>80</v>
      </c>
      <c r="AV859" s="12" t="s">
        <v>80</v>
      </c>
      <c r="AW859" s="12" t="s">
        <v>35</v>
      </c>
      <c r="AX859" s="12" t="s">
        <v>71</v>
      </c>
      <c r="AY859" s="200" t="s">
        <v>179</v>
      </c>
    </row>
    <row r="860" spans="2:51" s="14" customFormat="1" ht="13.5">
      <c r="B860" s="214"/>
      <c r="D860" s="194" t="s">
        <v>192</v>
      </c>
      <c r="E860" s="215" t="s">
        <v>5</v>
      </c>
      <c r="F860" s="216" t="s">
        <v>228</v>
      </c>
      <c r="H860" s="217">
        <v>1595.1</v>
      </c>
      <c r="I860" s="218"/>
      <c r="L860" s="214"/>
      <c r="M860" s="219"/>
      <c r="N860" s="220"/>
      <c r="O860" s="220"/>
      <c r="P860" s="220"/>
      <c r="Q860" s="220"/>
      <c r="R860" s="220"/>
      <c r="S860" s="220"/>
      <c r="T860" s="221"/>
      <c r="AT860" s="215" t="s">
        <v>192</v>
      </c>
      <c r="AU860" s="215" t="s">
        <v>80</v>
      </c>
      <c r="AV860" s="14" t="s">
        <v>186</v>
      </c>
      <c r="AW860" s="14" t="s">
        <v>35</v>
      </c>
      <c r="AX860" s="14" t="s">
        <v>78</v>
      </c>
      <c r="AY860" s="215" t="s">
        <v>179</v>
      </c>
    </row>
    <row r="861" spans="2:65" s="1" customFormat="1" ht="16.5" customHeight="1">
      <c r="B861" s="181"/>
      <c r="C861" s="182" t="s">
        <v>1035</v>
      </c>
      <c r="D861" s="182" t="s">
        <v>181</v>
      </c>
      <c r="E861" s="183" t="s">
        <v>1036</v>
      </c>
      <c r="F861" s="184" t="s">
        <v>1037</v>
      </c>
      <c r="G861" s="185" t="s">
        <v>184</v>
      </c>
      <c r="H861" s="186">
        <v>200</v>
      </c>
      <c r="I861" s="187"/>
      <c r="J861" s="188">
        <f>ROUND(I861*H861,2)</f>
        <v>0</v>
      </c>
      <c r="K861" s="184" t="s">
        <v>185</v>
      </c>
      <c r="L861" s="42"/>
      <c r="M861" s="189" t="s">
        <v>5</v>
      </c>
      <c r="N861" s="190" t="s">
        <v>42</v>
      </c>
      <c r="O861" s="43"/>
      <c r="P861" s="191">
        <f>O861*H861</f>
        <v>0</v>
      </c>
      <c r="Q861" s="191">
        <v>0</v>
      </c>
      <c r="R861" s="191">
        <f>Q861*H861</f>
        <v>0</v>
      </c>
      <c r="S861" s="191">
        <v>0</v>
      </c>
      <c r="T861" s="192">
        <f>S861*H861</f>
        <v>0</v>
      </c>
      <c r="AR861" s="25" t="s">
        <v>186</v>
      </c>
      <c r="AT861" s="25" t="s">
        <v>181</v>
      </c>
      <c r="AU861" s="25" t="s">
        <v>80</v>
      </c>
      <c r="AY861" s="25" t="s">
        <v>179</v>
      </c>
      <c r="BE861" s="193">
        <f>IF(N861="základní",J861,0)</f>
        <v>0</v>
      </c>
      <c r="BF861" s="193">
        <f>IF(N861="snížená",J861,0)</f>
        <v>0</v>
      </c>
      <c r="BG861" s="193">
        <f>IF(N861="zákl. přenesená",J861,0)</f>
        <v>0</v>
      </c>
      <c r="BH861" s="193">
        <f>IF(N861="sníž. přenesená",J861,0)</f>
        <v>0</v>
      </c>
      <c r="BI861" s="193">
        <f>IF(N861="nulová",J861,0)</f>
        <v>0</v>
      </c>
      <c r="BJ861" s="25" t="s">
        <v>78</v>
      </c>
      <c r="BK861" s="193">
        <f>ROUND(I861*H861,2)</f>
        <v>0</v>
      </c>
      <c r="BL861" s="25" t="s">
        <v>186</v>
      </c>
      <c r="BM861" s="25" t="s">
        <v>1038</v>
      </c>
    </row>
    <row r="862" spans="2:47" s="1" customFormat="1" ht="13.5">
      <c r="B862" s="42"/>
      <c r="D862" s="194" t="s">
        <v>188</v>
      </c>
      <c r="F862" s="195" t="s">
        <v>1039</v>
      </c>
      <c r="I862" s="196"/>
      <c r="L862" s="42"/>
      <c r="M862" s="197"/>
      <c r="N862" s="43"/>
      <c r="O862" s="43"/>
      <c r="P862" s="43"/>
      <c r="Q862" s="43"/>
      <c r="R862" s="43"/>
      <c r="S862" s="43"/>
      <c r="T862" s="71"/>
      <c r="AT862" s="25" t="s">
        <v>188</v>
      </c>
      <c r="AU862" s="25" t="s">
        <v>80</v>
      </c>
    </row>
    <row r="863" spans="2:47" s="1" customFormat="1" ht="27">
      <c r="B863" s="42"/>
      <c r="D863" s="194" t="s">
        <v>190</v>
      </c>
      <c r="F863" s="198" t="s">
        <v>191</v>
      </c>
      <c r="I863" s="196"/>
      <c r="L863" s="42"/>
      <c r="M863" s="197"/>
      <c r="N863" s="43"/>
      <c r="O863" s="43"/>
      <c r="P863" s="43"/>
      <c r="Q863" s="43"/>
      <c r="R863" s="43"/>
      <c r="S863" s="43"/>
      <c r="T863" s="71"/>
      <c r="AT863" s="25" t="s">
        <v>190</v>
      </c>
      <c r="AU863" s="25" t="s">
        <v>80</v>
      </c>
    </row>
    <row r="864" spans="2:51" s="12" customFormat="1" ht="13.5">
      <c r="B864" s="199"/>
      <c r="D864" s="194" t="s">
        <v>192</v>
      </c>
      <c r="E864" s="200" t="s">
        <v>5</v>
      </c>
      <c r="F864" s="201" t="s">
        <v>193</v>
      </c>
      <c r="H864" s="202">
        <v>200</v>
      </c>
      <c r="I864" s="203"/>
      <c r="L864" s="199"/>
      <c r="M864" s="204"/>
      <c r="N864" s="205"/>
      <c r="O864" s="205"/>
      <c r="P864" s="205"/>
      <c r="Q864" s="205"/>
      <c r="R864" s="205"/>
      <c r="S864" s="205"/>
      <c r="T864" s="206"/>
      <c r="AT864" s="200" t="s">
        <v>192</v>
      </c>
      <c r="AU864" s="200" t="s">
        <v>80</v>
      </c>
      <c r="AV864" s="12" t="s">
        <v>80</v>
      </c>
      <c r="AW864" s="12" t="s">
        <v>35</v>
      </c>
      <c r="AX864" s="12" t="s">
        <v>78</v>
      </c>
      <c r="AY864" s="200" t="s">
        <v>179</v>
      </c>
    </row>
    <row r="865" spans="2:65" s="1" customFormat="1" ht="25.5" customHeight="1">
      <c r="B865" s="181"/>
      <c r="C865" s="182" t="s">
        <v>1040</v>
      </c>
      <c r="D865" s="182" t="s">
        <v>181</v>
      </c>
      <c r="E865" s="183" t="s">
        <v>1041</v>
      </c>
      <c r="F865" s="184" t="s">
        <v>1042</v>
      </c>
      <c r="G865" s="185" t="s">
        <v>184</v>
      </c>
      <c r="H865" s="186">
        <v>200</v>
      </c>
      <c r="I865" s="187"/>
      <c r="J865" s="188">
        <f>ROUND(I865*H865,2)</f>
        <v>0</v>
      </c>
      <c r="K865" s="184" t="s">
        <v>185</v>
      </c>
      <c r="L865" s="42"/>
      <c r="M865" s="189" t="s">
        <v>5</v>
      </c>
      <c r="N865" s="190" t="s">
        <v>42</v>
      </c>
      <c r="O865" s="43"/>
      <c r="P865" s="191">
        <f>O865*H865</f>
        <v>0</v>
      </c>
      <c r="Q865" s="191">
        <v>0.08425</v>
      </c>
      <c r="R865" s="191">
        <f>Q865*H865</f>
        <v>16.85</v>
      </c>
      <c r="S865" s="191">
        <v>0</v>
      </c>
      <c r="T865" s="192">
        <f>S865*H865</f>
        <v>0</v>
      </c>
      <c r="AR865" s="25" t="s">
        <v>186</v>
      </c>
      <c r="AT865" s="25" t="s">
        <v>181</v>
      </c>
      <c r="AU865" s="25" t="s">
        <v>80</v>
      </c>
      <c r="AY865" s="25" t="s">
        <v>179</v>
      </c>
      <c r="BE865" s="193">
        <f>IF(N865="základní",J865,0)</f>
        <v>0</v>
      </c>
      <c r="BF865" s="193">
        <f>IF(N865="snížená",J865,0)</f>
        <v>0</v>
      </c>
      <c r="BG865" s="193">
        <f>IF(N865="zákl. přenesená",J865,0)</f>
        <v>0</v>
      </c>
      <c r="BH865" s="193">
        <f>IF(N865="sníž. přenesená",J865,0)</f>
        <v>0</v>
      </c>
      <c r="BI865" s="193">
        <f>IF(N865="nulová",J865,0)</f>
        <v>0</v>
      </c>
      <c r="BJ865" s="25" t="s">
        <v>78</v>
      </c>
      <c r="BK865" s="193">
        <f>ROUND(I865*H865,2)</f>
        <v>0</v>
      </c>
      <c r="BL865" s="25" t="s">
        <v>186</v>
      </c>
      <c r="BM865" s="25" t="s">
        <v>1043</v>
      </c>
    </row>
    <row r="866" spans="2:47" s="1" customFormat="1" ht="40.5">
      <c r="B866" s="42"/>
      <c r="D866" s="194" t="s">
        <v>188</v>
      </c>
      <c r="F866" s="195" t="s">
        <v>1044</v>
      </c>
      <c r="I866" s="196"/>
      <c r="L866" s="42"/>
      <c r="M866" s="197"/>
      <c r="N866" s="43"/>
      <c r="O866" s="43"/>
      <c r="P866" s="43"/>
      <c r="Q866" s="43"/>
      <c r="R866" s="43"/>
      <c r="S866" s="43"/>
      <c r="T866" s="71"/>
      <c r="AT866" s="25" t="s">
        <v>188</v>
      </c>
      <c r="AU866" s="25" t="s">
        <v>80</v>
      </c>
    </row>
    <row r="867" spans="2:51" s="13" customFormat="1" ht="13.5">
      <c r="B867" s="207"/>
      <c r="D867" s="194" t="s">
        <v>192</v>
      </c>
      <c r="E867" s="208" t="s">
        <v>5</v>
      </c>
      <c r="F867" s="209" t="s">
        <v>1045</v>
      </c>
      <c r="H867" s="208" t="s">
        <v>5</v>
      </c>
      <c r="I867" s="210"/>
      <c r="L867" s="207"/>
      <c r="M867" s="211"/>
      <c r="N867" s="212"/>
      <c r="O867" s="212"/>
      <c r="P867" s="212"/>
      <c r="Q867" s="212"/>
      <c r="R867" s="212"/>
      <c r="S867" s="212"/>
      <c r="T867" s="213"/>
      <c r="AT867" s="208" t="s">
        <v>192</v>
      </c>
      <c r="AU867" s="208" t="s">
        <v>80</v>
      </c>
      <c r="AV867" s="13" t="s">
        <v>78</v>
      </c>
      <c r="AW867" s="13" t="s">
        <v>35</v>
      </c>
      <c r="AX867" s="13" t="s">
        <v>71</v>
      </c>
      <c r="AY867" s="208" t="s">
        <v>179</v>
      </c>
    </row>
    <row r="868" spans="2:51" s="12" customFormat="1" ht="13.5">
      <c r="B868" s="199"/>
      <c r="D868" s="194" t="s">
        <v>192</v>
      </c>
      <c r="E868" s="200" t="s">
        <v>5</v>
      </c>
      <c r="F868" s="201" t="s">
        <v>193</v>
      </c>
      <c r="H868" s="202">
        <v>200</v>
      </c>
      <c r="I868" s="203"/>
      <c r="L868" s="199"/>
      <c r="M868" s="204"/>
      <c r="N868" s="205"/>
      <c r="O868" s="205"/>
      <c r="P868" s="205"/>
      <c r="Q868" s="205"/>
      <c r="R868" s="205"/>
      <c r="S868" s="205"/>
      <c r="T868" s="206"/>
      <c r="AT868" s="200" t="s">
        <v>192</v>
      </c>
      <c r="AU868" s="200" t="s">
        <v>80</v>
      </c>
      <c r="AV868" s="12" t="s">
        <v>80</v>
      </c>
      <c r="AW868" s="12" t="s">
        <v>35</v>
      </c>
      <c r="AX868" s="12" t="s">
        <v>78</v>
      </c>
      <c r="AY868" s="200" t="s">
        <v>179</v>
      </c>
    </row>
    <row r="869" spans="2:65" s="1" customFormat="1" ht="25.5" customHeight="1">
      <c r="B869" s="181"/>
      <c r="C869" s="182" t="s">
        <v>1046</v>
      </c>
      <c r="D869" s="182" t="s">
        <v>181</v>
      </c>
      <c r="E869" s="183" t="s">
        <v>1047</v>
      </c>
      <c r="F869" s="184" t="s">
        <v>1048</v>
      </c>
      <c r="G869" s="185" t="s">
        <v>184</v>
      </c>
      <c r="H869" s="186">
        <v>200</v>
      </c>
      <c r="I869" s="187"/>
      <c r="J869" s="188">
        <f>ROUND(I869*H869,2)</f>
        <v>0</v>
      </c>
      <c r="K869" s="184" t="s">
        <v>185</v>
      </c>
      <c r="L869" s="42"/>
      <c r="M869" s="189" t="s">
        <v>5</v>
      </c>
      <c r="N869" s="190" t="s">
        <v>42</v>
      </c>
      <c r="O869" s="43"/>
      <c r="P869" s="191">
        <f>O869*H869</f>
        <v>0</v>
      </c>
      <c r="Q869" s="191">
        <v>0</v>
      </c>
      <c r="R869" s="191">
        <f>Q869*H869</f>
        <v>0</v>
      </c>
      <c r="S869" s="191">
        <v>0</v>
      </c>
      <c r="T869" s="192">
        <f>S869*H869</f>
        <v>0</v>
      </c>
      <c r="AR869" s="25" t="s">
        <v>186</v>
      </c>
      <c r="AT869" s="25" t="s">
        <v>181</v>
      </c>
      <c r="AU869" s="25" t="s">
        <v>80</v>
      </c>
      <c r="AY869" s="25" t="s">
        <v>179</v>
      </c>
      <c r="BE869" s="193">
        <f>IF(N869="základní",J869,0)</f>
        <v>0</v>
      </c>
      <c r="BF869" s="193">
        <f>IF(N869="snížená",J869,0)</f>
        <v>0</v>
      </c>
      <c r="BG869" s="193">
        <f>IF(N869="zákl. přenesená",J869,0)</f>
        <v>0</v>
      </c>
      <c r="BH869" s="193">
        <f>IF(N869="sníž. přenesená",J869,0)</f>
        <v>0</v>
      </c>
      <c r="BI869" s="193">
        <f>IF(N869="nulová",J869,0)</f>
        <v>0</v>
      </c>
      <c r="BJ869" s="25" t="s">
        <v>78</v>
      </c>
      <c r="BK869" s="193">
        <f>ROUND(I869*H869,2)</f>
        <v>0</v>
      </c>
      <c r="BL869" s="25" t="s">
        <v>186</v>
      </c>
      <c r="BM869" s="25" t="s">
        <v>1049</v>
      </c>
    </row>
    <row r="870" spans="2:47" s="1" customFormat="1" ht="27">
      <c r="B870" s="42"/>
      <c r="D870" s="194" t="s">
        <v>188</v>
      </c>
      <c r="F870" s="195" t="s">
        <v>1050</v>
      </c>
      <c r="I870" s="196"/>
      <c r="L870" s="42"/>
      <c r="M870" s="197"/>
      <c r="N870" s="43"/>
      <c r="O870" s="43"/>
      <c r="P870" s="43"/>
      <c r="Q870" s="43"/>
      <c r="R870" s="43"/>
      <c r="S870" s="43"/>
      <c r="T870" s="71"/>
      <c r="AT870" s="25" t="s">
        <v>188</v>
      </c>
      <c r="AU870" s="25" t="s">
        <v>80</v>
      </c>
    </row>
    <row r="871" spans="2:63" s="11" customFormat="1" ht="29.85" customHeight="1">
      <c r="B871" s="168"/>
      <c r="D871" s="169" t="s">
        <v>70</v>
      </c>
      <c r="E871" s="179" t="s">
        <v>284</v>
      </c>
      <c r="F871" s="179" t="s">
        <v>1051</v>
      </c>
      <c r="I871" s="171"/>
      <c r="J871" s="180">
        <f>BK871</f>
        <v>0</v>
      </c>
      <c r="L871" s="168"/>
      <c r="M871" s="173"/>
      <c r="N871" s="174"/>
      <c r="O871" s="174"/>
      <c r="P871" s="175">
        <f>SUM(P872:P1025)</f>
        <v>0</v>
      </c>
      <c r="Q871" s="174"/>
      <c r="R871" s="175">
        <f>SUM(R872:R1025)</f>
        <v>923.64426328</v>
      </c>
      <c r="S871" s="174"/>
      <c r="T871" s="176">
        <f>SUM(T872:T1025)</f>
        <v>0</v>
      </c>
      <c r="AR871" s="169" t="s">
        <v>78</v>
      </c>
      <c r="AT871" s="177" t="s">
        <v>70</v>
      </c>
      <c r="AU871" s="177" t="s">
        <v>78</v>
      </c>
      <c r="AY871" s="169" t="s">
        <v>179</v>
      </c>
      <c r="BK871" s="178">
        <f>SUM(BK872:BK1025)</f>
        <v>0</v>
      </c>
    </row>
    <row r="872" spans="2:65" s="1" customFormat="1" ht="25.5" customHeight="1">
      <c r="B872" s="181"/>
      <c r="C872" s="182" t="s">
        <v>1052</v>
      </c>
      <c r="D872" s="182" t="s">
        <v>181</v>
      </c>
      <c r="E872" s="183" t="s">
        <v>1053</v>
      </c>
      <c r="F872" s="184" t="s">
        <v>1054</v>
      </c>
      <c r="G872" s="185" t="s">
        <v>316</v>
      </c>
      <c r="H872" s="186">
        <v>1</v>
      </c>
      <c r="I872" s="187"/>
      <c r="J872" s="188">
        <f>ROUND(I872*H872,2)</f>
        <v>0</v>
      </c>
      <c r="K872" s="184" t="s">
        <v>5</v>
      </c>
      <c r="L872" s="42"/>
      <c r="M872" s="189" t="s">
        <v>5</v>
      </c>
      <c r="N872" s="190" t="s">
        <v>42</v>
      </c>
      <c r="O872" s="43"/>
      <c r="P872" s="191">
        <f>O872*H872</f>
        <v>0</v>
      </c>
      <c r="Q872" s="191">
        <v>0</v>
      </c>
      <c r="R872" s="191">
        <f>Q872*H872</f>
        <v>0</v>
      </c>
      <c r="S872" s="191">
        <v>0</v>
      </c>
      <c r="T872" s="192">
        <f>S872*H872</f>
        <v>0</v>
      </c>
      <c r="AR872" s="25" t="s">
        <v>186</v>
      </c>
      <c r="AT872" s="25" t="s">
        <v>181</v>
      </c>
      <c r="AU872" s="25" t="s">
        <v>80</v>
      </c>
      <c r="AY872" s="25" t="s">
        <v>179</v>
      </c>
      <c r="BE872" s="193">
        <f>IF(N872="základní",J872,0)</f>
        <v>0</v>
      </c>
      <c r="BF872" s="193">
        <f>IF(N872="snížená",J872,0)</f>
        <v>0</v>
      </c>
      <c r="BG872" s="193">
        <f>IF(N872="zákl. přenesená",J872,0)</f>
        <v>0</v>
      </c>
      <c r="BH872" s="193">
        <f>IF(N872="sníž. přenesená",J872,0)</f>
        <v>0</v>
      </c>
      <c r="BI872" s="193">
        <f>IF(N872="nulová",J872,0)</f>
        <v>0</v>
      </c>
      <c r="BJ872" s="25" t="s">
        <v>78</v>
      </c>
      <c r="BK872" s="193">
        <f>ROUND(I872*H872,2)</f>
        <v>0</v>
      </c>
      <c r="BL872" s="25" t="s">
        <v>186</v>
      </c>
      <c r="BM872" s="25" t="s">
        <v>1055</v>
      </c>
    </row>
    <row r="873" spans="2:47" s="1" customFormat="1" ht="27">
      <c r="B873" s="42"/>
      <c r="D873" s="194" t="s">
        <v>188</v>
      </c>
      <c r="F873" s="195" t="s">
        <v>1054</v>
      </c>
      <c r="I873" s="196"/>
      <c r="L873" s="42"/>
      <c r="M873" s="197"/>
      <c r="N873" s="43"/>
      <c r="O873" s="43"/>
      <c r="P873" s="43"/>
      <c r="Q873" s="43"/>
      <c r="R873" s="43"/>
      <c r="S873" s="43"/>
      <c r="T873" s="71"/>
      <c r="AT873" s="25" t="s">
        <v>188</v>
      </c>
      <c r="AU873" s="25" t="s">
        <v>80</v>
      </c>
    </row>
    <row r="874" spans="2:47" s="1" customFormat="1" ht="27">
      <c r="B874" s="42"/>
      <c r="D874" s="194" t="s">
        <v>190</v>
      </c>
      <c r="F874" s="198" t="s">
        <v>191</v>
      </c>
      <c r="I874" s="196"/>
      <c r="L874" s="42"/>
      <c r="M874" s="197"/>
      <c r="N874" s="43"/>
      <c r="O874" s="43"/>
      <c r="P874" s="43"/>
      <c r="Q874" s="43"/>
      <c r="R874" s="43"/>
      <c r="S874" s="43"/>
      <c r="T874" s="71"/>
      <c r="AT874" s="25" t="s">
        <v>190</v>
      </c>
      <c r="AU874" s="25" t="s">
        <v>80</v>
      </c>
    </row>
    <row r="875" spans="2:51" s="12" customFormat="1" ht="13.5">
      <c r="B875" s="199"/>
      <c r="D875" s="194" t="s">
        <v>192</v>
      </c>
      <c r="E875" s="200" t="s">
        <v>5</v>
      </c>
      <c r="F875" s="201" t="s">
        <v>1056</v>
      </c>
      <c r="H875" s="202">
        <v>1</v>
      </c>
      <c r="I875" s="203"/>
      <c r="L875" s="199"/>
      <c r="M875" s="204"/>
      <c r="N875" s="205"/>
      <c r="O875" s="205"/>
      <c r="P875" s="205"/>
      <c r="Q875" s="205"/>
      <c r="R875" s="205"/>
      <c r="S875" s="205"/>
      <c r="T875" s="206"/>
      <c r="AT875" s="200" t="s">
        <v>192</v>
      </c>
      <c r="AU875" s="200" t="s">
        <v>80</v>
      </c>
      <c r="AV875" s="12" t="s">
        <v>80</v>
      </c>
      <c r="AW875" s="12" t="s">
        <v>35</v>
      </c>
      <c r="AX875" s="12" t="s">
        <v>78</v>
      </c>
      <c r="AY875" s="200" t="s">
        <v>179</v>
      </c>
    </row>
    <row r="876" spans="2:65" s="1" customFormat="1" ht="25.5" customHeight="1">
      <c r="B876" s="181"/>
      <c r="C876" s="182" t="s">
        <v>1057</v>
      </c>
      <c r="D876" s="182" t="s">
        <v>181</v>
      </c>
      <c r="E876" s="183" t="s">
        <v>1058</v>
      </c>
      <c r="F876" s="184" t="s">
        <v>1059</v>
      </c>
      <c r="G876" s="185" t="s">
        <v>316</v>
      </c>
      <c r="H876" s="186">
        <v>1</v>
      </c>
      <c r="I876" s="187"/>
      <c r="J876" s="188">
        <f>ROUND(I876*H876,2)</f>
        <v>0</v>
      </c>
      <c r="K876" s="184" t="s">
        <v>5</v>
      </c>
      <c r="L876" s="42"/>
      <c r="M876" s="189" t="s">
        <v>5</v>
      </c>
      <c r="N876" s="190" t="s">
        <v>42</v>
      </c>
      <c r="O876" s="43"/>
      <c r="P876" s="191">
        <f>O876*H876</f>
        <v>0</v>
      </c>
      <c r="Q876" s="191">
        <v>0</v>
      </c>
      <c r="R876" s="191">
        <f>Q876*H876</f>
        <v>0</v>
      </c>
      <c r="S876" s="191">
        <v>0</v>
      </c>
      <c r="T876" s="192">
        <f>S876*H876</f>
        <v>0</v>
      </c>
      <c r="AR876" s="25" t="s">
        <v>186</v>
      </c>
      <c r="AT876" s="25" t="s">
        <v>181</v>
      </c>
      <c r="AU876" s="25" t="s">
        <v>80</v>
      </c>
      <c r="AY876" s="25" t="s">
        <v>179</v>
      </c>
      <c r="BE876" s="193">
        <f>IF(N876="základní",J876,0)</f>
        <v>0</v>
      </c>
      <c r="BF876" s="193">
        <f>IF(N876="snížená",J876,0)</f>
        <v>0</v>
      </c>
      <c r="BG876" s="193">
        <f>IF(N876="zákl. přenesená",J876,0)</f>
        <v>0</v>
      </c>
      <c r="BH876" s="193">
        <f>IF(N876="sníž. přenesená",J876,0)</f>
        <v>0</v>
      </c>
      <c r="BI876" s="193">
        <f>IF(N876="nulová",J876,0)</f>
        <v>0</v>
      </c>
      <c r="BJ876" s="25" t="s">
        <v>78</v>
      </c>
      <c r="BK876" s="193">
        <f>ROUND(I876*H876,2)</f>
        <v>0</v>
      </c>
      <c r="BL876" s="25" t="s">
        <v>186</v>
      </c>
      <c r="BM876" s="25" t="s">
        <v>1060</v>
      </c>
    </row>
    <row r="877" spans="2:47" s="1" customFormat="1" ht="27">
      <c r="B877" s="42"/>
      <c r="D877" s="194" t="s">
        <v>188</v>
      </c>
      <c r="F877" s="195" t="s">
        <v>1059</v>
      </c>
      <c r="I877" s="196"/>
      <c r="L877" s="42"/>
      <c r="M877" s="197"/>
      <c r="N877" s="43"/>
      <c r="O877" s="43"/>
      <c r="P877" s="43"/>
      <c r="Q877" s="43"/>
      <c r="R877" s="43"/>
      <c r="S877" s="43"/>
      <c r="T877" s="71"/>
      <c r="AT877" s="25" t="s">
        <v>188</v>
      </c>
      <c r="AU877" s="25" t="s">
        <v>80</v>
      </c>
    </row>
    <row r="878" spans="2:47" s="1" customFormat="1" ht="27">
      <c r="B878" s="42"/>
      <c r="D878" s="194" t="s">
        <v>190</v>
      </c>
      <c r="F878" s="198" t="s">
        <v>191</v>
      </c>
      <c r="I878" s="196"/>
      <c r="L878" s="42"/>
      <c r="M878" s="197"/>
      <c r="N878" s="43"/>
      <c r="O878" s="43"/>
      <c r="P878" s="43"/>
      <c r="Q878" s="43"/>
      <c r="R878" s="43"/>
      <c r="S878" s="43"/>
      <c r="T878" s="71"/>
      <c r="AT878" s="25" t="s">
        <v>190</v>
      </c>
      <c r="AU878" s="25" t="s">
        <v>80</v>
      </c>
    </row>
    <row r="879" spans="2:51" s="12" customFormat="1" ht="13.5">
      <c r="B879" s="199"/>
      <c r="D879" s="194" t="s">
        <v>192</v>
      </c>
      <c r="E879" s="200" t="s">
        <v>5</v>
      </c>
      <c r="F879" s="201" t="s">
        <v>1061</v>
      </c>
      <c r="H879" s="202">
        <v>1</v>
      </c>
      <c r="I879" s="203"/>
      <c r="L879" s="199"/>
      <c r="M879" s="204"/>
      <c r="N879" s="205"/>
      <c r="O879" s="205"/>
      <c r="P879" s="205"/>
      <c r="Q879" s="205"/>
      <c r="R879" s="205"/>
      <c r="S879" s="205"/>
      <c r="T879" s="206"/>
      <c r="AT879" s="200" t="s">
        <v>192</v>
      </c>
      <c r="AU879" s="200" t="s">
        <v>80</v>
      </c>
      <c r="AV879" s="12" t="s">
        <v>80</v>
      </c>
      <c r="AW879" s="12" t="s">
        <v>35</v>
      </c>
      <c r="AX879" s="12" t="s">
        <v>78</v>
      </c>
      <c r="AY879" s="200" t="s">
        <v>179</v>
      </c>
    </row>
    <row r="880" spans="2:65" s="1" customFormat="1" ht="25.5" customHeight="1">
      <c r="B880" s="181"/>
      <c r="C880" s="182" t="s">
        <v>1062</v>
      </c>
      <c r="D880" s="182" t="s">
        <v>181</v>
      </c>
      <c r="E880" s="183" t="s">
        <v>1063</v>
      </c>
      <c r="F880" s="184" t="s">
        <v>1064</v>
      </c>
      <c r="G880" s="185" t="s">
        <v>309</v>
      </c>
      <c r="H880" s="186">
        <v>5561.15</v>
      </c>
      <c r="I880" s="187"/>
      <c r="J880" s="188">
        <f>ROUND(I880*H880,2)</f>
        <v>0</v>
      </c>
      <c r="K880" s="184" t="s">
        <v>185</v>
      </c>
      <c r="L880" s="42"/>
      <c r="M880" s="189" t="s">
        <v>5</v>
      </c>
      <c r="N880" s="190" t="s">
        <v>42</v>
      </c>
      <c r="O880" s="43"/>
      <c r="P880" s="191">
        <f>O880*H880</f>
        <v>0</v>
      </c>
      <c r="Q880" s="191">
        <v>2E-05</v>
      </c>
      <c r="R880" s="191">
        <f>Q880*H880</f>
        <v>0.111223</v>
      </c>
      <c r="S880" s="191">
        <v>0</v>
      </c>
      <c r="T880" s="192">
        <f>S880*H880</f>
        <v>0</v>
      </c>
      <c r="AR880" s="25" t="s">
        <v>186</v>
      </c>
      <c r="AT880" s="25" t="s">
        <v>181</v>
      </c>
      <c r="AU880" s="25" t="s">
        <v>80</v>
      </c>
      <c r="AY880" s="25" t="s">
        <v>179</v>
      </c>
      <c r="BE880" s="193">
        <f>IF(N880="základní",J880,0)</f>
        <v>0</v>
      </c>
      <c r="BF880" s="193">
        <f>IF(N880="snížená",J880,0)</f>
        <v>0</v>
      </c>
      <c r="BG880" s="193">
        <f>IF(N880="zákl. přenesená",J880,0)</f>
        <v>0</v>
      </c>
      <c r="BH880" s="193">
        <f>IF(N880="sníž. přenesená",J880,0)</f>
        <v>0</v>
      </c>
      <c r="BI880" s="193">
        <f>IF(N880="nulová",J880,0)</f>
        <v>0</v>
      </c>
      <c r="BJ880" s="25" t="s">
        <v>78</v>
      </c>
      <c r="BK880" s="193">
        <f>ROUND(I880*H880,2)</f>
        <v>0</v>
      </c>
      <c r="BL880" s="25" t="s">
        <v>186</v>
      </c>
      <c r="BM880" s="25" t="s">
        <v>1065</v>
      </c>
    </row>
    <row r="881" spans="2:47" s="1" customFormat="1" ht="13.5">
      <c r="B881" s="42"/>
      <c r="D881" s="194" t="s">
        <v>188</v>
      </c>
      <c r="F881" s="195" t="s">
        <v>1066</v>
      </c>
      <c r="I881" s="196"/>
      <c r="L881" s="42"/>
      <c r="M881" s="197"/>
      <c r="N881" s="43"/>
      <c r="O881" s="43"/>
      <c r="P881" s="43"/>
      <c r="Q881" s="43"/>
      <c r="R881" s="43"/>
      <c r="S881" s="43"/>
      <c r="T881" s="71"/>
      <c r="AT881" s="25" t="s">
        <v>188</v>
      </c>
      <c r="AU881" s="25" t="s">
        <v>80</v>
      </c>
    </row>
    <row r="882" spans="2:47" s="1" customFormat="1" ht="27">
      <c r="B882" s="42"/>
      <c r="D882" s="194" t="s">
        <v>190</v>
      </c>
      <c r="F882" s="198" t="s">
        <v>191</v>
      </c>
      <c r="I882" s="196"/>
      <c r="L882" s="42"/>
      <c r="M882" s="197"/>
      <c r="N882" s="43"/>
      <c r="O882" s="43"/>
      <c r="P882" s="43"/>
      <c r="Q882" s="43"/>
      <c r="R882" s="43"/>
      <c r="S882" s="43"/>
      <c r="T882" s="71"/>
      <c r="AT882" s="25" t="s">
        <v>190</v>
      </c>
      <c r="AU882" s="25" t="s">
        <v>80</v>
      </c>
    </row>
    <row r="883" spans="2:51" s="13" customFormat="1" ht="13.5">
      <c r="B883" s="207"/>
      <c r="D883" s="194" t="s">
        <v>192</v>
      </c>
      <c r="E883" s="208" t="s">
        <v>5</v>
      </c>
      <c r="F883" s="209" t="s">
        <v>1067</v>
      </c>
      <c r="H883" s="208" t="s">
        <v>5</v>
      </c>
      <c r="I883" s="210"/>
      <c r="L883" s="207"/>
      <c r="M883" s="211"/>
      <c r="N883" s="212"/>
      <c r="O883" s="212"/>
      <c r="P883" s="212"/>
      <c r="Q883" s="212"/>
      <c r="R883" s="212"/>
      <c r="S883" s="212"/>
      <c r="T883" s="213"/>
      <c r="AT883" s="208" t="s">
        <v>192</v>
      </c>
      <c r="AU883" s="208" t="s">
        <v>80</v>
      </c>
      <c r="AV883" s="13" t="s">
        <v>78</v>
      </c>
      <c r="AW883" s="13" t="s">
        <v>35</v>
      </c>
      <c r="AX883" s="13" t="s">
        <v>71</v>
      </c>
      <c r="AY883" s="208" t="s">
        <v>179</v>
      </c>
    </row>
    <row r="884" spans="2:51" s="12" customFormat="1" ht="13.5">
      <c r="B884" s="199"/>
      <c r="D884" s="194" t="s">
        <v>192</v>
      </c>
      <c r="E884" s="200" t="s">
        <v>5</v>
      </c>
      <c r="F884" s="201" t="s">
        <v>1068</v>
      </c>
      <c r="H884" s="202">
        <v>5561.15</v>
      </c>
      <c r="I884" s="203"/>
      <c r="L884" s="199"/>
      <c r="M884" s="204"/>
      <c r="N884" s="205"/>
      <c r="O884" s="205"/>
      <c r="P884" s="205"/>
      <c r="Q884" s="205"/>
      <c r="R884" s="205"/>
      <c r="S884" s="205"/>
      <c r="T884" s="206"/>
      <c r="AT884" s="200" t="s">
        <v>192</v>
      </c>
      <c r="AU884" s="200" t="s">
        <v>80</v>
      </c>
      <c r="AV884" s="12" t="s">
        <v>80</v>
      </c>
      <c r="AW884" s="12" t="s">
        <v>35</v>
      </c>
      <c r="AX884" s="12" t="s">
        <v>78</v>
      </c>
      <c r="AY884" s="200" t="s">
        <v>179</v>
      </c>
    </row>
    <row r="885" spans="2:65" s="1" customFormat="1" ht="16.5" customHeight="1">
      <c r="B885" s="181"/>
      <c r="C885" s="230" t="s">
        <v>1069</v>
      </c>
      <c r="D885" s="230" t="s">
        <v>541</v>
      </c>
      <c r="E885" s="231" t="s">
        <v>1070</v>
      </c>
      <c r="F885" s="232" t="s">
        <v>1071</v>
      </c>
      <c r="G885" s="233" t="s">
        <v>822</v>
      </c>
      <c r="H885" s="234">
        <v>1019.544</v>
      </c>
      <c r="I885" s="235"/>
      <c r="J885" s="236">
        <f>ROUND(I885*H885,2)</f>
        <v>0</v>
      </c>
      <c r="K885" s="232" t="s">
        <v>185</v>
      </c>
      <c r="L885" s="237"/>
      <c r="M885" s="238" t="s">
        <v>5</v>
      </c>
      <c r="N885" s="239" t="s">
        <v>42</v>
      </c>
      <c r="O885" s="43"/>
      <c r="P885" s="191">
        <f>O885*H885</f>
        <v>0</v>
      </c>
      <c r="Q885" s="191">
        <v>0.04377</v>
      </c>
      <c r="R885" s="191">
        <f>Q885*H885</f>
        <v>44.62544088</v>
      </c>
      <c r="S885" s="191">
        <v>0</v>
      </c>
      <c r="T885" s="192">
        <f>S885*H885</f>
        <v>0</v>
      </c>
      <c r="AR885" s="25" t="s">
        <v>284</v>
      </c>
      <c r="AT885" s="25" t="s">
        <v>541</v>
      </c>
      <c r="AU885" s="25" t="s">
        <v>80</v>
      </c>
      <c r="AY885" s="25" t="s">
        <v>179</v>
      </c>
      <c r="BE885" s="193">
        <f>IF(N885="základní",J885,0)</f>
        <v>0</v>
      </c>
      <c r="BF885" s="193">
        <f>IF(N885="snížená",J885,0)</f>
        <v>0</v>
      </c>
      <c r="BG885" s="193">
        <f>IF(N885="zákl. přenesená",J885,0)</f>
        <v>0</v>
      </c>
      <c r="BH885" s="193">
        <f>IF(N885="sníž. přenesená",J885,0)</f>
        <v>0</v>
      </c>
      <c r="BI885" s="193">
        <f>IF(N885="nulová",J885,0)</f>
        <v>0</v>
      </c>
      <c r="BJ885" s="25" t="s">
        <v>78</v>
      </c>
      <c r="BK885" s="193">
        <f>ROUND(I885*H885,2)</f>
        <v>0</v>
      </c>
      <c r="BL885" s="25" t="s">
        <v>186</v>
      </c>
      <c r="BM885" s="25" t="s">
        <v>1072</v>
      </c>
    </row>
    <row r="886" spans="2:47" s="1" customFormat="1" ht="13.5">
      <c r="B886" s="42"/>
      <c r="D886" s="194" t="s">
        <v>188</v>
      </c>
      <c r="F886" s="195" t="s">
        <v>1073</v>
      </c>
      <c r="I886" s="196"/>
      <c r="L886" s="42"/>
      <c r="M886" s="197"/>
      <c r="N886" s="43"/>
      <c r="O886" s="43"/>
      <c r="P886" s="43"/>
      <c r="Q886" s="43"/>
      <c r="R886" s="43"/>
      <c r="S886" s="43"/>
      <c r="T886" s="71"/>
      <c r="AT886" s="25" t="s">
        <v>188</v>
      </c>
      <c r="AU886" s="25" t="s">
        <v>80</v>
      </c>
    </row>
    <row r="887" spans="2:51" s="12" customFormat="1" ht="13.5">
      <c r="B887" s="199"/>
      <c r="D887" s="194" t="s">
        <v>192</v>
      </c>
      <c r="E887" s="200" t="s">
        <v>5</v>
      </c>
      <c r="F887" s="201" t="s">
        <v>1074</v>
      </c>
      <c r="H887" s="202">
        <v>926.858</v>
      </c>
      <c r="I887" s="203"/>
      <c r="L887" s="199"/>
      <c r="M887" s="204"/>
      <c r="N887" s="205"/>
      <c r="O887" s="205"/>
      <c r="P887" s="205"/>
      <c r="Q887" s="205"/>
      <c r="R887" s="205"/>
      <c r="S887" s="205"/>
      <c r="T887" s="206"/>
      <c r="AT887" s="200" t="s">
        <v>192</v>
      </c>
      <c r="AU887" s="200" t="s">
        <v>80</v>
      </c>
      <c r="AV887" s="12" t="s">
        <v>80</v>
      </c>
      <c r="AW887" s="12" t="s">
        <v>35</v>
      </c>
      <c r="AX887" s="12" t="s">
        <v>78</v>
      </c>
      <c r="AY887" s="200" t="s">
        <v>179</v>
      </c>
    </row>
    <row r="888" spans="2:51" s="12" customFormat="1" ht="13.5">
      <c r="B888" s="199"/>
      <c r="D888" s="194" t="s">
        <v>192</v>
      </c>
      <c r="F888" s="201" t="s">
        <v>1075</v>
      </c>
      <c r="H888" s="202">
        <v>1019.544</v>
      </c>
      <c r="I888" s="203"/>
      <c r="L888" s="199"/>
      <c r="M888" s="204"/>
      <c r="N888" s="205"/>
      <c r="O888" s="205"/>
      <c r="P888" s="205"/>
      <c r="Q888" s="205"/>
      <c r="R888" s="205"/>
      <c r="S888" s="205"/>
      <c r="T888" s="206"/>
      <c r="AT888" s="200" t="s">
        <v>192</v>
      </c>
      <c r="AU888" s="200" t="s">
        <v>80</v>
      </c>
      <c r="AV888" s="12" t="s">
        <v>80</v>
      </c>
      <c r="AW888" s="12" t="s">
        <v>6</v>
      </c>
      <c r="AX888" s="12" t="s">
        <v>78</v>
      </c>
      <c r="AY888" s="200" t="s">
        <v>179</v>
      </c>
    </row>
    <row r="889" spans="2:65" s="1" customFormat="1" ht="25.5" customHeight="1">
      <c r="B889" s="181"/>
      <c r="C889" s="182" t="s">
        <v>1076</v>
      </c>
      <c r="D889" s="182" t="s">
        <v>181</v>
      </c>
      <c r="E889" s="183" t="s">
        <v>1077</v>
      </c>
      <c r="F889" s="184" t="s">
        <v>1078</v>
      </c>
      <c r="G889" s="185" t="s">
        <v>309</v>
      </c>
      <c r="H889" s="186">
        <v>1760.05</v>
      </c>
      <c r="I889" s="187"/>
      <c r="J889" s="188">
        <f>ROUND(I889*H889,2)</f>
        <v>0</v>
      </c>
      <c r="K889" s="184" t="s">
        <v>185</v>
      </c>
      <c r="L889" s="42"/>
      <c r="M889" s="189" t="s">
        <v>5</v>
      </c>
      <c r="N889" s="190" t="s">
        <v>42</v>
      </c>
      <c r="O889" s="43"/>
      <c r="P889" s="191">
        <f>O889*H889</f>
        <v>0</v>
      </c>
      <c r="Q889" s="191">
        <v>2E-05</v>
      </c>
      <c r="R889" s="191">
        <f>Q889*H889</f>
        <v>0.035201</v>
      </c>
      <c r="S889" s="191">
        <v>0</v>
      </c>
      <c r="T889" s="192">
        <f>S889*H889</f>
        <v>0</v>
      </c>
      <c r="AR889" s="25" t="s">
        <v>186</v>
      </c>
      <c r="AT889" s="25" t="s">
        <v>181</v>
      </c>
      <c r="AU889" s="25" t="s">
        <v>80</v>
      </c>
      <c r="AY889" s="25" t="s">
        <v>179</v>
      </c>
      <c r="BE889" s="193">
        <f>IF(N889="základní",J889,0)</f>
        <v>0</v>
      </c>
      <c r="BF889" s="193">
        <f>IF(N889="snížená",J889,0)</f>
        <v>0</v>
      </c>
      <c r="BG889" s="193">
        <f>IF(N889="zákl. přenesená",J889,0)</f>
        <v>0</v>
      </c>
      <c r="BH889" s="193">
        <f>IF(N889="sníž. přenesená",J889,0)</f>
        <v>0</v>
      </c>
      <c r="BI889" s="193">
        <f>IF(N889="nulová",J889,0)</f>
        <v>0</v>
      </c>
      <c r="BJ889" s="25" t="s">
        <v>78</v>
      </c>
      <c r="BK889" s="193">
        <f>ROUND(I889*H889,2)</f>
        <v>0</v>
      </c>
      <c r="BL889" s="25" t="s">
        <v>186</v>
      </c>
      <c r="BM889" s="25" t="s">
        <v>1079</v>
      </c>
    </row>
    <row r="890" spans="2:47" s="1" customFormat="1" ht="13.5">
      <c r="B890" s="42"/>
      <c r="D890" s="194" t="s">
        <v>188</v>
      </c>
      <c r="F890" s="195" t="s">
        <v>1080</v>
      </c>
      <c r="I890" s="196"/>
      <c r="L890" s="42"/>
      <c r="M890" s="197"/>
      <c r="N890" s="43"/>
      <c r="O890" s="43"/>
      <c r="P890" s="43"/>
      <c r="Q890" s="43"/>
      <c r="R890" s="43"/>
      <c r="S890" s="43"/>
      <c r="T890" s="71"/>
      <c r="AT890" s="25" t="s">
        <v>188</v>
      </c>
      <c r="AU890" s="25" t="s">
        <v>80</v>
      </c>
    </row>
    <row r="891" spans="2:47" s="1" customFormat="1" ht="27">
      <c r="B891" s="42"/>
      <c r="D891" s="194" t="s">
        <v>190</v>
      </c>
      <c r="F891" s="198" t="s">
        <v>191</v>
      </c>
      <c r="I891" s="196"/>
      <c r="L891" s="42"/>
      <c r="M891" s="197"/>
      <c r="N891" s="43"/>
      <c r="O891" s="43"/>
      <c r="P891" s="43"/>
      <c r="Q891" s="43"/>
      <c r="R891" s="43"/>
      <c r="S891" s="43"/>
      <c r="T891" s="71"/>
      <c r="AT891" s="25" t="s">
        <v>190</v>
      </c>
      <c r="AU891" s="25" t="s">
        <v>80</v>
      </c>
    </row>
    <row r="892" spans="2:51" s="13" customFormat="1" ht="13.5">
      <c r="B892" s="207"/>
      <c r="D892" s="194" t="s">
        <v>192</v>
      </c>
      <c r="E892" s="208" t="s">
        <v>5</v>
      </c>
      <c r="F892" s="209" t="s">
        <v>1067</v>
      </c>
      <c r="H892" s="208" t="s">
        <v>5</v>
      </c>
      <c r="I892" s="210"/>
      <c r="L892" s="207"/>
      <c r="M892" s="211"/>
      <c r="N892" s="212"/>
      <c r="O892" s="212"/>
      <c r="P892" s="212"/>
      <c r="Q892" s="212"/>
      <c r="R892" s="212"/>
      <c r="S892" s="212"/>
      <c r="T892" s="213"/>
      <c r="AT892" s="208" t="s">
        <v>192</v>
      </c>
      <c r="AU892" s="208" t="s">
        <v>80</v>
      </c>
      <c r="AV892" s="13" t="s">
        <v>78</v>
      </c>
      <c r="AW892" s="13" t="s">
        <v>35</v>
      </c>
      <c r="AX892" s="13" t="s">
        <v>71</v>
      </c>
      <c r="AY892" s="208" t="s">
        <v>179</v>
      </c>
    </row>
    <row r="893" spans="2:51" s="12" customFormat="1" ht="13.5">
      <c r="B893" s="199"/>
      <c r="D893" s="194" t="s">
        <v>192</v>
      </c>
      <c r="E893" s="200" t="s">
        <v>5</v>
      </c>
      <c r="F893" s="201" t="s">
        <v>1081</v>
      </c>
      <c r="H893" s="202">
        <v>1760.05</v>
      </c>
      <c r="I893" s="203"/>
      <c r="L893" s="199"/>
      <c r="M893" s="204"/>
      <c r="N893" s="205"/>
      <c r="O893" s="205"/>
      <c r="P893" s="205"/>
      <c r="Q893" s="205"/>
      <c r="R893" s="205"/>
      <c r="S893" s="205"/>
      <c r="T893" s="206"/>
      <c r="AT893" s="200" t="s">
        <v>192</v>
      </c>
      <c r="AU893" s="200" t="s">
        <v>80</v>
      </c>
      <c r="AV893" s="12" t="s">
        <v>80</v>
      </c>
      <c r="AW893" s="12" t="s">
        <v>35</v>
      </c>
      <c r="AX893" s="12" t="s">
        <v>78</v>
      </c>
      <c r="AY893" s="200" t="s">
        <v>179</v>
      </c>
    </row>
    <row r="894" spans="2:65" s="1" customFormat="1" ht="16.5" customHeight="1">
      <c r="B894" s="181"/>
      <c r="C894" s="230" t="s">
        <v>1082</v>
      </c>
      <c r="D894" s="230" t="s">
        <v>541</v>
      </c>
      <c r="E894" s="231" t="s">
        <v>1083</v>
      </c>
      <c r="F894" s="232" t="s">
        <v>1084</v>
      </c>
      <c r="G894" s="233" t="s">
        <v>822</v>
      </c>
      <c r="H894" s="234">
        <v>322.676</v>
      </c>
      <c r="I894" s="235"/>
      <c r="J894" s="236">
        <f>ROUND(I894*H894,2)</f>
        <v>0</v>
      </c>
      <c r="K894" s="232" t="s">
        <v>185</v>
      </c>
      <c r="L894" s="237"/>
      <c r="M894" s="238" t="s">
        <v>5</v>
      </c>
      <c r="N894" s="239" t="s">
        <v>42</v>
      </c>
      <c r="O894" s="43"/>
      <c r="P894" s="191">
        <f>O894*H894</f>
        <v>0</v>
      </c>
      <c r="Q894" s="191">
        <v>0.06838</v>
      </c>
      <c r="R894" s="191">
        <f>Q894*H894</f>
        <v>22.064584879999998</v>
      </c>
      <c r="S894" s="191">
        <v>0</v>
      </c>
      <c r="T894" s="192">
        <f>S894*H894</f>
        <v>0</v>
      </c>
      <c r="AR894" s="25" t="s">
        <v>284</v>
      </c>
      <c r="AT894" s="25" t="s">
        <v>541</v>
      </c>
      <c r="AU894" s="25" t="s">
        <v>80</v>
      </c>
      <c r="AY894" s="25" t="s">
        <v>179</v>
      </c>
      <c r="BE894" s="193">
        <f>IF(N894="základní",J894,0)</f>
        <v>0</v>
      </c>
      <c r="BF894" s="193">
        <f>IF(N894="snížená",J894,0)</f>
        <v>0</v>
      </c>
      <c r="BG894" s="193">
        <f>IF(N894="zákl. přenesená",J894,0)</f>
        <v>0</v>
      </c>
      <c r="BH894" s="193">
        <f>IF(N894="sníž. přenesená",J894,0)</f>
        <v>0</v>
      </c>
      <c r="BI894" s="193">
        <f>IF(N894="nulová",J894,0)</f>
        <v>0</v>
      </c>
      <c r="BJ894" s="25" t="s">
        <v>78</v>
      </c>
      <c r="BK894" s="193">
        <f>ROUND(I894*H894,2)</f>
        <v>0</v>
      </c>
      <c r="BL894" s="25" t="s">
        <v>186</v>
      </c>
      <c r="BM894" s="25" t="s">
        <v>1085</v>
      </c>
    </row>
    <row r="895" spans="2:47" s="1" customFormat="1" ht="13.5">
      <c r="B895" s="42"/>
      <c r="D895" s="194" t="s">
        <v>188</v>
      </c>
      <c r="F895" s="195" t="s">
        <v>1086</v>
      </c>
      <c r="I895" s="196"/>
      <c r="L895" s="42"/>
      <c r="M895" s="197"/>
      <c r="N895" s="43"/>
      <c r="O895" s="43"/>
      <c r="P895" s="43"/>
      <c r="Q895" s="43"/>
      <c r="R895" s="43"/>
      <c r="S895" s="43"/>
      <c r="T895" s="71"/>
      <c r="AT895" s="25" t="s">
        <v>188</v>
      </c>
      <c r="AU895" s="25" t="s">
        <v>80</v>
      </c>
    </row>
    <row r="896" spans="2:51" s="12" customFormat="1" ht="13.5">
      <c r="B896" s="199"/>
      <c r="D896" s="194" t="s">
        <v>192</v>
      </c>
      <c r="E896" s="200" t="s">
        <v>5</v>
      </c>
      <c r="F896" s="201" t="s">
        <v>1087</v>
      </c>
      <c r="H896" s="202">
        <v>293.342</v>
      </c>
      <c r="I896" s="203"/>
      <c r="L896" s="199"/>
      <c r="M896" s="204"/>
      <c r="N896" s="205"/>
      <c r="O896" s="205"/>
      <c r="P896" s="205"/>
      <c r="Q896" s="205"/>
      <c r="R896" s="205"/>
      <c r="S896" s="205"/>
      <c r="T896" s="206"/>
      <c r="AT896" s="200" t="s">
        <v>192</v>
      </c>
      <c r="AU896" s="200" t="s">
        <v>80</v>
      </c>
      <c r="AV896" s="12" t="s">
        <v>80</v>
      </c>
      <c r="AW896" s="12" t="s">
        <v>35</v>
      </c>
      <c r="AX896" s="12" t="s">
        <v>78</v>
      </c>
      <c r="AY896" s="200" t="s">
        <v>179</v>
      </c>
    </row>
    <row r="897" spans="2:51" s="12" customFormat="1" ht="13.5">
      <c r="B897" s="199"/>
      <c r="D897" s="194" t="s">
        <v>192</v>
      </c>
      <c r="F897" s="201" t="s">
        <v>1088</v>
      </c>
      <c r="H897" s="202">
        <v>322.676</v>
      </c>
      <c r="I897" s="203"/>
      <c r="L897" s="199"/>
      <c r="M897" s="204"/>
      <c r="N897" s="205"/>
      <c r="O897" s="205"/>
      <c r="P897" s="205"/>
      <c r="Q897" s="205"/>
      <c r="R897" s="205"/>
      <c r="S897" s="205"/>
      <c r="T897" s="206"/>
      <c r="AT897" s="200" t="s">
        <v>192</v>
      </c>
      <c r="AU897" s="200" t="s">
        <v>80</v>
      </c>
      <c r="AV897" s="12" t="s">
        <v>80</v>
      </c>
      <c r="AW897" s="12" t="s">
        <v>6</v>
      </c>
      <c r="AX897" s="12" t="s">
        <v>78</v>
      </c>
      <c r="AY897" s="200" t="s">
        <v>179</v>
      </c>
    </row>
    <row r="898" spans="2:65" s="1" customFormat="1" ht="25.5" customHeight="1">
      <c r="B898" s="181"/>
      <c r="C898" s="182" t="s">
        <v>1089</v>
      </c>
      <c r="D898" s="182" t="s">
        <v>181</v>
      </c>
      <c r="E898" s="183" t="s">
        <v>1090</v>
      </c>
      <c r="F898" s="184" t="s">
        <v>1091</v>
      </c>
      <c r="G898" s="185" t="s">
        <v>309</v>
      </c>
      <c r="H898" s="186">
        <v>100</v>
      </c>
      <c r="I898" s="187"/>
      <c r="J898" s="188">
        <f>ROUND(I898*H898,2)</f>
        <v>0</v>
      </c>
      <c r="K898" s="184" t="s">
        <v>5</v>
      </c>
      <c r="L898" s="42"/>
      <c r="M898" s="189" t="s">
        <v>5</v>
      </c>
      <c r="N898" s="190" t="s">
        <v>42</v>
      </c>
      <c r="O898" s="43"/>
      <c r="P898" s="191">
        <f>O898*H898</f>
        <v>0</v>
      </c>
      <c r="Q898" s="191">
        <v>2E-05</v>
      </c>
      <c r="R898" s="191">
        <f>Q898*H898</f>
        <v>0.002</v>
      </c>
      <c r="S898" s="191">
        <v>0</v>
      </c>
      <c r="T898" s="192">
        <f>S898*H898</f>
        <v>0</v>
      </c>
      <c r="AR898" s="25" t="s">
        <v>186</v>
      </c>
      <c r="AT898" s="25" t="s">
        <v>181</v>
      </c>
      <c r="AU898" s="25" t="s">
        <v>80</v>
      </c>
      <c r="AY898" s="25" t="s">
        <v>179</v>
      </c>
      <c r="BE898" s="193">
        <f>IF(N898="základní",J898,0)</f>
        <v>0</v>
      </c>
      <c r="BF898" s="193">
        <f>IF(N898="snížená",J898,0)</f>
        <v>0</v>
      </c>
      <c r="BG898" s="193">
        <f>IF(N898="zákl. přenesená",J898,0)</f>
        <v>0</v>
      </c>
      <c r="BH898" s="193">
        <f>IF(N898="sníž. přenesená",J898,0)</f>
        <v>0</v>
      </c>
      <c r="BI898" s="193">
        <f>IF(N898="nulová",J898,0)</f>
        <v>0</v>
      </c>
      <c r="BJ898" s="25" t="s">
        <v>78</v>
      </c>
      <c r="BK898" s="193">
        <f>ROUND(I898*H898,2)</f>
        <v>0</v>
      </c>
      <c r="BL898" s="25" t="s">
        <v>186</v>
      </c>
      <c r="BM898" s="25" t="s">
        <v>1092</v>
      </c>
    </row>
    <row r="899" spans="2:47" s="1" customFormat="1" ht="13.5">
      <c r="B899" s="42"/>
      <c r="D899" s="194" t="s">
        <v>188</v>
      </c>
      <c r="F899" s="195" t="s">
        <v>1080</v>
      </c>
      <c r="I899" s="196"/>
      <c r="L899" s="42"/>
      <c r="M899" s="197"/>
      <c r="N899" s="43"/>
      <c r="O899" s="43"/>
      <c r="P899" s="43"/>
      <c r="Q899" s="43"/>
      <c r="R899" s="43"/>
      <c r="S899" s="43"/>
      <c r="T899" s="71"/>
      <c r="AT899" s="25" t="s">
        <v>188</v>
      </c>
      <c r="AU899" s="25" t="s">
        <v>80</v>
      </c>
    </row>
    <row r="900" spans="2:47" s="1" customFormat="1" ht="27">
      <c r="B900" s="42"/>
      <c r="D900" s="194" t="s">
        <v>190</v>
      </c>
      <c r="F900" s="198" t="s">
        <v>191</v>
      </c>
      <c r="I900" s="196"/>
      <c r="L900" s="42"/>
      <c r="M900" s="197"/>
      <c r="N900" s="43"/>
      <c r="O900" s="43"/>
      <c r="P900" s="43"/>
      <c r="Q900" s="43"/>
      <c r="R900" s="43"/>
      <c r="S900" s="43"/>
      <c r="T900" s="71"/>
      <c r="AT900" s="25" t="s">
        <v>190</v>
      </c>
      <c r="AU900" s="25" t="s">
        <v>80</v>
      </c>
    </row>
    <row r="901" spans="2:51" s="12" customFormat="1" ht="13.5">
      <c r="B901" s="199"/>
      <c r="D901" s="194" t="s">
        <v>192</v>
      </c>
      <c r="E901" s="200" t="s">
        <v>5</v>
      </c>
      <c r="F901" s="201" t="s">
        <v>1093</v>
      </c>
      <c r="H901" s="202">
        <v>100</v>
      </c>
      <c r="I901" s="203"/>
      <c r="L901" s="199"/>
      <c r="M901" s="204"/>
      <c r="N901" s="205"/>
      <c r="O901" s="205"/>
      <c r="P901" s="205"/>
      <c r="Q901" s="205"/>
      <c r="R901" s="205"/>
      <c r="S901" s="205"/>
      <c r="T901" s="206"/>
      <c r="AT901" s="200" t="s">
        <v>192</v>
      </c>
      <c r="AU901" s="200" t="s">
        <v>80</v>
      </c>
      <c r="AV901" s="12" t="s">
        <v>80</v>
      </c>
      <c r="AW901" s="12" t="s">
        <v>35</v>
      </c>
      <c r="AX901" s="12" t="s">
        <v>78</v>
      </c>
      <c r="AY901" s="200" t="s">
        <v>179</v>
      </c>
    </row>
    <row r="902" spans="2:65" s="1" customFormat="1" ht="16.5" customHeight="1">
      <c r="B902" s="181"/>
      <c r="C902" s="230" t="s">
        <v>1094</v>
      </c>
      <c r="D902" s="230" t="s">
        <v>541</v>
      </c>
      <c r="E902" s="231" t="s">
        <v>1095</v>
      </c>
      <c r="F902" s="232" t="s">
        <v>1084</v>
      </c>
      <c r="G902" s="233" t="s">
        <v>822</v>
      </c>
      <c r="H902" s="234">
        <v>18.334</v>
      </c>
      <c r="I902" s="235"/>
      <c r="J902" s="236">
        <f>ROUND(I902*H902,2)</f>
        <v>0</v>
      </c>
      <c r="K902" s="232" t="s">
        <v>5</v>
      </c>
      <c r="L902" s="237"/>
      <c r="M902" s="238" t="s">
        <v>5</v>
      </c>
      <c r="N902" s="239" t="s">
        <v>42</v>
      </c>
      <c r="O902" s="43"/>
      <c r="P902" s="191">
        <f>O902*H902</f>
        <v>0</v>
      </c>
      <c r="Q902" s="191">
        <v>0.06838</v>
      </c>
      <c r="R902" s="191">
        <f>Q902*H902</f>
        <v>1.2536789199999998</v>
      </c>
      <c r="S902" s="191">
        <v>0</v>
      </c>
      <c r="T902" s="192">
        <f>S902*H902</f>
        <v>0</v>
      </c>
      <c r="AR902" s="25" t="s">
        <v>284</v>
      </c>
      <c r="AT902" s="25" t="s">
        <v>541</v>
      </c>
      <c r="AU902" s="25" t="s">
        <v>80</v>
      </c>
      <c r="AY902" s="25" t="s">
        <v>179</v>
      </c>
      <c r="BE902" s="193">
        <f>IF(N902="základní",J902,0)</f>
        <v>0</v>
      </c>
      <c r="BF902" s="193">
        <f>IF(N902="snížená",J902,0)</f>
        <v>0</v>
      </c>
      <c r="BG902" s="193">
        <f>IF(N902="zákl. přenesená",J902,0)</f>
        <v>0</v>
      </c>
      <c r="BH902" s="193">
        <f>IF(N902="sníž. přenesená",J902,0)</f>
        <v>0</v>
      </c>
      <c r="BI902" s="193">
        <f>IF(N902="nulová",J902,0)</f>
        <v>0</v>
      </c>
      <c r="BJ902" s="25" t="s">
        <v>78</v>
      </c>
      <c r="BK902" s="193">
        <f>ROUND(I902*H902,2)</f>
        <v>0</v>
      </c>
      <c r="BL902" s="25" t="s">
        <v>186</v>
      </c>
      <c r="BM902" s="25" t="s">
        <v>1096</v>
      </c>
    </row>
    <row r="903" spans="2:47" s="1" customFormat="1" ht="13.5">
      <c r="B903" s="42"/>
      <c r="D903" s="194" t="s">
        <v>188</v>
      </c>
      <c r="F903" s="195" t="s">
        <v>1086</v>
      </c>
      <c r="I903" s="196"/>
      <c r="L903" s="42"/>
      <c r="M903" s="197"/>
      <c r="N903" s="43"/>
      <c r="O903" s="43"/>
      <c r="P903" s="43"/>
      <c r="Q903" s="43"/>
      <c r="R903" s="43"/>
      <c r="S903" s="43"/>
      <c r="T903" s="71"/>
      <c r="AT903" s="25" t="s">
        <v>188</v>
      </c>
      <c r="AU903" s="25" t="s">
        <v>80</v>
      </c>
    </row>
    <row r="904" spans="2:51" s="12" customFormat="1" ht="13.5">
      <c r="B904" s="199"/>
      <c r="D904" s="194" t="s">
        <v>192</v>
      </c>
      <c r="E904" s="200" t="s">
        <v>5</v>
      </c>
      <c r="F904" s="201" t="s">
        <v>1097</v>
      </c>
      <c r="H904" s="202">
        <v>16.667</v>
      </c>
      <c r="I904" s="203"/>
      <c r="L904" s="199"/>
      <c r="M904" s="204"/>
      <c r="N904" s="205"/>
      <c r="O904" s="205"/>
      <c r="P904" s="205"/>
      <c r="Q904" s="205"/>
      <c r="R904" s="205"/>
      <c r="S904" s="205"/>
      <c r="T904" s="206"/>
      <c r="AT904" s="200" t="s">
        <v>192</v>
      </c>
      <c r="AU904" s="200" t="s">
        <v>80</v>
      </c>
      <c r="AV904" s="12" t="s">
        <v>80</v>
      </c>
      <c r="AW904" s="12" t="s">
        <v>35</v>
      </c>
      <c r="AX904" s="12" t="s">
        <v>78</v>
      </c>
      <c r="AY904" s="200" t="s">
        <v>179</v>
      </c>
    </row>
    <row r="905" spans="2:51" s="12" customFormat="1" ht="13.5">
      <c r="B905" s="199"/>
      <c r="D905" s="194" t="s">
        <v>192</v>
      </c>
      <c r="F905" s="201" t="s">
        <v>1098</v>
      </c>
      <c r="H905" s="202">
        <v>18.334</v>
      </c>
      <c r="I905" s="203"/>
      <c r="L905" s="199"/>
      <c r="M905" s="204"/>
      <c r="N905" s="205"/>
      <c r="O905" s="205"/>
      <c r="P905" s="205"/>
      <c r="Q905" s="205"/>
      <c r="R905" s="205"/>
      <c r="S905" s="205"/>
      <c r="T905" s="206"/>
      <c r="AT905" s="200" t="s">
        <v>192</v>
      </c>
      <c r="AU905" s="200" t="s">
        <v>80</v>
      </c>
      <c r="AV905" s="12" t="s">
        <v>80</v>
      </c>
      <c r="AW905" s="12" t="s">
        <v>6</v>
      </c>
      <c r="AX905" s="12" t="s">
        <v>78</v>
      </c>
      <c r="AY905" s="200" t="s">
        <v>179</v>
      </c>
    </row>
    <row r="906" spans="2:65" s="1" customFormat="1" ht="16.5" customHeight="1">
      <c r="B906" s="181"/>
      <c r="C906" s="182" t="s">
        <v>1093</v>
      </c>
      <c r="D906" s="182" t="s">
        <v>181</v>
      </c>
      <c r="E906" s="183" t="s">
        <v>1099</v>
      </c>
      <c r="F906" s="184" t="s">
        <v>1100</v>
      </c>
      <c r="G906" s="185" t="s">
        <v>822</v>
      </c>
      <c r="H906" s="186">
        <v>240</v>
      </c>
      <c r="I906" s="187"/>
      <c r="J906" s="188">
        <f>ROUND(I906*H906,2)</f>
        <v>0</v>
      </c>
      <c r="K906" s="184" t="s">
        <v>185</v>
      </c>
      <c r="L906" s="42"/>
      <c r="M906" s="189" t="s">
        <v>5</v>
      </c>
      <c r="N906" s="190" t="s">
        <v>42</v>
      </c>
      <c r="O906" s="43"/>
      <c r="P906" s="191">
        <f>O906*H906</f>
        <v>0</v>
      </c>
      <c r="Q906" s="191">
        <v>0</v>
      </c>
      <c r="R906" s="191">
        <f>Q906*H906</f>
        <v>0</v>
      </c>
      <c r="S906" s="191">
        <v>0</v>
      </c>
      <c r="T906" s="192">
        <f>S906*H906</f>
        <v>0</v>
      </c>
      <c r="AR906" s="25" t="s">
        <v>186</v>
      </c>
      <c r="AT906" s="25" t="s">
        <v>181</v>
      </c>
      <c r="AU906" s="25" t="s">
        <v>80</v>
      </c>
      <c r="AY906" s="25" t="s">
        <v>179</v>
      </c>
      <c r="BE906" s="193">
        <f>IF(N906="základní",J906,0)</f>
        <v>0</v>
      </c>
      <c r="BF906" s="193">
        <f>IF(N906="snížená",J906,0)</f>
        <v>0</v>
      </c>
      <c r="BG906" s="193">
        <f>IF(N906="zákl. přenesená",J906,0)</f>
        <v>0</v>
      </c>
      <c r="BH906" s="193">
        <f>IF(N906="sníž. přenesená",J906,0)</f>
        <v>0</v>
      </c>
      <c r="BI906" s="193">
        <f>IF(N906="nulová",J906,0)</f>
        <v>0</v>
      </c>
      <c r="BJ906" s="25" t="s">
        <v>78</v>
      </c>
      <c r="BK906" s="193">
        <f>ROUND(I906*H906,2)</f>
        <v>0</v>
      </c>
      <c r="BL906" s="25" t="s">
        <v>186</v>
      </c>
      <c r="BM906" s="25" t="s">
        <v>1101</v>
      </c>
    </row>
    <row r="907" spans="2:47" s="1" customFormat="1" ht="27">
      <c r="B907" s="42"/>
      <c r="D907" s="194" t="s">
        <v>188</v>
      </c>
      <c r="F907" s="195" t="s">
        <v>1102</v>
      </c>
      <c r="I907" s="196"/>
      <c r="L907" s="42"/>
      <c r="M907" s="197"/>
      <c r="N907" s="43"/>
      <c r="O907" s="43"/>
      <c r="P907" s="43"/>
      <c r="Q907" s="43"/>
      <c r="R907" s="43"/>
      <c r="S907" s="43"/>
      <c r="T907" s="71"/>
      <c r="AT907" s="25" t="s">
        <v>188</v>
      </c>
      <c r="AU907" s="25" t="s">
        <v>80</v>
      </c>
    </row>
    <row r="908" spans="2:47" s="1" customFormat="1" ht="27">
      <c r="B908" s="42"/>
      <c r="D908" s="194" t="s">
        <v>190</v>
      </c>
      <c r="F908" s="198" t="s">
        <v>191</v>
      </c>
      <c r="I908" s="196"/>
      <c r="L908" s="42"/>
      <c r="M908" s="197"/>
      <c r="N908" s="43"/>
      <c r="O908" s="43"/>
      <c r="P908" s="43"/>
      <c r="Q908" s="43"/>
      <c r="R908" s="43"/>
      <c r="S908" s="43"/>
      <c r="T908" s="71"/>
      <c r="AT908" s="25" t="s">
        <v>190</v>
      </c>
      <c r="AU908" s="25" t="s">
        <v>80</v>
      </c>
    </row>
    <row r="909" spans="2:51" s="13" customFormat="1" ht="13.5">
      <c r="B909" s="207"/>
      <c r="D909" s="194" t="s">
        <v>192</v>
      </c>
      <c r="E909" s="208" t="s">
        <v>5</v>
      </c>
      <c r="F909" s="209" t="s">
        <v>1103</v>
      </c>
      <c r="H909" s="208" t="s">
        <v>5</v>
      </c>
      <c r="I909" s="210"/>
      <c r="L909" s="207"/>
      <c r="M909" s="211"/>
      <c r="N909" s="212"/>
      <c r="O909" s="212"/>
      <c r="P909" s="212"/>
      <c r="Q909" s="212"/>
      <c r="R909" s="212"/>
      <c r="S909" s="212"/>
      <c r="T909" s="213"/>
      <c r="AT909" s="208" t="s">
        <v>192</v>
      </c>
      <c r="AU909" s="208" t="s">
        <v>80</v>
      </c>
      <c r="AV909" s="13" t="s">
        <v>78</v>
      </c>
      <c r="AW909" s="13" t="s">
        <v>35</v>
      </c>
      <c r="AX909" s="13" t="s">
        <v>71</v>
      </c>
      <c r="AY909" s="208" t="s">
        <v>179</v>
      </c>
    </row>
    <row r="910" spans="2:51" s="12" customFormat="1" ht="13.5">
      <c r="B910" s="199"/>
      <c r="D910" s="194" t="s">
        <v>192</v>
      </c>
      <c r="E910" s="200" t="s">
        <v>5</v>
      </c>
      <c r="F910" s="201" t="s">
        <v>1104</v>
      </c>
      <c r="H910" s="202">
        <v>188</v>
      </c>
      <c r="I910" s="203"/>
      <c r="L910" s="199"/>
      <c r="M910" s="204"/>
      <c r="N910" s="205"/>
      <c r="O910" s="205"/>
      <c r="P910" s="205"/>
      <c r="Q910" s="205"/>
      <c r="R910" s="205"/>
      <c r="S910" s="205"/>
      <c r="T910" s="206"/>
      <c r="AT910" s="200" t="s">
        <v>192</v>
      </c>
      <c r="AU910" s="200" t="s">
        <v>80</v>
      </c>
      <c r="AV910" s="12" t="s">
        <v>80</v>
      </c>
      <c r="AW910" s="12" t="s">
        <v>35</v>
      </c>
      <c r="AX910" s="12" t="s">
        <v>71</v>
      </c>
      <c r="AY910" s="200" t="s">
        <v>179</v>
      </c>
    </row>
    <row r="911" spans="2:51" s="13" customFormat="1" ht="13.5">
      <c r="B911" s="207"/>
      <c r="D911" s="194" t="s">
        <v>192</v>
      </c>
      <c r="E911" s="208" t="s">
        <v>5</v>
      </c>
      <c r="F911" s="209" t="s">
        <v>1105</v>
      </c>
      <c r="H911" s="208" t="s">
        <v>5</v>
      </c>
      <c r="I911" s="210"/>
      <c r="L911" s="207"/>
      <c r="M911" s="211"/>
      <c r="N911" s="212"/>
      <c r="O911" s="212"/>
      <c r="P911" s="212"/>
      <c r="Q911" s="212"/>
      <c r="R911" s="212"/>
      <c r="S911" s="212"/>
      <c r="T911" s="213"/>
      <c r="AT911" s="208" t="s">
        <v>192</v>
      </c>
      <c r="AU911" s="208" t="s">
        <v>80</v>
      </c>
      <c r="AV911" s="13" t="s">
        <v>78</v>
      </c>
      <c r="AW911" s="13" t="s">
        <v>35</v>
      </c>
      <c r="AX911" s="13" t="s">
        <v>71</v>
      </c>
      <c r="AY911" s="208" t="s">
        <v>179</v>
      </c>
    </row>
    <row r="912" spans="2:51" s="12" customFormat="1" ht="13.5">
      <c r="B912" s="199"/>
      <c r="D912" s="194" t="s">
        <v>192</v>
      </c>
      <c r="E912" s="200" t="s">
        <v>5</v>
      </c>
      <c r="F912" s="201" t="s">
        <v>675</v>
      </c>
      <c r="H912" s="202">
        <v>52</v>
      </c>
      <c r="I912" s="203"/>
      <c r="L912" s="199"/>
      <c r="M912" s="204"/>
      <c r="N912" s="205"/>
      <c r="O912" s="205"/>
      <c r="P912" s="205"/>
      <c r="Q912" s="205"/>
      <c r="R912" s="205"/>
      <c r="S912" s="205"/>
      <c r="T912" s="206"/>
      <c r="AT912" s="200" t="s">
        <v>192</v>
      </c>
      <c r="AU912" s="200" t="s">
        <v>80</v>
      </c>
      <c r="AV912" s="12" t="s">
        <v>80</v>
      </c>
      <c r="AW912" s="12" t="s">
        <v>35</v>
      </c>
      <c r="AX912" s="12" t="s">
        <v>71</v>
      </c>
      <c r="AY912" s="200" t="s">
        <v>179</v>
      </c>
    </row>
    <row r="913" spans="2:51" s="14" customFormat="1" ht="13.5">
      <c r="B913" s="214"/>
      <c r="D913" s="194" t="s">
        <v>192</v>
      </c>
      <c r="E913" s="215" t="s">
        <v>5</v>
      </c>
      <c r="F913" s="216" t="s">
        <v>228</v>
      </c>
      <c r="H913" s="217">
        <v>240</v>
      </c>
      <c r="I913" s="218"/>
      <c r="L913" s="214"/>
      <c r="M913" s="219"/>
      <c r="N913" s="220"/>
      <c r="O913" s="220"/>
      <c r="P913" s="220"/>
      <c r="Q913" s="220"/>
      <c r="R913" s="220"/>
      <c r="S913" s="220"/>
      <c r="T913" s="221"/>
      <c r="AT913" s="215" t="s">
        <v>192</v>
      </c>
      <c r="AU913" s="215" t="s">
        <v>80</v>
      </c>
      <c r="AV913" s="14" t="s">
        <v>186</v>
      </c>
      <c r="AW913" s="14" t="s">
        <v>35</v>
      </c>
      <c r="AX913" s="14" t="s">
        <v>78</v>
      </c>
      <c r="AY913" s="215" t="s">
        <v>179</v>
      </c>
    </row>
    <row r="914" spans="2:65" s="1" customFormat="1" ht="16.5" customHeight="1">
      <c r="B914" s="181"/>
      <c r="C914" s="230" t="s">
        <v>1106</v>
      </c>
      <c r="D914" s="230" t="s">
        <v>541</v>
      </c>
      <c r="E914" s="231" t="s">
        <v>1107</v>
      </c>
      <c r="F914" s="232" t="s">
        <v>1108</v>
      </c>
      <c r="G914" s="233" t="s">
        <v>822</v>
      </c>
      <c r="H914" s="234">
        <v>240</v>
      </c>
      <c r="I914" s="235"/>
      <c r="J914" s="236">
        <f>ROUND(I914*H914,2)</f>
        <v>0</v>
      </c>
      <c r="K914" s="232" t="s">
        <v>185</v>
      </c>
      <c r="L914" s="237"/>
      <c r="M914" s="238" t="s">
        <v>5</v>
      </c>
      <c r="N914" s="239" t="s">
        <v>42</v>
      </c>
      <c r="O914" s="43"/>
      <c r="P914" s="191">
        <f>O914*H914</f>
        <v>0</v>
      </c>
      <c r="Q914" s="191">
        <v>0.005</v>
      </c>
      <c r="R914" s="191">
        <f>Q914*H914</f>
        <v>1.2</v>
      </c>
      <c r="S914" s="191">
        <v>0</v>
      </c>
      <c r="T914" s="192">
        <f>S914*H914</f>
        <v>0</v>
      </c>
      <c r="AR914" s="25" t="s">
        <v>284</v>
      </c>
      <c r="AT914" s="25" t="s">
        <v>541</v>
      </c>
      <c r="AU914" s="25" t="s">
        <v>80</v>
      </c>
      <c r="AY914" s="25" t="s">
        <v>179</v>
      </c>
      <c r="BE914" s="193">
        <f>IF(N914="základní",J914,0)</f>
        <v>0</v>
      </c>
      <c r="BF914" s="193">
        <f>IF(N914="snížená",J914,0)</f>
        <v>0</v>
      </c>
      <c r="BG914" s="193">
        <f>IF(N914="zákl. přenesená",J914,0)</f>
        <v>0</v>
      </c>
      <c r="BH914" s="193">
        <f>IF(N914="sníž. přenesená",J914,0)</f>
        <v>0</v>
      </c>
      <c r="BI914" s="193">
        <f>IF(N914="nulová",J914,0)</f>
        <v>0</v>
      </c>
      <c r="BJ914" s="25" t="s">
        <v>78</v>
      </c>
      <c r="BK914" s="193">
        <f>ROUND(I914*H914,2)</f>
        <v>0</v>
      </c>
      <c r="BL914" s="25" t="s">
        <v>186</v>
      </c>
      <c r="BM914" s="25" t="s">
        <v>1109</v>
      </c>
    </row>
    <row r="915" spans="2:47" s="1" customFormat="1" ht="13.5">
      <c r="B915" s="42"/>
      <c r="D915" s="194" t="s">
        <v>188</v>
      </c>
      <c r="F915" s="195" t="s">
        <v>1110</v>
      </c>
      <c r="I915" s="196"/>
      <c r="L915" s="42"/>
      <c r="M915" s="197"/>
      <c r="N915" s="43"/>
      <c r="O915" s="43"/>
      <c r="P915" s="43"/>
      <c r="Q915" s="43"/>
      <c r="R915" s="43"/>
      <c r="S915" s="43"/>
      <c r="T915" s="71"/>
      <c r="AT915" s="25" t="s">
        <v>188</v>
      </c>
      <c r="AU915" s="25" t="s">
        <v>80</v>
      </c>
    </row>
    <row r="916" spans="2:65" s="1" customFormat="1" ht="16.5" customHeight="1">
      <c r="B916" s="181"/>
      <c r="C916" s="182" t="s">
        <v>1111</v>
      </c>
      <c r="D916" s="182" t="s">
        <v>181</v>
      </c>
      <c r="E916" s="183" t="s">
        <v>1112</v>
      </c>
      <c r="F916" s="184" t="s">
        <v>1113</v>
      </c>
      <c r="G916" s="185" t="s">
        <v>822</v>
      </c>
      <c r="H916" s="186">
        <v>62</v>
      </c>
      <c r="I916" s="187"/>
      <c r="J916" s="188">
        <f>ROUND(I916*H916,2)</f>
        <v>0</v>
      </c>
      <c r="K916" s="184" t="s">
        <v>185</v>
      </c>
      <c r="L916" s="42"/>
      <c r="M916" s="189" t="s">
        <v>5</v>
      </c>
      <c r="N916" s="190" t="s">
        <v>42</v>
      </c>
      <c r="O916" s="43"/>
      <c r="P916" s="191">
        <f>O916*H916</f>
        <v>0</v>
      </c>
      <c r="Q916" s="191">
        <v>0</v>
      </c>
      <c r="R916" s="191">
        <f>Q916*H916</f>
        <v>0</v>
      </c>
      <c r="S916" s="191">
        <v>0</v>
      </c>
      <c r="T916" s="192">
        <f>S916*H916</f>
        <v>0</v>
      </c>
      <c r="AR916" s="25" t="s">
        <v>186</v>
      </c>
      <c r="AT916" s="25" t="s">
        <v>181</v>
      </c>
      <c r="AU916" s="25" t="s">
        <v>80</v>
      </c>
      <c r="AY916" s="25" t="s">
        <v>179</v>
      </c>
      <c r="BE916" s="193">
        <f>IF(N916="základní",J916,0)</f>
        <v>0</v>
      </c>
      <c r="BF916" s="193">
        <f>IF(N916="snížená",J916,0)</f>
        <v>0</v>
      </c>
      <c r="BG916" s="193">
        <f>IF(N916="zákl. přenesená",J916,0)</f>
        <v>0</v>
      </c>
      <c r="BH916" s="193">
        <f>IF(N916="sníž. přenesená",J916,0)</f>
        <v>0</v>
      </c>
      <c r="BI916" s="193">
        <f>IF(N916="nulová",J916,0)</f>
        <v>0</v>
      </c>
      <c r="BJ916" s="25" t="s">
        <v>78</v>
      </c>
      <c r="BK916" s="193">
        <f>ROUND(I916*H916,2)</f>
        <v>0</v>
      </c>
      <c r="BL916" s="25" t="s">
        <v>186</v>
      </c>
      <c r="BM916" s="25" t="s">
        <v>1114</v>
      </c>
    </row>
    <row r="917" spans="2:47" s="1" customFormat="1" ht="27">
      <c r="B917" s="42"/>
      <c r="D917" s="194" t="s">
        <v>188</v>
      </c>
      <c r="F917" s="195" t="s">
        <v>1115</v>
      </c>
      <c r="I917" s="196"/>
      <c r="L917" s="42"/>
      <c r="M917" s="197"/>
      <c r="N917" s="43"/>
      <c r="O917" s="43"/>
      <c r="P917" s="43"/>
      <c r="Q917" s="43"/>
      <c r="R917" s="43"/>
      <c r="S917" s="43"/>
      <c r="T917" s="71"/>
      <c r="AT917" s="25" t="s">
        <v>188</v>
      </c>
      <c r="AU917" s="25" t="s">
        <v>80</v>
      </c>
    </row>
    <row r="918" spans="2:47" s="1" customFormat="1" ht="27">
      <c r="B918" s="42"/>
      <c r="D918" s="194" t="s">
        <v>190</v>
      </c>
      <c r="F918" s="198" t="s">
        <v>191</v>
      </c>
      <c r="I918" s="196"/>
      <c r="L918" s="42"/>
      <c r="M918" s="197"/>
      <c r="N918" s="43"/>
      <c r="O918" s="43"/>
      <c r="P918" s="43"/>
      <c r="Q918" s="43"/>
      <c r="R918" s="43"/>
      <c r="S918" s="43"/>
      <c r="T918" s="71"/>
      <c r="AT918" s="25" t="s">
        <v>190</v>
      </c>
      <c r="AU918" s="25" t="s">
        <v>80</v>
      </c>
    </row>
    <row r="919" spans="2:51" s="13" customFormat="1" ht="13.5">
      <c r="B919" s="207"/>
      <c r="D919" s="194" t="s">
        <v>192</v>
      </c>
      <c r="E919" s="208" t="s">
        <v>5</v>
      </c>
      <c r="F919" s="209" t="s">
        <v>1103</v>
      </c>
      <c r="H919" s="208" t="s">
        <v>5</v>
      </c>
      <c r="I919" s="210"/>
      <c r="L919" s="207"/>
      <c r="M919" s="211"/>
      <c r="N919" s="212"/>
      <c r="O919" s="212"/>
      <c r="P919" s="212"/>
      <c r="Q919" s="212"/>
      <c r="R919" s="212"/>
      <c r="S919" s="212"/>
      <c r="T919" s="213"/>
      <c r="AT919" s="208" t="s">
        <v>192</v>
      </c>
      <c r="AU919" s="208" t="s">
        <v>80</v>
      </c>
      <c r="AV919" s="13" t="s">
        <v>78</v>
      </c>
      <c r="AW919" s="13" t="s">
        <v>35</v>
      </c>
      <c r="AX919" s="13" t="s">
        <v>71</v>
      </c>
      <c r="AY919" s="208" t="s">
        <v>179</v>
      </c>
    </row>
    <row r="920" spans="2:51" s="12" customFormat="1" ht="13.5">
      <c r="B920" s="199"/>
      <c r="D920" s="194" t="s">
        <v>192</v>
      </c>
      <c r="E920" s="200" t="s">
        <v>5</v>
      </c>
      <c r="F920" s="201" t="s">
        <v>713</v>
      </c>
      <c r="H920" s="202">
        <v>54</v>
      </c>
      <c r="I920" s="203"/>
      <c r="L920" s="199"/>
      <c r="M920" s="204"/>
      <c r="N920" s="205"/>
      <c r="O920" s="205"/>
      <c r="P920" s="205"/>
      <c r="Q920" s="205"/>
      <c r="R920" s="205"/>
      <c r="S920" s="205"/>
      <c r="T920" s="206"/>
      <c r="AT920" s="200" t="s">
        <v>192</v>
      </c>
      <c r="AU920" s="200" t="s">
        <v>80</v>
      </c>
      <c r="AV920" s="12" t="s">
        <v>80</v>
      </c>
      <c r="AW920" s="12" t="s">
        <v>35</v>
      </c>
      <c r="AX920" s="12" t="s">
        <v>71</v>
      </c>
      <c r="AY920" s="200" t="s">
        <v>179</v>
      </c>
    </row>
    <row r="921" spans="2:51" s="13" customFormat="1" ht="13.5">
      <c r="B921" s="207"/>
      <c r="D921" s="194" t="s">
        <v>192</v>
      </c>
      <c r="E921" s="208" t="s">
        <v>5</v>
      </c>
      <c r="F921" s="209" t="s">
        <v>1105</v>
      </c>
      <c r="H921" s="208" t="s">
        <v>5</v>
      </c>
      <c r="I921" s="210"/>
      <c r="L921" s="207"/>
      <c r="M921" s="211"/>
      <c r="N921" s="212"/>
      <c r="O921" s="212"/>
      <c r="P921" s="212"/>
      <c r="Q921" s="212"/>
      <c r="R921" s="212"/>
      <c r="S921" s="212"/>
      <c r="T921" s="213"/>
      <c r="AT921" s="208" t="s">
        <v>192</v>
      </c>
      <c r="AU921" s="208" t="s">
        <v>80</v>
      </c>
      <c r="AV921" s="13" t="s">
        <v>78</v>
      </c>
      <c r="AW921" s="13" t="s">
        <v>35</v>
      </c>
      <c r="AX921" s="13" t="s">
        <v>71</v>
      </c>
      <c r="AY921" s="208" t="s">
        <v>179</v>
      </c>
    </row>
    <row r="922" spans="2:51" s="12" customFormat="1" ht="13.5">
      <c r="B922" s="199"/>
      <c r="D922" s="194" t="s">
        <v>192</v>
      </c>
      <c r="E922" s="200" t="s">
        <v>5</v>
      </c>
      <c r="F922" s="201" t="s">
        <v>284</v>
      </c>
      <c r="H922" s="202">
        <v>8</v>
      </c>
      <c r="I922" s="203"/>
      <c r="L922" s="199"/>
      <c r="M922" s="204"/>
      <c r="N922" s="205"/>
      <c r="O922" s="205"/>
      <c r="P922" s="205"/>
      <c r="Q922" s="205"/>
      <c r="R922" s="205"/>
      <c r="S922" s="205"/>
      <c r="T922" s="206"/>
      <c r="AT922" s="200" t="s">
        <v>192</v>
      </c>
      <c r="AU922" s="200" t="s">
        <v>80</v>
      </c>
      <c r="AV922" s="12" t="s">
        <v>80</v>
      </c>
      <c r="AW922" s="12" t="s">
        <v>35</v>
      </c>
      <c r="AX922" s="12" t="s">
        <v>71</v>
      </c>
      <c r="AY922" s="200" t="s">
        <v>179</v>
      </c>
    </row>
    <row r="923" spans="2:51" s="14" customFormat="1" ht="13.5">
      <c r="B923" s="214"/>
      <c r="D923" s="194" t="s">
        <v>192</v>
      </c>
      <c r="E923" s="215" t="s">
        <v>5</v>
      </c>
      <c r="F923" s="216" t="s">
        <v>228</v>
      </c>
      <c r="H923" s="217">
        <v>62</v>
      </c>
      <c r="I923" s="218"/>
      <c r="L923" s="214"/>
      <c r="M923" s="219"/>
      <c r="N923" s="220"/>
      <c r="O923" s="220"/>
      <c r="P923" s="220"/>
      <c r="Q923" s="220"/>
      <c r="R923" s="220"/>
      <c r="S923" s="220"/>
      <c r="T923" s="221"/>
      <c r="AT923" s="215" t="s">
        <v>192</v>
      </c>
      <c r="AU923" s="215" t="s">
        <v>80</v>
      </c>
      <c r="AV923" s="14" t="s">
        <v>186</v>
      </c>
      <c r="AW923" s="14" t="s">
        <v>35</v>
      </c>
      <c r="AX923" s="14" t="s">
        <v>78</v>
      </c>
      <c r="AY923" s="215" t="s">
        <v>179</v>
      </c>
    </row>
    <row r="924" spans="2:65" s="1" customFormat="1" ht="16.5" customHeight="1">
      <c r="B924" s="181"/>
      <c r="C924" s="230" t="s">
        <v>1116</v>
      </c>
      <c r="D924" s="230" t="s">
        <v>541</v>
      </c>
      <c r="E924" s="231" t="s">
        <v>1117</v>
      </c>
      <c r="F924" s="232" t="s">
        <v>1118</v>
      </c>
      <c r="G924" s="233" t="s">
        <v>822</v>
      </c>
      <c r="H924" s="234">
        <v>62</v>
      </c>
      <c r="I924" s="235"/>
      <c r="J924" s="236">
        <f>ROUND(I924*H924,2)</f>
        <v>0</v>
      </c>
      <c r="K924" s="232" t="s">
        <v>185</v>
      </c>
      <c r="L924" s="237"/>
      <c r="M924" s="238" t="s">
        <v>5</v>
      </c>
      <c r="N924" s="239" t="s">
        <v>42</v>
      </c>
      <c r="O924" s="43"/>
      <c r="P924" s="191">
        <f>O924*H924</f>
        <v>0</v>
      </c>
      <c r="Q924" s="191">
        <v>0.0088</v>
      </c>
      <c r="R924" s="191">
        <f>Q924*H924</f>
        <v>0.5456000000000001</v>
      </c>
      <c r="S924" s="191">
        <v>0</v>
      </c>
      <c r="T924" s="192">
        <f>S924*H924</f>
        <v>0</v>
      </c>
      <c r="AR924" s="25" t="s">
        <v>284</v>
      </c>
      <c r="AT924" s="25" t="s">
        <v>541</v>
      </c>
      <c r="AU924" s="25" t="s">
        <v>80</v>
      </c>
      <c r="AY924" s="25" t="s">
        <v>179</v>
      </c>
      <c r="BE924" s="193">
        <f>IF(N924="základní",J924,0)</f>
        <v>0</v>
      </c>
      <c r="BF924" s="193">
        <f>IF(N924="snížená",J924,0)</f>
        <v>0</v>
      </c>
      <c r="BG924" s="193">
        <f>IF(N924="zákl. přenesená",J924,0)</f>
        <v>0</v>
      </c>
      <c r="BH924" s="193">
        <f>IF(N924="sníž. přenesená",J924,0)</f>
        <v>0</v>
      </c>
      <c r="BI924" s="193">
        <f>IF(N924="nulová",J924,0)</f>
        <v>0</v>
      </c>
      <c r="BJ924" s="25" t="s">
        <v>78</v>
      </c>
      <c r="BK924" s="193">
        <f>ROUND(I924*H924,2)</f>
        <v>0</v>
      </c>
      <c r="BL924" s="25" t="s">
        <v>186</v>
      </c>
      <c r="BM924" s="25" t="s">
        <v>1119</v>
      </c>
    </row>
    <row r="925" spans="2:47" s="1" customFormat="1" ht="13.5">
      <c r="B925" s="42"/>
      <c r="D925" s="194" t="s">
        <v>188</v>
      </c>
      <c r="F925" s="195" t="s">
        <v>1120</v>
      </c>
      <c r="I925" s="196"/>
      <c r="L925" s="42"/>
      <c r="M925" s="197"/>
      <c r="N925" s="43"/>
      <c r="O925" s="43"/>
      <c r="P925" s="43"/>
      <c r="Q925" s="43"/>
      <c r="R925" s="43"/>
      <c r="S925" s="43"/>
      <c r="T925" s="71"/>
      <c r="AT925" s="25" t="s">
        <v>188</v>
      </c>
      <c r="AU925" s="25" t="s">
        <v>80</v>
      </c>
    </row>
    <row r="926" spans="2:65" s="1" customFormat="1" ht="16.5" customHeight="1">
      <c r="B926" s="181"/>
      <c r="C926" s="182" t="s">
        <v>1121</v>
      </c>
      <c r="D926" s="182" t="s">
        <v>181</v>
      </c>
      <c r="E926" s="183" t="s">
        <v>1122</v>
      </c>
      <c r="F926" s="184" t="s">
        <v>1123</v>
      </c>
      <c r="G926" s="185" t="s">
        <v>309</v>
      </c>
      <c r="H926" s="186">
        <v>7421.2</v>
      </c>
      <c r="I926" s="187"/>
      <c r="J926" s="188">
        <f>ROUND(I926*H926,2)</f>
        <v>0</v>
      </c>
      <c r="K926" s="184" t="s">
        <v>5</v>
      </c>
      <c r="L926" s="42"/>
      <c r="M926" s="189" t="s">
        <v>5</v>
      </c>
      <c r="N926" s="190" t="s">
        <v>42</v>
      </c>
      <c r="O926" s="43"/>
      <c r="P926" s="191">
        <f>O926*H926</f>
        <v>0</v>
      </c>
      <c r="Q926" s="191">
        <v>0</v>
      </c>
      <c r="R926" s="191">
        <f>Q926*H926</f>
        <v>0</v>
      </c>
      <c r="S926" s="191">
        <v>0</v>
      </c>
      <c r="T926" s="192">
        <f>S926*H926</f>
        <v>0</v>
      </c>
      <c r="AR926" s="25" t="s">
        <v>186</v>
      </c>
      <c r="AT926" s="25" t="s">
        <v>181</v>
      </c>
      <c r="AU926" s="25" t="s">
        <v>80</v>
      </c>
      <c r="AY926" s="25" t="s">
        <v>179</v>
      </c>
      <c r="BE926" s="193">
        <f>IF(N926="základní",J926,0)</f>
        <v>0</v>
      </c>
      <c r="BF926" s="193">
        <f>IF(N926="snížená",J926,0)</f>
        <v>0</v>
      </c>
      <c r="BG926" s="193">
        <f>IF(N926="zákl. přenesená",J926,0)</f>
        <v>0</v>
      </c>
      <c r="BH926" s="193">
        <f>IF(N926="sníž. přenesená",J926,0)</f>
        <v>0</v>
      </c>
      <c r="BI926" s="193">
        <f>IF(N926="nulová",J926,0)</f>
        <v>0</v>
      </c>
      <c r="BJ926" s="25" t="s">
        <v>78</v>
      </c>
      <c r="BK926" s="193">
        <f>ROUND(I926*H926,2)</f>
        <v>0</v>
      </c>
      <c r="BL926" s="25" t="s">
        <v>186</v>
      </c>
      <c r="BM926" s="25" t="s">
        <v>1124</v>
      </c>
    </row>
    <row r="927" spans="2:47" s="1" customFormat="1" ht="13.5">
      <c r="B927" s="42"/>
      <c r="D927" s="194" t="s">
        <v>188</v>
      </c>
      <c r="F927" s="195" t="s">
        <v>1123</v>
      </c>
      <c r="I927" s="196"/>
      <c r="L927" s="42"/>
      <c r="M927" s="197"/>
      <c r="N927" s="43"/>
      <c r="O927" s="43"/>
      <c r="P927" s="43"/>
      <c r="Q927" s="43"/>
      <c r="R927" s="43"/>
      <c r="S927" s="43"/>
      <c r="T927" s="71"/>
      <c r="AT927" s="25" t="s">
        <v>188</v>
      </c>
      <c r="AU927" s="25" t="s">
        <v>80</v>
      </c>
    </row>
    <row r="928" spans="2:51" s="12" customFormat="1" ht="13.5">
      <c r="B928" s="199"/>
      <c r="D928" s="194" t="s">
        <v>192</v>
      </c>
      <c r="E928" s="200" t="s">
        <v>5</v>
      </c>
      <c r="F928" s="201" t="s">
        <v>1125</v>
      </c>
      <c r="H928" s="202">
        <v>7421.2</v>
      </c>
      <c r="I928" s="203"/>
      <c r="L928" s="199"/>
      <c r="M928" s="204"/>
      <c r="N928" s="205"/>
      <c r="O928" s="205"/>
      <c r="P928" s="205"/>
      <c r="Q928" s="205"/>
      <c r="R928" s="205"/>
      <c r="S928" s="205"/>
      <c r="T928" s="206"/>
      <c r="AT928" s="200" t="s">
        <v>192</v>
      </c>
      <c r="AU928" s="200" t="s">
        <v>80</v>
      </c>
      <c r="AV928" s="12" t="s">
        <v>80</v>
      </c>
      <c r="AW928" s="12" t="s">
        <v>35</v>
      </c>
      <c r="AX928" s="12" t="s">
        <v>78</v>
      </c>
      <c r="AY928" s="200" t="s">
        <v>179</v>
      </c>
    </row>
    <row r="929" spans="2:65" s="1" customFormat="1" ht="16.5" customHeight="1">
      <c r="B929" s="181"/>
      <c r="C929" s="182" t="s">
        <v>1126</v>
      </c>
      <c r="D929" s="182" t="s">
        <v>181</v>
      </c>
      <c r="E929" s="183" t="s">
        <v>1127</v>
      </c>
      <c r="F929" s="184" t="s">
        <v>1128</v>
      </c>
      <c r="G929" s="185" t="s">
        <v>1129</v>
      </c>
      <c r="H929" s="186">
        <v>190</v>
      </c>
      <c r="I929" s="187"/>
      <c r="J929" s="188">
        <f>ROUND(I929*H929,2)</f>
        <v>0</v>
      </c>
      <c r="K929" s="184" t="s">
        <v>185</v>
      </c>
      <c r="L929" s="42"/>
      <c r="M929" s="189" t="s">
        <v>5</v>
      </c>
      <c r="N929" s="190" t="s">
        <v>42</v>
      </c>
      <c r="O929" s="43"/>
      <c r="P929" s="191">
        <f>O929*H929</f>
        <v>0</v>
      </c>
      <c r="Q929" s="191">
        <v>0.00031</v>
      </c>
      <c r="R929" s="191">
        <f>Q929*H929</f>
        <v>0.0589</v>
      </c>
      <c r="S929" s="191">
        <v>0</v>
      </c>
      <c r="T929" s="192">
        <f>S929*H929</f>
        <v>0</v>
      </c>
      <c r="AR929" s="25" t="s">
        <v>186</v>
      </c>
      <c r="AT929" s="25" t="s">
        <v>181</v>
      </c>
      <c r="AU929" s="25" t="s">
        <v>80</v>
      </c>
      <c r="AY929" s="25" t="s">
        <v>179</v>
      </c>
      <c r="BE929" s="193">
        <f>IF(N929="základní",J929,0)</f>
        <v>0</v>
      </c>
      <c r="BF929" s="193">
        <f>IF(N929="snížená",J929,0)</f>
        <v>0</v>
      </c>
      <c r="BG929" s="193">
        <f>IF(N929="zákl. přenesená",J929,0)</f>
        <v>0</v>
      </c>
      <c r="BH929" s="193">
        <f>IF(N929="sníž. přenesená",J929,0)</f>
        <v>0</v>
      </c>
      <c r="BI929" s="193">
        <f>IF(N929="nulová",J929,0)</f>
        <v>0</v>
      </c>
      <c r="BJ929" s="25" t="s">
        <v>78</v>
      </c>
      <c r="BK929" s="193">
        <f>ROUND(I929*H929,2)</f>
        <v>0</v>
      </c>
      <c r="BL929" s="25" t="s">
        <v>186</v>
      </c>
      <c r="BM929" s="25" t="s">
        <v>1130</v>
      </c>
    </row>
    <row r="930" spans="2:47" s="1" customFormat="1" ht="13.5">
      <c r="B930" s="42"/>
      <c r="D930" s="194" t="s">
        <v>188</v>
      </c>
      <c r="F930" s="195" t="s">
        <v>1131</v>
      </c>
      <c r="I930" s="196"/>
      <c r="L930" s="42"/>
      <c r="M930" s="197"/>
      <c r="N930" s="43"/>
      <c r="O930" s="43"/>
      <c r="P930" s="43"/>
      <c r="Q930" s="43"/>
      <c r="R930" s="43"/>
      <c r="S930" s="43"/>
      <c r="T930" s="71"/>
      <c r="AT930" s="25" t="s">
        <v>188</v>
      </c>
      <c r="AU930" s="25" t="s">
        <v>80</v>
      </c>
    </row>
    <row r="931" spans="2:51" s="13" customFormat="1" ht="13.5">
      <c r="B931" s="207"/>
      <c r="D931" s="194" t="s">
        <v>192</v>
      </c>
      <c r="E931" s="208" t="s">
        <v>5</v>
      </c>
      <c r="F931" s="209" t="s">
        <v>1132</v>
      </c>
      <c r="H931" s="208" t="s">
        <v>5</v>
      </c>
      <c r="I931" s="210"/>
      <c r="L931" s="207"/>
      <c r="M931" s="211"/>
      <c r="N931" s="212"/>
      <c r="O931" s="212"/>
      <c r="P931" s="212"/>
      <c r="Q931" s="212"/>
      <c r="R931" s="212"/>
      <c r="S931" s="212"/>
      <c r="T931" s="213"/>
      <c r="AT931" s="208" t="s">
        <v>192</v>
      </c>
      <c r="AU931" s="208" t="s">
        <v>80</v>
      </c>
      <c r="AV931" s="13" t="s">
        <v>78</v>
      </c>
      <c r="AW931" s="13" t="s">
        <v>35</v>
      </c>
      <c r="AX931" s="13" t="s">
        <v>71</v>
      </c>
      <c r="AY931" s="208" t="s">
        <v>179</v>
      </c>
    </row>
    <row r="932" spans="2:51" s="12" customFormat="1" ht="13.5">
      <c r="B932" s="199"/>
      <c r="D932" s="194" t="s">
        <v>192</v>
      </c>
      <c r="E932" s="200" t="s">
        <v>5</v>
      </c>
      <c r="F932" s="201" t="s">
        <v>1133</v>
      </c>
      <c r="H932" s="202">
        <v>190</v>
      </c>
      <c r="I932" s="203"/>
      <c r="L932" s="199"/>
      <c r="M932" s="204"/>
      <c r="N932" s="205"/>
      <c r="O932" s="205"/>
      <c r="P932" s="205"/>
      <c r="Q932" s="205"/>
      <c r="R932" s="205"/>
      <c r="S932" s="205"/>
      <c r="T932" s="206"/>
      <c r="AT932" s="200" t="s">
        <v>192</v>
      </c>
      <c r="AU932" s="200" t="s">
        <v>80</v>
      </c>
      <c r="AV932" s="12" t="s">
        <v>80</v>
      </c>
      <c r="AW932" s="12" t="s">
        <v>35</v>
      </c>
      <c r="AX932" s="12" t="s">
        <v>78</v>
      </c>
      <c r="AY932" s="200" t="s">
        <v>179</v>
      </c>
    </row>
    <row r="933" spans="2:65" s="1" customFormat="1" ht="16.5" customHeight="1">
      <c r="B933" s="181"/>
      <c r="C933" s="182" t="s">
        <v>1134</v>
      </c>
      <c r="D933" s="182" t="s">
        <v>181</v>
      </c>
      <c r="E933" s="183" t="s">
        <v>1135</v>
      </c>
      <c r="F933" s="184" t="s">
        <v>1136</v>
      </c>
      <c r="G933" s="185" t="s">
        <v>1129</v>
      </c>
      <c r="H933" s="186">
        <v>63</v>
      </c>
      <c r="I933" s="187"/>
      <c r="J933" s="188">
        <f>ROUND(I933*H933,2)</f>
        <v>0</v>
      </c>
      <c r="K933" s="184" t="s">
        <v>185</v>
      </c>
      <c r="L933" s="42"/>
      <c r="M933" s="189" t="s">
        <v>5</v>
      </c>
      <c r="N933" s="190" t="s">
        <v>42</v>
      </c>
      <c r="O933" s="43"/>
      <c r="P933" s="191">
        <f>O933*H933</f>
        <v>0</v>
      </c>
      <c r="Q933" s="191">
        <v>0.00031</v>
      </c>
      <c r="R933" s="191">
        <f>Q933*H933</f>
        <v>0.01953</v>
      </c>
      <c r="S933" s="191">
        <v>0</v>
      </c>
      <c r="T933" s="192">
        <f>S933*H933</f>
        <v>0</v>
      </c>
      <c r="AR933" s="25" t="s">
        <v>186</v>
      </c>
      <c r="AT933" s="25" t="s">
        <v>181</v>
      </c>
      <c r="AU933" s="25" t="s">
        <v>80</v>
      </c>
      <c r="AY933" s="25" t="s">
        <v>179</v>
      </c>
      <c r="BE933" s="193">
        <f>IF(N933="základní",J933,0)</f>
        <v>0</v>
      </c>
      <c r="BF933" s="193">
        <f>IF(N933="snížená",J933,0)</f>
        <v>0</v>
      </c>
      <c r="BG933" s="193">
        <f>IF(N933="zákl. přenesená",J933,0)</f>
        <v>0</v>
      </c>
      <c r="BH933" s="193">
        <f>IF(N933="sníž. přenesená",J933,0)</f>
        <v>0</v>
      </c>
      <c r="BI933" s="193">
        <f>IF(N933="nulová",J933,0)</f>
        <v>0</v>
      </c>
      <c r="BJ933" s="25" t="s">
        <v>78</v>
      </c>
      <c r="BK933" s="193">
        <f>ROUND(I933*H933,2)</f>
        <v>0</v>
      </c>
      <c r="BL933" s="25" t="s">
        <v>186</v>
      </c>
      <c r="BM933" s="25" t="s">
        <v>1137</v>
      </c>
    </row>
    <row r="934" spans="2:47" s="1" customFormat="1" ht="13.5">
      <c r="B934" s="42"/>
      <c r="D934" s="194" t="s">
        <v>188</v>
      </c>
      <c r="F934" s="195" t="s">
        <v>1138</v>
      </c>
      <c r="I934" s="196"/>
      <c r="L934" s="42"/>
      <c r="M934" s="197"/>
      <c r="N934" s="43"/>
      <c r="O934" s="43"/>
      <c r="P934" s="43"/>
      <c r="Q934" s="43"/>
      <c r="R934" s="43"/>
      <c r="S934" s="43"/>
      <c r="T934" s="71"/>
      <c r="AT934" s="25" t="s">
        <v>188</v>
      </c>
      <c r="AU934" s="25" t="s">
        <v>80</v>
      </c>
    </row>
    <row r="935" spans="2:51" s="13" customFormat="1" ht="13.5">
      <c r="B935" s="207"/>
      <c r="D935" s="194" t="s">
        <v>192</v>
      </c>
      <c r="E935" s="208" t="s">
        <v>5</v>
      </c>
      <c r="F935" s="209" t="s">
        <v>1132</v>
      </c>
      <c r="H935" s="208" t="s">
        <v>5</v>
      </c>
      <c r="I935" s="210"/>
      <c r="L935" s="207"/>
      <c r="M935" s="211"/>
      <c r="N935" s="212"/>
      <c r="O935" s="212"/>
      <c r="P935" s="212"/>
      <c r="Q935" s="212"/>
      <c r="R935" s="212"/>
      <c r="S935" s="212"/>
      <c r="T935" s="213"/>
      <c r="AT935" s="208" t="s">
        <v>192</v>
      </c>
      <c r="AU935" s="208" t="s">
        <v>80</v>
      </c>
      <c r="AV935" s="13" t="s">
        <v>78</v>
      </c>
      <c r="AW935" s="13" t="s">
        <v>35</v>
      </c>
      <c r="AX935" s="13" t="s">
        <v>71</v>
      </c>
      <c r="AY935" s="208" t="s">
        <v>179</v>
      </c>
    </row>
    <row r="936" spans="2:51" s="12" customFormat="1" ht="13.5">
      <c r="B936" s="199"/>
      <c r="D936" s="194" t="s">
        <v>192</v>
      </c>
      <c r="E936" s="200" t="s">
        <v>5</v>
      </c>
      <c r="F936" s="201" t="s">
        <v>813</v>
      </c>
      <c r="H936" s="202">
        <v>63</v>
      </c>
      <c r="I936" s="203"/>
      <c r="L936" s="199"/>
      <c r="M936" s="204"/>
      <c r="N936" s="205"/>
      <c r="O936" s="205"/>
      <c r="P936" s="205"/>
      <c r="Q936" s="205"/>
      <c r="R936" s="205"/>
      <c r="S936" s="205"/>
      <c r="T936" s="206"/>
      <c r="AT936" s="200" t="s">
        <v>192</v>
      </c>
      <c r="AU936" s="200" t="s">
        <v>80</v>
      </c>
      <c r="AV936" s="12" t="s">
        <v>80</v>
      </c>
      <c r="AW936" s="12" t="s">
        <v>35</v>
      </c>
      <c r="AX936" s="12" t="s">
        <v>78</v>
      </c>
      <c r="AY936" s="200" t="s">
        <v>179</v>
      </c>
    </row>
    <row r="937" spans="2:65" s="1" customFormat="1" ht="16.5" customHeight="1">
      <c r="B937" s="181"/>
      <c r="C937" s="182" t="s">
        <v>1139</v>
      </c>
      <c r="D937" s="182" t="s">
        <v>181</v>
      </c>
      <c r="E937" s="183" t="s">
        <v>1140</v>
      </c>
      <c r="F937" s="184" t="s">
        <v>1141</v>
      </c>
      <c r="G937" s="185" t="s">
        <v>309</v>
      </c>
      <c r="H937" s="186">
        <v>7421.2</v>
      </c>
      <c r="I937" s="187"/>
      <c r="J937" s="188">
        <f>ROUND(I937*H937,2)</f>
        <v>0</v>
      </c>
      <c r="K937" s="184" t="s">
        <v>185</v>
      </c>
      <c r="L937" s="42"/>
      <c r="M937" s="189" t="s">
        <v>5</v>
      </c>
      <c r="N937" s="190" t="s">
        <v>42</v>
      </c>
      <c r="O937" s="43"/>
      <c r="P937" s="191">
        <f>O937*H937</f>
        <v>0</v>
      </c>
      <c r="Q937" s="191">
        <v>0</v>
      </c>
      <c r="R937" s="191">
        <f>Q937*H937</f>
        <v>0</v>
      </c>
      <c r="S937" s="191">
        <v>0</v>
      </c>
      <c r="T937" s="192">
        <f>S937*H937</f>
        <v>0</v>
      </c>
      <c r="AR937" s="25" t="s">
        <v>186</v>
      </c>
      <c r="AT937" s="25" t="s">
        <v>181</v>
      </c>
      <c r="AU937" s="25" t="s">
        <v>80</v>
      </c>
      <c r="AY937" s="25" t="s">
        <v>179</v>
      </c>
      <c r="BE937" s="193">
        <f>IF(N937="základní",J937,0)</f>
        <v>0</v>
      </c>
      <c r="BF937" s="193">
        <f>IF(N937="snížená",J937,0)</f>
        <v>0</v>
      </c>
      <c r="BG937" s="193">
        <f>IF(N937="zákl. přenesená",J937,0)</f>
        <v>0</v>
      </c>
      <c r="BH937" s="193">
        <f>IF(N937="sníž. přenesená",J937,0)</f>
        <v>0</v>
      </c>
      <c r="BI937" s="193">
        <f>IF(N937="nulová",J937,0)</f>
        <v>0</v>
      </c>
      <c r="BJ937" s="25" t="s">
        <v>78</v>
      </c>
      <c r="BK937" s="193">
        <f>ROUND(I937*H937,2)</f>
        <v>0</v>
      </c>
      <c r="BL937" s="25" t="s">
        <v>186</v>
      </c>
      <c r="BM937" s="25" t="s">
        <v>1142</v>
      </c>
    </row>
    <row r="938" spans="2:47" s="1" customFormat="1" ht="13.5">
      <c r="B938" s="42"/>
      <c r="D938" s="194" t="s">
        <v>188</v>
      </c>
      <c r="F938" s="195" t="s">
        <v>1143</v>
      </c>
      <c r="I938" s="196"/>
      <c r="L938" s="42"/>
      <c r="M938" s="197"/>
      <c r="N938" s="43"/>
      <c r="O938" s="43"/>
      <c r="P938" s="43"/>
      <c r="Q938" s="43"/>
      <c r="R938" s="43"/>
      <c r="S938" s="43"/>
      <c r="T938" s="71"/>
      <c r="AT938" s="25" t="s">
        <v>188</v>
      </c>
      <c r="AU938" s="25" t="s">
        <v>80</v>
      </c>
    </row>
    <row r="939" spans="2:65" s="1" customFormat="1" ht="25.5" customHeight="1">
      <c r="B939" s="181"/>
      <c r="C939" s="182" t="s">
        <v>1144</v>
      </c>
      <c r="D939" s="182" t="s">
        <v>181</v>
      </c>
      <c r="E939" s="183" t="s">
        <v>1145</v>
      </c>
      <c r="F939" s="184" t="s">
        <v>1146</v>
      </c>
      <c r="G939" s="185" t="s">
        <v>316</v>
      </c>
      <c r="H939" s="186">
        <v>5</v>
      </c>
      <c r="I939" s="187"/>
      <c r="J939" s="188">
        <f>ROUND(I939*H939,2)</f>
        <v>0</v>
      </c>
      <c r="K939" s="184" t="s">
        <v>5</v>
      </c>
      <c r="L939" s="42"/>
      <c r="M939" s="189" t="s">
        <v>5</v>
      </c>
      <c r="N939" s="190" t="s">
        <v>42</v>
      </c>
      <c r="O939" s="43"/>
      <c r="P939" s="191">
        <f>O939*H939</f>
        <v>0</v>
      </c>
      <c r="Q939" s="191">
        <v>0</v>
      </c>
      <c r="R939" s="191">
        <f>Q939*H939</f>
        <v>0</v>
      </c>
      <c r="S939" s="191">
        <v>0</v>
      </c>
      <c r="T939" s="192">
        <f>S939*H939</f>
        <v>0</v>
      </c>
      <c r="AR939" s="25" t="s">
        <v>186</v>
      </c>
      <c r="AT939" s="25" t="s">
        <v>181</v>
      </c>
      <c r="AU939" s="25" t="s">
        <v>80</v>
      </c>
      <c r="AY939" s="25" t="s">
        <v>179</v>
      </c>
      <c r="BE939" s="193">
        <f>IF(N939="základní",J939,0)</f>
        <v>0</v>
      </c>
      <c r="BF939" s="193">
        <f>IF(N939="snížená",J939,0)</f>
        <v>0</v>
      </c>
      <c r="BG939" s="193">
        <f>IF(N939="zákl. přenesená",J939,0)</f>
        <v>0</v>
      </c>
      <c r="BH939" s="193">
        <f>IF(N939="sníž. přenesená",J939,0)</f>
        <v>0</v>
      </c>
      <c r="BI939" s="193">
        <f>IF(N939="nulová",J939,0)</f>
        <v>0</v>
      </c>
      <c r="BJ939" s="25" t="s">
        <v>78</v>
      </c>
      <c r="BK939" s="193">
        <f>ROUND(I939*H939,2)</f>
        <v>0</v>
      </c>
      <c r="BL939" s="25" t="s">
        <v>186</v>
      </c>
      <c r="BM939" s="25" t="s">
        <v>1147</v>
      </c>
    </row>
    <row r="940" spans="2:47" s="1" customFormat="1" ht="27">
      <c r="B940" s="42"/>
      <c r="D940" s="194" t="s">
        <v>188</v>
      </c>
      <c r="F940" s="195" t="s">
        <v>1146</v>
      </c>
      <c r="I940" s="196"/>
      <c r="L940" s="42"/>
      <c r="M940" s="197"/>
      <c r="N940" s="43"/>
      <c r="O940" s="43"/>
      <c r="P940" s="43"/>
      <c r="Q940" s="43"/>
      <c r="R940" s="43"/>
      <c r="S940" s="43"/>
      <c r="T940" s="71"/>
      <c r="AT940" s="25" t="s">
        <v>188</v>
      </c>
      <c r="AU940" s="25" t="s">
        <v>80</v>
      </c>
    </row>
    <row r="941" spans="2:47" s="1" customFormat="1" ht="27">
      <c r="B941" s="42"/>
      <c r="D941" s="194" t="s">
        <v>190</v>
      </c>
      <c r="F941" s="198" t="s">
        <v>191</v>
      </c>
      <c r="I941" s="196"/>
      <c r="L941" s="42"/>
      <c r="M941" s="197"/>
      <c r="N941" s="43"/>
      <c r="O941" s="43"/>
      <c r="P941" s="43"/>
      <c r="Q941" s="43"/>
      <c r="R941" s="43"/>
      <c r="S941" s="43"/>
      <c r="T941" s="71"/>
      <c r="AT941" s="25" t="s">
        <v>190</v>
      </c>
      <c r="AU941" s="25" t="s">
        <v>80</v>
      </c>
    </row>
    <row r="942" spans="2:51" s="12" customFormat="1" ht="13.5">
      <c r="B942" s="199"/>
      <c r="D942" s="194" t="s">
        <v>192</v>
      </c>
      <c r="E942" s="200" t="s">
        <v>5</v>
      </c>
      <c r="F942" s="201" t="s">
        <v>236</v>
      </c>
      <c r="H942" s="202">
        <v>5</v>
      </c>
      <c r="I942" s="203"/>
      <c r="L942" s="199"/>
      <c r="M942" s="204"/>
      <c r="N942" s="205"/>
      <c r="O942" s="205"/>
      <c r="P942" s="205"/>
      <c r="Q942" s="205"/>
      <c r="R942" s="205"/>
      <c r="S942" s="205"/>
      <c r="T942" s="206"/>
      <c r="AT942" s="200" t="s">
        <v>192</v>
      </c>
      <c r="AU942" s="200" t="s">
        <v>80</v>
      </c>
      <c r="AV942" s="12" t="s">
        <v>80</v>
      </c>
      <c r="AW942" s="12" t="s">
        <v>35</v>
      </c>
      <c r="AX942" s="12" t="s">
        <v>78</v>
      </c>
      <c r="AY942" s="200" t="s">
        <v>179</v>
      </c>
    </row>
    <row r="943" spans="2:65" s="1" customFormat="1" ht="16.5" customHeight="1">
      <c r="B943" s="181"/>
      <c r="C943" s="182" t="s">
        <v>1148</v>
      </c>
      <c r="D943" s="182" t="s">
        <v>181</v>
      </c>
      <c r="E943" s="183" t="s">
        <v>1149</v>
      </c>
      <c r="F943" s="184" t="s">
        <v>1150</v>
      </c>
      <c r="G943" s="185" t="s">
        <v>822</v>
      </c>
      <c r="H943" s="186">
        <v>312</v>
      </c>
      <c r="I943" s="187"/>
      <c r="J943" s="188">
        <f>ROUND(I943*H943,2)</f>
        <v>0</v>
      </c>
      <c r="K943" s="184" t="s">
        <v>185</v>
      </c>
      <c r="L943" s="42"/>
      <c r="M943" s="189" t="s">
        <v>5</v>
      </c>
      <c r="N943" s="190" t="s">
        <v>42</v>
      </c>
      <c r="O943" s="43"/>
      <c r="P943" s="191">
        <f>O943*H943</f>
        <v>0</v>
      </c>
      <c r="Q943" s="191">
        <v>0.00918</v>
      </c>
      <c r="R943" s="191">
        <f>Q943*H943</f>
        <v>2.86416</v>
      </c>
      <c r="S943" s="191">
        <v>0</v>
      </c>
      <c r="T943" s="192">
        <f>S943*H943</f>
        <v>0</v>
      </c>
      <c r="AR943" s="25" t="s">
        <v>186</v>
      </c>
      <c r="AT943" s="25" t="s">
        <v>181</v>
      </c>
      <c r="AU943" s="25" t="s">
        <v>80</v>
      </c>
      <c r="AY943" s="25" t="s">
        <v>179</v>
      </c>
      <c r="BE943" s="193">
        <f>IF(N943="základní",J943,0)</f>
        <v>0</v>
      </c>
      <c r="BF943" s="193">
        <f>IF(N943="snížená",J943,0)</f>
        <v>0</v>
      </c>
      <c r="BG943" s="193">
        <f>IF(N943="zákl. přenesená",J943,0)</f>
        <v>0</v>
      </c>
      <c r="BH943" s="193">
        <f>IF(N943="sníž. přenesená",J943,0)</f>
        <v>0</v>
      </c>
      <c r="BI943" s="193">
        <f>IF(N943="nulová",J943,0)</f>
        <v>0</v>
      </c>
      <c r="BJ943" s="25" t="s">
        <v>78</v>
      </c>
      <c r="BK943" s="193">
        <f>ROUND(I943*H943,2)</f>
        <v>0</v>
      </c>
      <c r="BL943" s="25" t="s">
        <v>186</v>
      </c>
      <c r="BM943" s="25" t="s">
        <v>1151</v>
      </c>
    </row>
    <row r="944" spans="2:47" s="1" customFormat="1" ht="13.5">
      <c r="B944" s="42"/>
      <c r="D944" s="194" t="s">
        <v>188</v>
      </c>
      <c r="F944" s="195" t="s">
        <v>1152</v>
      </c>
      <c r="I944" s="196"/>
      <c r="L944" s="42"/>
      <c r="M944" s="197"/>
      <c r="N944" s="43"/>
      <c r="O944" s="43"/>
      <c r="P944" s="43"/>
      <c r="Q944" s="43"/>
      <c r="R944" s="43"/>
      <c r="S944" s="43"/>
      <c r="T944" s="71"/>
      <c r="AT944" s="25" t="s">
        <v>188</v>
      </c>
      <c r="AU944" s="25" t="s">
        <v>80</v>
      </c>
    </row>
    <row r="945" spans="2:47" s="1" customFormat="1" ht="27">
      <c r="B945" s="42"/>
      <c r="D945" s="194" t="s">
        <v>190</v>
      </c>
      <c r="F945" s="198" t="s">
        <v>191</v>
      </c>
      <c r="I945" s="196"/>
      <c r="L945" s="42"/>
      <c r="M945" s="197"/>
      <c r="N945" s="43"/>
      <c r="O945" s="43"/>
      <c r="P945" s="43"/>
      <c r="Q945" s="43"/>
      <c r="R945" s="43"/>
      <c r="S945" s="43"/>
      <c r="T945" s="71"/>
      <c r="AT945" s="25" t="s">
        <v>190</v>
      </c>
      <c r="AU945" s="25" t="s">
        <v>80</v>
      </c>
    </row>
    <row r="946" spans="2:51" s="12" customFormat="1" ht="13.5">
      <c r="B946" s="199"/>
      <c r="D946" s="194" t="s">
        <v>192</v>
      </c>
      <c r="E946" s="200" t="s">
        <v>5</v>
      </c>
      <c r="F946" s="201" t="s">
        <v>1153</v>
      </c>
      <c r="H946" s="202">
        <v>312</v>
      </c>
      <c r="I946" s="203"/>
      <c r="L946" s="199"/>
      <c r="M946" s="204"/>
      <c r="N946" s="205"/>
      <c r="O946" s="205"/>
      <c r="P946" s="205"/>
      <c r="Q946" s="205"/>
      <c r="R946" s="205"/>
      <c r="S946" s="205"/>
      <c r="T946" s="206"/>
      <c r="AT946" s="200" t="s">
        <v>192</v>
      </c>
      <c r="AU946" s="200" t="s">
        <v>80</v>
      </c>
      <c r="AV946" s="12" t="s">
        <v>80</v>
      </c>
      <c r="AW946" s="12" t="s">
        <v>35</v>
      </c>
      <c r="AX946" s="12" t="s">
        <v>78</v>
      </c>
      <c r="AY946" s="200" t="s">
        <v>179</v>
      </c>
    </row>
    <row r="947" spans="2:65" s="1" customFormat="1" ht="25.5" customHeight="1">
      <c r="B947" s="181"/>
      <c r="C947" s="230" t="s">
        <v>1154</v>
      </c>
      <c r="D947" s="230" t="s">
        <v>541</v>
      </c>
      <c r="E947" s="231" t="s">
        <v>1155</v>
      </c>
      <c r="F947" s="232" t="s">
        <v>1156</v>
      </c>
      <c r="G947" s="233" t="s">
        <v>822</v>
      </c>
      <c r="H947" s="234">
        <v>39</v>
      </c>
      <c r="I947" s="235"/>
      <c r="J947" s="236">
        <f>ROUND(I947*H947,2)</f>
        <v>0</v>
      </c>
      <c r="K947" s="232" t="s">
        <v>185</v>
      </c>
      <c r="L947" s="237"/>
      <c r="M947" s="238" t="s">
        <v>5</v>
      </c>
      <c r="N947" s="239" t="s">
        <v>42</v>
      </c>
      <c r="O947" s="43"/>
      <c r="P947" s="191">
        <f>O947*H947</f>
        <v>0</v>
      </c>
      <c r="Q947" s="191">
        <v>0.25</v>
      </c>
      <c r="R947" s="191">
        <f>Q947*H947</f>
        <v>9.75</v>
      </c>
      <c r="S947" s="191">
        <v>0</v>
      </c>
      <c r="T947" s="192">
        <f>S947*H947</f>
        <v>0</v>
      </c>
      <c r="AR947" s="25" t="s">
        <v>284</v>
      </c>
      <c r="AT947" s="25" t="s">
        <v>541</v>
      </c>
      <c r="AU947" s="25" t="s">
        <v>80</v>
      </c>
      <c r="AY947" s="25" t="s">
        <v>179</v>
      </c>
      <c r="BE947" s="193">
        <f>IF(N947="základní",J947,0)</f>
        <v>0</v>
      </c>
      <c r="BF947" s="193">
        <f>IF(N947="snížená",J947,0)</f>
        <v>0</v>
      </c>
      <c r="BG947" s="193">
        <f>IF(N947="zákl. přenesená",J947,0)</f>
        <v>0</v>
      </c>
      <c r="BH947" s="193">
        <f>IF(N947="sníž. přenesená",J947,0)</f>
        <v>0</v>
      </c>
      <c r="BI947" s="193">
        <f>IF(N947="nulová",J947,0)</f>
        <v>0</v>
      </c>
      <c r="BJ947" s="25" t="s">
        <v>78</v>
      </c>
      <c r="BK947" s="193">
        <f>ROUND(I947*H947,2)</f>
        <v>0</v>
      </c>
      <c r="BL947" s="25" t="s">
        <v>186</v>
      </c>
      <c r="BM947" s="25" t="s">
        <v>1157</v>
      </c>
    </row>
    <row r="948" spans="2:47" s="1" customFormat="1" ht="13.5">
      <c r="B948" s="42"/>
      <c r="D948" s="194" t="s">
        <v>188</v>
      </c>
      <c r="F948" s="195" t="s">
        <v>1158</v>
      </c>
      <c r="I948" s="196"/>
      <c r="L948" s="42"/>
      <c r="M948" s="197"/>
      <c r="N948" s="43"/>
      <c r="O948" s="43"/>
      <c r="P948" s="43"/>
      <c r="Q948" s="43"/>
      <c r="R948" s="43"/>
      <c r="S948" s="43"/>
      <c r="T948" s="71"/>
      <c r="AT948" s="25" t="s">
        <v>188</v>
      </c>
      <c r="AU948" s="25" t="s">
        <v>80</v>
      </c>
    </row>
    <row r="949" spans="2:65" s="1" customFormat="1" ht="25.5" customHeight="1">
      <c r="B949" s="181"/>
      <c r="C949" s="230" t="s">
        <v>1159</v>
      </c>
      <c r="D949" s="230" t="s">
        <v>541</v>
      </c>
      <c r="E949" s="231" t="s">
        <v>1160</v>
      </c>
      <c r="F949" s="232" t="s">
        <v>1161</v>
      </c>
      <c r="G949" s="233" t="s">
        <v>822</v>
      </c>
      <c r="H949" s="234">
        <v>58</v>
      </c>
      <c r="I949" s="235"/>
      <c r="J949" s="236">
        <f>ROUND(I949*H949,2)</f>
        <v>0</v>
      </c>
      <c r="K949" s="232" t="s">
        <v>185</v>
      </c>
      <c r="L949" s="237"/>
      <c r="M949" s="238" t="s">
        <v>5</v>
      </c>
      <c r="N949" s="239" t="s">
        <v>42</v>
      </c>
      <c r="O949" s="43"/>
      <c r="P949" s="191">
        <f>O949*H949</f>
        <v>0</v>
      </c>
      <c r="Q949" s="191">
        <v>0.5</v>
      </c>
      <c r="R949" s="191">
        <f>Q949*H949</f>
        <v>29</v>
      </c>
      <c r="S949" s="191">
        <v>0</v>
      </c>
      <c r="T949" s="192">
        <f>S949*H949</f>
        <v>0</v>
      </c>
      <c r="AR949" s="25" t="s">
        <v>284</v>
      </c>
      <c r="AT949" s="25" t="s">
        <v>541</v>
      </c>
      <c r="AU949" s="25" t="s">
        <v>80</v>
      </c>
      <c r="AY949" s="25" t="s">
        <v>179</v>
      </c>
      <c r="BE949" s="193">
        <f>IF(N949="základní",J949,0)</f>
        <v>0</v>
      </c>
      <c r="BF949" s="193">
        <f>IF(N949="snížená",J949,0)</f>
        <v>0</v>
      </c>
      <c r="BG949" s="193">
        <f>IF(N949="zákl. přenesená",J949,0)</f>
        <v>0</v>
      </c>
      <c r="BH949" s="193">
        <f>IF(N949="sníž. přenesená",J949,0)</f>
        <v>0</v>
      </c>
      <c r="BI949" s="193">
        <f>IF(N949="nulová",J949,0)</f>
        <v>0</v>
      </c>
      <c r="BJ949" s="25" t="s">
        <v>78</v>
      </c>
      <c r="BK949" s="193">
        <f>ROUND(I949*H949,2)</f>
        <v>0</v>
      </c>
      <c r="BL949" s="25" t="s">
        <v>186</v>
      </c>
      <c r="BM949" s="25" t="s">
        <v>1162</v>
      </c>
    </row>
    <row r="950" spans="2:47" s="1" customFormat="1" ht="13.5">
      <c r="B950" s="42"/>
      <c r="D950" s="194" t="s">
        <v>188</v>
      </c>
      <c r="F950" s="195" t="s">
        <v>1163</v>
      </c>
      <c r="I950" s="196"/>
      <c r="L950" s="42"/>
      <c r="M950" s="197"/>
      <c r="N950" s="43"/>
      <c r="O950" s="43"/>
      <c r="P950" s="43"/>
      <c r="Q950" s="43"/>
      <c r="R950" s="43"/>
      <c r="S950" s="43"/>
      <c r="T950" s="71"/>
      <c r="AT950" s="25" t="s">
        <v>188</v>
      </c>
      <c r="AU950" s="25" t="s">
        <v>80</v>
      </c>
    </row>
    <row r="951" spans="2:65" s="1" customFormat="1" ht="25.5" customHeight="1">
      <c r="B951" s="181"/>
      <c r="C951" s="230" t="s">
        <v>1164</v>
      </c>
      <c r="D951" s="230" t="s">
        <v>541</v>
      </c>
      <c r="E951" s="231" t="s">
        <v>1165</v>
      </c>
      <c r="F951" s="232" t="s">
        <v>1166</v>
      </c>
      <c r="G951" s="233" t="s">
        <v>822</v>
      </c>
      <c r="H951" s="234">
        <v>118</v>
      </c>
      <c r="I951" s="235"/>
      <c r="J951" s="236">
        <f>ROUND(I951*H951,2)</f>
        <v>0</v>
      </c>
      <c r="K951" s="232" t="s">
        <v>5</v>
      </c>
      <c r="L951" s="237"/>
      <c r="M951" s="238" t="s">
        <v>5</v>
      </c>
      <c r="N951" s="239" t="s">
        <v>42</v>
      </c>
      <c r="O951" s="43"/>
      <c r="P951" s="191">
        <f>O951*H951</f>
        <v>0</v>
      </c>
      <c r="Q951" s="191">
        <v>0.5</v>
      </c>
      <c r="R951" s="191">
        <f>Q951*H951</f>
        <v>59</v>
      </c>
      <c r="S951" s="191">
        <v>0</v>
      </c>
      <c r="T951" s="192">
        <f>S951*H951</f>
        <v>0</v>
      </c>
      <c r="AR951" s="25" t="s">
        <v>284</v>
      </c>
      <c r="AT951" s="25" t="s">
        <v>541</v>
      </c>
      <c r="AU951" s="25" t="s">
        <v>80</v>
      </c>
      <c r="AY951" s="25" t="s">
        <v>179</v>
      </c>
      <c r="BE951" s="193">
        <f>IF(N951="základní",J951,0)</f>
        <v>0</v>
      </c>
      <c r="BF951" s="193">
        <f>IF(N951="snížená",J951,0)</f>
        <v>0</v>
      </c>
      <c r="BG951" s="193">
        <f>IF(N951="zákl. přenesená",J951,0)</f>
        <v>0</v>
      </c>
      <c r="BH951" s="193">
        <f>IF(N951="sníž. přenesená",J951,0)</f>
        <v>0</v>
      </c>
      <c r="BI951" s="193">
        <f>IF(N951="nulová",J951,0)</f>
        <v>0</v>
      </c>
      <c r="BJ951" s="25" t="s">
        <v>78</v>
      </c>
      <c r="BK951" s="193">
        <f>ROUND(I951*H951,2)</f>
        <v>0</v>
      </c>
      <c r="BL951" s="25" t="s">
        <v>186</v>
      </c>
      <c r="BM951" s="25" t="s">
        <v>1167</v>
      </c>
    </row>
    <row r="952" spans="2:47" s="1" customFormat="1" ht="13.5">
      <c r="B952" s="42"/>
      <c r="D952" s="194" t="s">
        <v>188</v>
      </c>
      <c r="F952" s="195" t="s">
        <v>1168</v>
      </c>
      <c r="I952" s="196"/>
      <c r="L952" s="42"/>
      <c r="M952" s="197"/>
      <c r="N952" s="43"/>
      <c r="O952" s="43"/>
      <c r="P952" s="43"/>
      <c r="Q952" s="43"/>
      <c r="R952" s="43"/>
      <c r="S952" s="43"/>
      <c r="T952" s="71"/>
      <c r="AT952" s="25" t="s">
        <v>188</v>
      </c>
      <c r="AU952" s="25" t="s">
        <v>80</v>
      </c>
    </row>
    <row r="953" spans="2:65" s="1" customFormat="1" ht="25.5" customHeight="1">
      <c r="B953" s="181"/>
      <c r="C953" s="230" t="s">
        <v>1169</v>
      </c>
      <c r="D953" s="230" t="s">
        <v>541</v>
      </c>
      <c r="E953" s="231" t="s">
        <v>1170</v>
      </c>
      <c r="F953" s="232" t="s">
        <v>1171</v>
      </c>
      <c r="G953" s="233" t="s">
        <v>822</v>
      </c>
      <c r="H953" s="234">
        <v>97</v>
      </c>
      <c r="I953" s="235"/>
      <c r="J953" s="236">
        <f>ROUND(I953*H953,2)</f>
        <v>0</v>
      </c>
      <c r="K953" s="232" t="s">
        <v>185</v>
      </c>
      <c r="L953" s="237"/>
      <c r="M953" s="238" t="s">
        <v>5</v>
      </c>
      <c r="N953" s="239" t="s">
        <v>42</v>
      </c>
      <c r="O953" s="43"/>
      <c r="P953" s="191">
        <f>O953*H953</f>
        <v>0</v>
      </c>
      <c r="Q953" s="191">
        <v>1</v>
      </c>
      <c r="R953" s="191">
        <f>Q953*H953</f>
        <v>97</v>
      </c>
      <c r="S953" s="191">
        <v>0</v>
      </c>
      <c r="T953" s="192">
        <f>S953*H953</f>
        <v>0</v>
      </c>
      <c r="AR953" s="25" t="s">
        <v>284</v>
      </c>
      <c r="AT953" s="25" t="s">
        <v>541</v>
      </c>
      <c r="AU953" s="25" t="s">
        <v>80</v>
      </c>
      <c r="AY953" s="25" t="s">
        <v>179</v>
      </c>
      <c r="BE953" s="193">
        <f>IF(N953="základní",J953,0)</f>
        <v>0</v>
      </c>
      <c r="BF953" s="193">
        <f>IF(N953="snížená",J953,0)</f>
        <v>0</v>
      </c>
      <c r="BG953" s="193">
        <f>IF(N953="zákl. přenesená",J953,0)</f>
        <v>0</v>
      </c>
      <c r="BH953" s="193">
        <f>IF(N953="sníž. přenesená",J953,0)</f>
        <v>0</v>
      </c>
      <c r="BI953" s="193">
        <f>IF(N953="nulová",J953,0)</f>
        <v>0</v>
      </c>
      <c r="BJ953" s="25" t="s">
        <v>78</v>
      </c>
      <c r="BK953" s="193">
        <f>ROUND(I953*H953,2)</f>
        <v>0</v>
      </c>
      <c r="BL953" s="25" t="s">
        <v>186</v>
      </c>
      <c r="BM953" s="25" t="s">
        <v>1172</v>
      </c>
    </row>
    <row r="954" spans="2:47" s="1" customFormat="1" ht="13.5">
      <c r="B954" s="42"/>
      <c r="D954" s="194" t="s">
        <v>188</v>
      </c>
      <c r="F954" s="195" t="s">
        <v>1173</v>
      </c>
      <c r="I954" s="196"/>
      <c r="L954" s="42"/>
      <c r="M954" s="197"/>
      <c r="N954" s="43"/>
      <c r="O954" s="43"/>
      <c r="P954" s="43"/>
      <c r="Q954" s="43"/>
      <c r="R954" s="43"/>
      <c r="S954" s="43"/>
      <c r="T954" s="71"/>
      <c r="AT954" s="25" t="s">
        <v>188</v>
      </c>
      <c r="AU954" s="25" t="s">
        <v>80</v>
      </c>
    </row>
    <row r="955" spans="2:65" s="1" customFormat="1" ht="16.5" customHeight="1">
      <c r="B955" s="181"/>
      <c r="C955" s="182" t="s">
        <v>1174</v>
      </c>
      <c r="D955" s="182" t="s">
        <v>181</v>
      </c>
      <c r="E955" s="183" t="s">
        <v>1175</v>
      </c>
      <c r="F955" s="184" t="s">
        <v>1176</v>
      </c>
      <c r="G955" s="185" t="s">
        <v>822</v>
      </c>
      <c r="H955" s="186">
        <v>254</v>
      </c>
      <c r="I955" s="187"/>
      <c r="J955" s="188">
        <f>ROUND(I955*H955,2)</f>
        <v>0</v>
      </c>
      <c r="K955" s="184" t="s">
        <v>185</v>
      </c>
      <c r="L955" s="42"/>
      <c r="M955" s="189" t="s">
        <v>5</v>
      </c>
      <c r="N955" s="190" t="s">
        <v>42</v>
      </c>
      <c r="O955" s="43"/>
      <c r="P955" s="191">
        <f>O955*H955</f>
        <v>0</v>
      </c>
      <c r="Q955" s="191">
        <v>0.01147</v>
      </c>
      <c r="R955" s="191">
        <f>Q955*H955</f>
        <v>2.9133799999999996</v>
      </c>
      <c r="S955" s="191">
        <v>0</v>
      </c>
      <c r="T955" s="192">
        <f>S955*H955</f>
        <v>0</v>
      </c>
      <c r="AR955" s="25" t="s">
        <v>186</v>
      </c>
      <c r="AT955" s="25" t="s">
        <v>181</v>
      </c>
      <c r="AU955" s="25" t="s">
        <v>80</v>
      </c>
      <c r="AY955" s="25" t="s">
        <v>179</v>
      </c>
      <c r="BE955" s="193">
        <f>IF(N955="základní",J955,0)</f>
        <v>0</v>
      </c>
      <c r="BF955" s="193">
        <f>IF(N955="snížená",J955,0)</f>
        <v>0</v>
      </c>
      <c r="BG955" s="193">
        <f>IF(N955="zákl. přenesená",J955,0)</f>
        <v>0</v>
      </c>
      <c r="BH955" s="193">
        <f>IF(N955="sníž. přenesená",J955,0)</f>
        <v>0</v>
      </c>
      <c r="BI955" s="193">
        <f>IF(N955="nulová",J955,0)</f>
        <v>0</v>
      </c>
      <c r="BJ955" s="25" t="s">
        <v>78</v>
      </c>
      <c r="BK955" s="193">
        <f>ROUND(I955*H955,2)</f>
        <v>0</v>
      </c>
      <c r="BL955" s="25" t="s">
        <v>186</v>
      </c>
      <c r="BM955" s="25" t="s">
        <v>1177</v>
      </c>
    </row>
    <row r="956" spans="2:47" s="1" customFormat="1" ht="13.5">
      <c r="B956" s="42"/>
      <c r="D956" s="194" t="s">
        <v>188</v>
      </c>
      <c r="F956" s="195" t="s">
        <v>1176</v>
      </c>
      <c r="I956" s="196"/>
      <c r="L956" s="42"/>
      <c r="M956" s="197"/>
      <c r="N956" s="43"/>
      <c r="O956" s="43"/>
      <c r="P956" s="43"/>
      <c r="Q956" s="43"/>
      <c r="R956" s="43"/>
      <c r="S956" s="43"/>
      <c r="T956" s="71"/>
      <c r="AT956" s="25" t="s">
        <v>188</v>
      </c>
      <c r="AU956" s="25" t="s">
        <v>80</v>
      </c>
    </row>
    <row r="957" spans="2:47" s="1" customFormat="1" ht="27">
      <c r="B957" s="42"/>
      <c r="D957" s="194" t="s">
        <v>190</v>
      </c>
      <c r="F957" s="198" t="s">
        <v>191</v>
      </c>
      <c r="I957" s="196"/>
      <c r="L957" s="42"/>
      <c r="M957" s="197"/>
      <c r="N957" s="43"/>
      <c r="O957" s="43"/>
      <c r="P957" s="43"/>
      <c r="Q957" s="43"/>
      <c r="R957" s="43"/>
      <c r="S957" s="43"/>
      <c r="T957" s="71"/>
      <c r="AT957" s="25" t="s">
        <v>190</v>
      </c>
      <c r="AU957" s="25" t="s">
        <v>80</v>
      </c>
    </row>
    <row r="958" spans="2:51" s="12" customFormat="1" ht="13.5">
      <c r="B958" s="199"/>
      <c r="D958" s="194" t="s">
        <v>192</v>
      </c>
      <c r="E958" s="200" t="s">
        <v>5</v>
      </c>
      <c r="F958" s="201" t="s">
        <v>1178</v>
      </c>
      <c r="H958" s="202">
        <v>254</v>
      </c>
      <c r="I958" s="203"/>
      <c r="L958" s="199"/>
      <c r="M958" s="204"/>
      <c r="N958" s="205"/>
      <c r="O958" s="205"/>
      <c r="P958" s="205"/>
      <c r="Q958" s="205"/>
      <c r="R958" s="205"/>
      <c r="S958" s="205"/>
      <c r="T958" s="206"/>
      <c r="AT958" s="200" t="s">
        <v>192</v>
      </c>
      <c r="AU958" s="200" t="s">
        <v>80</v>
      </c>
      <c r="AV958" s="12" t="s">
        <v>80</v>
      </c>
      <c r="AW958" s="12" t="s">
        <v>35</v>
      </c>
      <c r="AX958" s="12" t="s">
        <v>78</v>
      </c>
      <c r="AY958" s="200" t="s">
        <v>179</v>
      </c>
    </row>
    <row r="959" spans="2:65" s="1" customFormat="1" ht="25.5" customHeight="1">
      <c r="B959" s="181"/>
      <c r="C959" s="230" t="s">
        <v>1179</v>
      </c>
      <c r="D959" s="230" t="s">
        <v>541</v>
      </c>
      <c r="E959" s="231" t="s">
        <v>1180</v>
      </c>
      <c r="F959" s="232" t="s">
        <v>1181</v>
      </c>
      <c r="G959" s="233" t="s">
        <v>822</v>
      </c>
      <c r="H959" s="234">
        <v>253</v>
      </c>
      <c r="I959" s="235"/>
      <c r="J959" s="236">
        <f>ROUND(I959*H959,2)</f>
        <v>0</v>
      </c>
      <c r="K959" s="232" t="s">
        <v>185</v>
      </c>
      <c r="L959" s="237"/>
      <c r="M959" s="238" t="s">
        <v>5</v>
      </c>
      <c r="N959" s="239" t="s">
        <v>42</v>
      </c>
      <c r="O959" s="43"/>
      <c r="P959" s="191">
        <f>O959*H959</f>
        <v>0</v>
      </c>
      <c r="Q959" s="191">
        <v>0.585</v>
      </c>
      <c r="R959" s="191">
        <f>Q959*H959</f>
        <v>148.005</v>
      </c>
      <c r="S959" s="191">
        <v>0</v>
      </c>
      <c r="T959" s="192">
        <f>S959*H959</f>
        <v>0</v>
      </c>
      <c r="AR959" s="25" t="s">
        <v>284</v>
      </c>
      <c r="AT959" s="25" t="s">
        <v>541</v>
      </c>
      <c r="AU959" s="25" t="s">
        <v>80</v>
      </c>
      <c r="AY959" s="25" t="s">
        <v>179</v>
      </c>
      <c r="BE959" s="193">
        <f>IF(N959="základní",J959,0)</f>
        <v>0</v>
      </c>
      <c r="BF959" s="193">
        <f>IF(N959="snížená",J959,0)</f>
        <v>0</v>
      </c>
      <c r="BG959" s="193">
        <f>IF(N959="zákl. přenesená",J959,0)</f>
        <v>0</v>
      </c>
      <c r="BH959" s="193">
        <f>IF(N959="sníž. přenesená",J959,0)</f>
        <v>0</v>
      </c>
      <c r="BI959" s="193">
        <f>IF(N959="nulová",J959,0)</f>
        <v>0</v>
      </c>
      <c r="BJ959" s="25" t="s">
        <v>78</v>
      </c>
      <c r="BK959" s="193">
        <f>ROUND(I959*H959,2)</f>
        <v>0</v>
      </c>
      <c r="BL959" s="25" t="s">
        <v>186</v>
      </c>
      <c r="BM959" s="25" t="s">
        <v>1182</v>
      </c>
    </row>
    <row r="960" spans="2:47" s="1" customFormat="1" ht="13.5">
      <c r="B960" s="42"/>
      <c r="D960" s="194" t="s">
        <v>188</v>
      </c>
      <c r="F960" s="195" t="s">
        <v>1183</v>
      </c>
      <c r="I960" s="196"/>
      <c r="L960" s="42"/>
      <c r="M960" s="197"/>
      <c r="N960" s="43"/>
      <c r="O960" s="43"/>
      <c r="P960" s="43"/>
      <c r="Q960" s="43"/>
      <c r="R960" s="43"/>
      <c r="S960" s="43"/>
      <c r="T960" s="71"/>
      <c r="AT960" s="25" t="s">
        <v>188</v>
      </c>
      <c r="AU960" s="25" t="s">
        <v>80</v>
      </c>
    </row>
    <row r="961" spans="2:65" s="1" customFormat="1" ht="16.5" customHeight="1">
      <c r="B961" s="181"/>
      <c r="C961" s="230" t="s">
        <v>1184</v>
      </c>
      <c r="D961" s="230" t="s">
        <v>541</v>
      </c>
      <c r="E961" s="231" t="s">
        <v>1185</v>
      </c>
      <c r="F961" s="232" t="s">
        <v>1186</v>
      </c>
      <c r="G961" s="233" t="s">
        <v>822</v>
      </c>
      <c r="H961" s="234">
        <v>1</v>
      </c>
      <c r="I961" s="235"/>
      <c r="J961" s="236">
        <f>ROUND(I961*H961,2)</f>
        <v>0</v>
      </c>
      <c r="K961" s="232" t="s">
        <v>185</v>
      </c>
      <c r="L961" s="237"/>
      <c r="M961" s="238" t="s">
        <v>5</v>
      </c>
      <c r="N961" s="239" t="s">
        <v>42</v>
      </c>
      <c r="O961" s="43"/>
      <c r="P961" s="191">
        <f>O961*H961</f>
        <v>0</v>
      </c>
      <c r="Q961" s="191">
        <v>0.449</v>
      </c>
      <c r="R961" s="191">
        <f>Q961*H961</f>
        <v>0.449</v>
      </c>
      <c r="S961" s="191">
        <v>0</v>
      </c>
      <c r="T961" s="192">
        <f>S961*H961</f>
        <v>0</v>
      </c>
      <c r="AR961" s="25" t="s">
        <v>284</v>
      </c>
      <c r="AT961" s="25" t="s">
        <v>541</v>
      </c>
      <c r="AU961" s="25" t="s">
        <v>80</v>
      </c>
      <c r="AY961" s="25" t="s">
        <v>179</v>
      </c>
      <c r="BE961" s="193">
        <f>IF(N961="základní",J961,0)</f>
        <v>0</v>
      </c>
      <c r="BF961" s="193">
        <f>IF(N961="snížená",J961,0)</f>
        <v>0</v>
      </c>
      <c r="BG961" s="193">
        <f>IF(N961="zákl. přenesená",J961,0)</f>
        <v>0</v>
      </c>
      <c r="BH961" s="193">
        <f>IF(N961="sníž. přenesená",J961,0)</f>
        <v>0</v>
      </c>
      <c r="BI961" s="193">
        <f>IF(N961="nulová",J961,0)</f>
        <v>0</v>
      </c>
      <c r="BJ961" s="25" t="s">
        <v>78</v>
      </c>
      <c r="BK961" s="193">
        <f>ROUND(I961*H961,2)</f>
        <v>0</v>
      </c>
      <c r="BL961" s="25" t="s">
        <v>186</v>
      </c>
      <c r="BM961" s="25" t="s">
        <v>1187</v>
      </c>
    </row>
    <row r="962" spans="2:47" s="1" customFormat="1" ht="13.5">
      <c r="B962" s="42"/>
      <c r="D962" s="194" t="s">
        <v>188</v>
      </c>
      <c r="F962" s="195" t="s">
        <v>1188</v>
      </c>
      <c r="I962" s="196"/>
      <c r="L962" s="42"/>
      <c r="M962" s="197"/>
      <c r="N962" s="43"/>
      <c r="O962" s="43"/>
      <c r="P962" s="43"/>
      <c r="Q962" s="43"/>
      <c r="R962" s="43"/>
      <c r="S962" s="43"/>
      <c r="T962" s="71"/>
      <c r="AT962" s="25" t="s">
        <v>188</v>
      </c>
      <c r="AU962" s="25" t="s">
        <v>80</v>
      </c>
    </row>
    <row r="963" spans="2:65" s="1" customFormat="1" ht="16.5" customHeight="1">
      <c r="B963" s="181"/>
      <c r="C963" s="182" t="s">
        <v>1189</v>
      </c>
      <c r="D963" s="182" t="s">
        <v>181</v>
      </c>
      <c r="E963" s="183" t="s">
        <v>1190</v>
      </c>
      <c r="F963" s="184" t="s">
        <v>1191</v>
      </c>
      <c r="G963" s="185" t="s">
        <v>822</v>
      </c>
      <c r="H963" s="186">
        <v>254</v>
      </c>
      <c r="I963" s="187"/>
      <c r="J963" s="188">
        <f>ROUND(I963*H963,2)</f>
        <v>0</v>
      </c>
      <c r="K963" s="184" t="s">
        <v>185</v>
      </c>
      <c r="L963" s="42"/>
      <c r="M963" s="189" t="s">
        <v>5</v>
      </c>
      <c r="N963" s="190" t="s">
        <v>42</v>
      </c>
      <c r="O963" s="43"/>
      <c r="P963" s="191">
        <f>O963*H963</f>
        <v>0</v>
      </c>
      <c r="Q963" s="191">
        <v>0.02753</v>
      </c>
      <c r="R963" s="191">
        <f>Q963*H963</f>
        <v>6.99262</v>
      </c>
      <c r="S963" s="191">
        <v>0</v>
      </c>
      <c r="T963" s="192">
        <f>S963*H963</f>
        <v>0</v>
      </c>
      <c r="AR963" s="25" t="s">
        <v>186</v>
      </c>
      <c r="AT963" s="25" t="s">
        <v>181</v>
      </c>
      <c r="AU963" s="25" t="s">
        <v>80</v>
      </c>
      <c r="AY963" s="25" t="s">
        <v>179</v>
      </c>
      <c r="BE963" s="193">
        <f>IF(N963="základní",J963,0)</f>
        <v>0</v>
      </c>
      <c r="BF963" s="193">
        <f>IF(N963="snížená",J963,0)</f>
        <v>0</v>
      </c>
      <c r="BG963" s="193">
        <f>IF(N963="zákl. přenesená",J963,0)</f>
        <v>0</v>
      </c>
      <c r="BH963" s="193">
        <f>IF(N963="sníž. přenesená",J963,0)</f>
        <v>0</v>
      </c>
      <c r="BI963" s="193">
        <f>IF(N963="nulová",J963,0)</f>
        <v>0</v>
      </c>
      <c r="BJ963" s="25" t="s">
        <v>78</v>
      </c>
      <c r="BK963" s="193">
        <f>ROUND(I963*H963,2)</f>
        <v>0</v>
      </c>
      <c r="BL963" s="25" t="s">
        <v>186</v>
      </c>
      <c r="BM963" s="25" t="s">
        <v>1192</v>
      </c>
    </row>
    <row r="964" spans="2:47" s="1" customFormat="1" ht="13.5">
      <c r="B964" s="42"/>
      <c r="D964" s="194" t="s">
        <v>188</v>
      </c>
      <c r="F964" s="195" t="s">
        <v>1191</v>
      </c>
      <c r="I964" s="196"/>
      <c r="L964" s="42"/>
      <c r="M964" s="197"/>
      <c r="N964" s="43"/>
      <c r="O964" s="43"/>
      <c r="P964" s="43"/>
      <c r="Q964" s="43"/>
      <c r="R964" s="43"/>
      <c r="S964" s="43"/>
      <c r="T964" s="71"/>
      <c r="AT964" s="25" t="s">
        <v>188</v>
      </c>
      <c r="AU964" s="25" t="s">
        <v>80</v>
      </c>
    </row>
    <row r="965" spans="2:47" s="1" customFormat="1" ht="27">
      <c r="B965" s="42"/>
      <c r="D965" s="194" t="s">
        <v>190</v>
      </c>
      <c r="F965" s="198" t="s">
        <v>191</v>
      </c>
      <c r="I965" s="196"/>
      <c r="L965" s="42"/>
      <c r="M965" s="197"/>
      <c r="N965" s="43"/>
      <c r="O965" s="43"/>
      <c r="P965" s="43"/>
      <c r="Q965" s="43"/>
      <c r="R965" s="43"/>
      <c r="S965" s="43"/>
      <c r="T965" s="71"/>
      <c r="AT965" s="25" t="s">
        <v>190</v>
      </c>
      <c r="AU965" s="25" t="s">
        <v>80</v>
      </c>
    </row>
    <row r="966" spans="2:51" s="12" customFormat="1" ht="13.5">
      <c r="B966" s="199"/>
      <c r="D966" s="194" t="s">
        <v>192</v>
      </c>
      <c r="E966" s="200" t="s">
        <v>5</v>
      </c>
      <c r="F966" s="201" t="s">
        <v>1193</v>
      </c>
      <c r="H966" s="202">
        <v>254</v>
      </c>
      <c r="I966" s="203"/>
      <c r="L966" s="199"/>
      <c r="M966" s="204"/>
      <c r="N966" s="205"/>
      <c r="O966" s="205"/>
      <c r="P966" s="205"/>
      <c r="Q966" s="205"/>
      <c r="R966" s="205"/>
      <c r="S966" s="205"/>
      <c r="T966" s="206"/>
      <c r="AT966" s="200" t="s">
        <v>192</v>
      </c>
      <c r="AU966" s="200" t="s">
        <v>80</v>
      </c>
      <c r="AV966" s="12" t="s">
        <v>80</v>
      </c>
      <c r="AW966" s="12" t="s">
        <v>35</v>
      </c>
      <c r="AX966" s="12" t="s">
        <v>78</v>
      </c>
      <c r="AY966" s="200" t="s">
        <v>179</v>
      </c>
    </row>
    <row r="967" spans="2:65" s="1" customFormat="1" ht="38.25" customHeight="1">
      <c r="B967" s="181"/>
      <c r="C967" s="230" t="s">
        <v>1194</v>
      </c>
      <c r="D967" s="230" t="s">
        <v>541</v>
      </c>
      <c r="E967" s="231" t="s">
        <v>1195</v>
      </c>
      <c r="F967" s="232" t="s">
        <v>1196</v>
      </c>
      <c r="G967" s="233" t="s">
        <v>822</v>
      </c>
      <c r="H967" s="234">
        <v>248</v>
      </c>
      <c r="I967" s="235"/>
      <c r="J967" s="236">
        <f>ROUND(I967*H967,2)</f>
        <v>0</v>
      </c>
      <c r="K967" s="232" t="s">
        <v>185</v>
      </c>
      <c r="L967" s="237"/>
      <c r="M967" s="238" t="s">
        <v>5</v>
      </c>
      <c r="N967" s="239" t="s">
        <v>42</v>
      </c>
      <c r="O967" s="43"/>
      <c r="P967" s="191">
        <f>O967*H967</f>
        <v>0</v>
      </c>
      <c r="Q967" s="191">
        <v>1.6</v>
      </c>
      <c r="R967" s="191">
        <f>Q967*H967</f>
        <v>396.8</v>
      </c>
      <c r="S967" s="191">
        <v>0</v>
      </c>
      <c r="T967" s="192">
        <f>S967*H967</f>
        <v>0</v>
      </c>
      <c r="AR967" s="25" t="s">
        <v>284</v>
      </c>
      <c r="AT967" s="25" t="s">
        <v>541</v>
      </c>
      <c r="AU967" s="25" t="s">
        <v>80</v>
      </c>
      <c r="AY967" s="25" t="s">
        <v>179</v>
      </c>
      <c r="BE967" s="193">
        <f>IF(N967="základní",J967,0)</f>
        <v>0</v>
      </c>
      <c r="BF967" s="193">
        <f>IF(N967="snížená",J967,0)</f>
        <v>0</v>
      </c>
      <c r="BG967" s="193">
        <f>IF(N967="zákl. přenesená",J967,0)</f>
        <v>0</v>
      </c>
      <c r="BH967" s="193">
        <f>IF(N967="sníž. přenesená",J967,0)</f>
        <v>0</v>
      </c>
      <c r="BI967" s="193">
        <f>IF(N967="nulová",J967,0)</f>
        <v>0</v>
      </c>
      <c r="BJ967" s="25" t="s">
        <v>78</v>
      </c>
      <c r="BK967" s="193">
        <f>ROUND(I967*H967,2)</f>
        <v>0</v>
      </c>
      <c r="BL967" s="25" t="s">
        <v>186</v>
      </c>
      <c r="BM967" s="25" t="s">
        <v>1197</v>
      </c>
    </row>
    <row r="968" spans="2:47" s="1" customFormat="1" ht="13.5">
      <c r="B968" s="42"/>
      <c r="D968" s="194" t="s">
        <v>188</v>
      </c>
      <c r="F968" s="195" t="s">
        <v>1198</v>
      </c>
      <c r="I968" s="196"/>
      <c r="L968" s="42"/>
      <c r="M968" s="197"/>
      <c r="N968" s="43"/>
      <c r="O968" s="43"/>
      <c r="P968" s="43"/>
      <c r="Q968" s="43"/>
      <c r="R968" s="43"/>
      <c r="S968" s="43"/>
      <c r="T968" s="71"/>
      <c r="AT968" s="25" t="s">
        <v>188</v>
      </c>
      <c r="AU968" s="25" t="s">
        <v>80</v>
      </c>
    </row>
    <row r="969" spans="2:65" s="1" customFormat="1" ht="38.25" customHeight="1">
      <c r="B969" s="181"/>
      <c r="C969" s="230" t="s">
        <v>1199</v>
      </c>
      <c r="D969" s="230" t="s">
        <v>541</v>
      </c>
      <c r="E969" s="231" t="s">
        <v>1200</v>
      </c>
      <c r="F969" s="232" t="s">
        <v>1201</v>
      </c>
      <c r="G969" s="233" t="s">
        <v>822</v>
      </c>
      <c r="H969" s="234">
        <v>6</v>
      </c>
      <c r="I969" s="235"/>
      <c r="J969" s="236">
        <f>ROUND(I969*H969,2)</f>
        <v>0</v>
      </c>
      <c r="K969" s="232" t="s">
        <v>185</v>
      </c>
      <c r="L969" s="237"/>
      <c r="M969" s="238" t="s">
        <v>5</v>
      </c>
      <c r="N969" s="239" t="s">
        <v>42</v>
      </c>
      <c r="O969" s="43"/>
      <c r="P969" s="191">
        <f>O969*H969</f>
        <v>0</v>
      </c>
      <c r="Q969" s="191">
        <v>2.1</v>
      </c>
      <c r="R969" s="191">
        <f>Q969*H969</f>
        <v>12.600000000000001</v>
      </c>
      <c r="S969" s="191">
        <v>0</v>
      </c>
      <c r="T969" s="192">
        <f>S969*H969</f>
        <v>0</v>
      </c>
      <c r="AR969" s="25" t="s">
        <v>284</v>
      </c>
      <c r="AT969" s="25" t="s">
        <v>541</v>
      </c>
      <c r="AU969" s="25" t="s">
        <v>80</v>
      </c>
      <c r="AY969" s="25" t="s">
        <v>179</v>
      </c>
      <c r="BE969" s="193">
        <f>IF(N969="základní",J969,0)</f>
        <v>0</v>
      </c>
      <c r="BF969" s="193">
        <f>IF(N969="snížená",J969,0)</f>
        <v>0</v>
      </c>
      <c r="BG969" s="193">
        <f>IF(N969="zákl. přenesená",J969,0)</f>
        <v>0</v>
      </c>
      <c r="BH969" s="193">
        <f>IF(N969="sníž. přenesená",J969,0)</f>
        <v>0</v>
      </c>
      <c r="BI969" s="193">
        <f>IF(N969="nulová",J969,0)</f>
        <v>0</v>
      </c>
      <c r="BJ969" s="25" t="s">
        <v>78</v>
      </c>
      <c r="BK969" s="193">
        <f>ROUND(I969*H969,2)</f>
        <v>0</v>
      </c>
      <c r="BL969" s="25" t="s">
        <v>186</v>
      </c>
      <c r="BM969" s="25" t="s">
        <v>1202</v>
      </c>
    </row>
    <row r="970" spans="2:47" s="1" customFormat="1" ht="13.5">
      <c r="B970" s="42"/>
      <c r="D970" s="194" t="s">
        <v>188</v>
      </c>
      <c r="F970" s="195" t="s">
        <v>1203</v>
      </c>
      <c r="I970" s="196"/>
      <c r="L970" s="42"/>
      <c r="M970" s="197"/>
      <c r="N970" s="43"/>
      <c r="O970" s="43"/>
      <c r="P970" s="43"/>
      <c r="Q970" s="43"/>
      <c r="R970" s="43"/>
      <c r="S970" s="43"/>
      <c r="T970" s="71"/>
      <c r="AT970" s="25" t="s">
        <v>188</v>
      </c>
      <c r="AU970" s="25" t="s">
        <v>80</v>
      </c>
    </row>
    <row r="971" spans="2:65" s="1" customFormat="1" ht="16.5" customHeight="1">
      <c r="B971" s="181"/>
      <c r="C971" s="230" t="s">
        <v>1204</v>
      </c>
      <c r="D971" s="230" t="s">
        <v>541</v>
      </c>
      <c r="E971" s="231" t="s">
        <v>1205</v>
      </c>
      <c r="F971" s="232" t="s">
        <v>1206</v>
      </c>
      <c r="G971" s="233" t="s">
        <v>822</v>
      </c>
      <c r="H971" s="234">
        <v>566</v>
      </c>
      <c r="I971" s="235"/>
      <c r="J971" s="236">
        <f>ROUND(I971*H971,2)</f>
        <v>0</v>
      </c>
      <c r="K971" s="232" t="s">
        <v>185</v>
      </c>
      <c r="L971" s="237"/>
      <c r="M971" s="238" t="s">
        <v>5</v>
      </c>
      <c r="N971" s="239" t="s">
        <v>42</v>
      </c>
      <c r="O971" s="43"/>
      <c r="P971" s="191">
        <f>O971*H971</f>
        <v>0</v>
      </c>
      <c r="Q971" s="191">
        <v>0.002</v>
      </c>
      <c r="R971" s="191">
        <f>Q971*H971</f>
        <v>1.1320000000000001</v>
      </c>
      <c r="S971" s="191">
        <v>0</v>
      </c>
      <c r="T971" s="192">
        <f>S971*H971</f>
        <v>0</v>
      </c>
      <c r="AR971" s="25" t="s">
        <v>284</v>
      </c>
      <c r="AT971" s="25" t="s">
        <v>541</v>
      </c>
      <c r="AU971" s="25" t="s">
        <v>80</v>
      </c>
      <c r="AY971" s="25" t="s">
        <v>179</v>
      </c>
      <c r="BE971" s="193">
        <f>IF(N971="základní",J971,0)</f>
        <v>0</v>
      </c>
      <c r="BF971" s="193">
        <f>IF(N971="snížená",J971,0)</f>
        <v>0</v>
      </c>
      <c r="BG971" s="193">
        <f>IF(N971="zákl. přenesená",J971,0)</f>
        <v>0</v>
      </c>
      <c r="BH971" s="193">
        <f>IF(N971="sníž. přenesená",J971,0)</f>
        <v>0</v>
      </c>
      <c r="BI971" s="193">
        <f>IF(N971="nulová",J971,0)</f>
        <v>0</v>
      </c>
      <c r="BJ971" s="25" t="s">
        <v>78</v>
      </c>
      <c r="BK971" s="193">
        <f>ROUND(I971*H971,2)</f>
        <v>0</v>
      </c>
      <c r="BL971" s="25" t="s">
        <v>186</v>
      </c>
      <c r="BM971" s="25" t="s">
        <v>1207</v>
      </c>
    </row>
    <row r="972" spans="2:47" s="1" customFormat="1" ht="13.5">
      <c r="B972" s="42"/>
      <c r="D972" s="194" t="s">
        <v>188</v>
      </c>
      <c r="F972" s="195" t="s">
        <v>1208</v>
      </c>
      <c r="I972" s="196"/>
      <c r="L972" s="42"/>
      <c r="M972" s="197"/>
      <c r="N972" s="43"/>
      <c r="O972" s="43"/>
      <c r="P972" s="43"/>
      <c r="Q972" s="43"/>
      <c r="R972" s="43"/>
      <c r="S972" s="43"/>
      <c r="T972" s="71"/>
      <c r="AT972" s="25" t="s">
        <v>188</v>
      </c>
      <c r="AU972" s="25" t="s">
        <v>80</v>
      </c>
    </row>
    <row r="973" spans="2:65" s="1" customFormat="1" ht="38.25" customHeight="1">
      <c r="B973" s="181"/>
      <c r="C973" s="182" t="s">
        <v>1209</v>
      </c>
      <c r="D973" s="182" t="s">
        <v>181</v>
      </c>
      <c r="E973" s="183" t="s">
        <v>1210</v>
      </c>
      <c r="F973" s="184" t="s">
        <v>1211</v>
      </c>
      <c r="G973" s="185" t="s">
        <v>822</v>
      </c>
      <c r="H973" s="186">
        <v>7</v>
      </c>
      <c r="I973" s="187"/>
      <c r="J973" s="188">
        <f>ROUND(I973*H973,2)</f>
        <v>0</v>
      </c>
      <c r="K973" s="184" t="s">
        <v>185</v>
      </c>
      <c r="L973" s="42"/>
      <c r="M973" s="189" t="s">
        <v>5</v>
      </c>
      <c r="N973" s="190" t="s">
        <v>42</v>
      </c>
      <c r="O973" s="43"/>
      <c r="P973" s="191">
        <f>O973*H973</f>
        <v>0</v>
      </c>
      <c r="Q973" s="191">
        <v>4.55457</v>
      </c>
      <c r="R973" s="191">
        <f>Q973*H973</f>
        <v>31.881990000000002</v>
      </c>
      <c r="S973" s="191">
        <v>0</v>
      </c>
      <c r="T973" s="192">
        <f>S973*H973</f>
        <v>0</v>
      </c>
      <c r="AR973" s="25" t="s">
        <v>186</v>
      </c>
      <c r="AT973" s="25" t="s">
        <v>181</v>
      </c>
      <c r="AU973" s="25" t="s">
        <v>80</v>
      </c>
      <c r="AY973" s="25" t="s">
        <v>179</v>
      </c>
      <c r="BE973" s="193">
        <f>IF(N973="základní",J973,0)</f>
        <v>0</v>
      </c>
      <c r="BF973" s="193">
        <f>IF(N973="snížená",J973,0)</f>
        <v>0</v>
      </c>
      <c r="BG973" s="193">
        <f>IF(N973="zákl. přenesená",J973,0)</f>
        <v>0</v>
      </c>
      <c r="BH973" s="193">
        <f>IF(N973="sníž. přenesená",J973,0)</f>
        <v>0</v>
      </c>
      <c r="BI973" s="193">
        <f>IF(N973="nulová",J973,0)</f>
        <v>0</v>
      </c>
      <c r="BJ973" s="25" t="s">
        <v>78</v>
      </c>
      <c r="BK973" s="193">
        <f>ROUND(I973*H973,2)</f>
        <v>0</v>
      </c>
      <c r="BL973" s="25" t="s">
        <v>186</v>
      </c>
      <c r="BM973" s="25" t="s">
        <v>1212</v>
      </c>
    </row>
    <row r="974" spans="2:47" s="1" customFormat="1" ht="40.5">
      <c r="B974" s="42"/>
      <c r="D974" s="194" t="s">
        <v>188</v>
      </c>
      <c r="F974" s="195" t="s">
        <v>1213</v>
      </c>
      <c r="I974" s="196"/>
      <c r="L974" s="42"/>
      <c r="M974" s="197"/>
      <c r="N974" s="43"/>
      <c r="O974" s="43"/>
      <c r="P974" s="43"/>
      <c r="Q974" s="43"/>
      <c r="R974" s="43"/>
      <c r="S974" s="43"/>
      <c r="T974" s="71"/>
      <c r="AT974" s="25" t="s">
        <v>188</v>
      </c>
      <c r="AU974" s="25" t="s">
        <v>80</v>
      </c>
    </row>
    <row r="975" spans="2:47" s="1" customFormat="1" ht="27">
      <c r="B975" s="42"/>
      <c r="D975" s="194" t="s">
        <v>190</v>
      </c>
      <c r="F975" s="198" t="s">
        <v>191</v>
      </c>
      <c r="I975" s="196"/>
      <c r="L975" s="42"/>
      <c r="M975" s="197"/>
      <c r="N975" s="43"/>
      <c r="O975" s="43"/>
      <c r="P975" s="43"/>
      <c r="Q975" s="43"/>
      <c r="R975" s="43"/>
      <c r="S975" s="43"/>
      <c r="T975" s="71"/>
      <c r="AT975" s="25" t="s">
        <v>190</v>
      </c>
      <c r="AU975" s="25" t="s">
        <v>80</v>
      </c>
    </row>
    <row r="976" spans="2:51" s="12" customFormat="1" ht="13.5">
      <c r="B976" s="199"/>
      <c r="D976" s="194" t="s">
        <v>192</v>
      </c>
      <c r="E976" s="200" t="s">
        <v>5</v>
      </c>
      <c r="F976" s="201" t="s">
        <v>1214</v>
      </c>
      <c r="H976" s="202">
        <v>1</v>
      </c>
      <c r="I976" s="203"/>
      <c r="L976" s="199"/>
      <c r="M976" s="204"/>
      <c r="N976" s="205"/>
      <c r="O976" s="205"/>
      <c r="P976" s="205"/>
      <c r="Q976" s="205"/>
      <c r="R976" s="205"/>
      <c r="S976" s="205"/>
      <c r="T976" s="206"/>
      <c r="AT976" s="200" t="s">
        <v>192</v>
      </c>
      <c r="AU976" s="200" t="s">
        <v>80</v>
      </c>
      <c r="AV976" s="12" t="s">
        <v>80</v>
      </c>
      <c r="AW976" s="12" t="s">
        <v>35</v>
      </c>
      <c r="AX976" s="12" t="s">
        <v>71</v>
      </c>
      <c r="AY976" s="200" t="s">
        <v>179</v>
      </c>
    </row>
    <row r="977" spans="2:51" s="12" customFormat="1" ht="13.5">
      <c r="B977" s="199"/>
      <c r="D977" s="194" t="s">
        <v>192</v>
      </c>
      <c r="E977" s="200" t="s">
        <v>5</v>
      </c>
      <c r="F977" s="201" t="s">
        <v>1215</v>
      </c>
      <c r="H977" s="202">
        <v>1</v>
      </c>
      <c r="I977" s="203"/>
      <c r="L977" s="199"/>
      <c r="M977" s="204"/>
      <c r="N977" s="205"/>
      <c r="O977" s="205"/>
      <c r="P977" s="205"/>
      <c r="Q977" s="205"/>
      <c r="R977" s="205"/>
      <c r="S977" s="205"/>
      <c r="T977" s="206"/>
      <c r="AT977" s="200" t="s">
        <v>192</v>
      </c>
      <c r="AU977" s="200" t="s">
        <v>80</v>
      </c>
      <c r="AV977" s="12" t="s">
        <v>80</v>
      </c>
      <c r="AW977" s="12" t="s">
        <v>35</v>
      </c>
      <c r="AX977" s="12" t="s">
        <v>71</v>
      </c>
      <c r="AY977" s="200" t="s">
        <v>179</v>
      </c>
    </row>
    <row r="978" spans="2:51" s="12" customFormat="1" ht="13.5">
      <c r="B978" s="199"/>
      <c r="D978" s="194" t="s">
        <v>192</v>
      </c>
      <c r="E978" s="200" t="s">
        <v>5</v>
      </c>
      <c r="F978" s="201" t="s">
        <v>1216</v>
      </c>
      <c r="H978" s="202">
        <v>1</v>
      </c>
      <c r="I978" s="203"/>
      <c r="L978" s="199"/>
      <c r="M978" s="204"/>
      <c r="N978" s="205"/>
      <c r="O978" s="205"/>
      <c r="P978" s="205"/>
      <c r="Q978" s="205"/>
      <c r="R978" s="205"/>
      <c r="S978" s="205"/>
      <c r="T978" s="206"/>
      <c r="AT978" s="200" t="s">
        <v>192</v>
      </c>
      <c r="AU978" s="200" t="s">
        <v>80</v>
      </c>
      <c r="AV978" s="12" t="s">
        <v>80</v>
      </c>
      <c r="AW978" s="12" t="s">
        <v>35</v>
      </c>
      <c r="AX978" s="12" t="s">
        <v>71</v>
      </c>
      <c r="AY978" s="200" t="s">
        <v>179</v>
      </c>
    </row>
    <row r="979" spans="2:51" s="12" customFormat="1" ht="13.5">
      <c r="B979" s="199"/>
      <c r="D979" s="194" t="s">
        <v>192</v>
      </c>
      <c r="E979" s="200" t="s">
        <v>5</v>
      </c>
      <c r="F979" s="201" t="s">
        <v>1217</v>
      </c>
      <c r="H979" s="202">
        <v>3</v>
      </c>
      <c r="I979" s="203"/>
      <c r="L979" s="199"/>
      <c r="M979" s="204"/>
      <c r="N979" s="205"/>
      <c r="O979" s="205"/>
      <c r="P979" s="205"/>
      <c r="Q979" s="205"/>
      <c r="R979" s="205"/>
      <c r="S979" s="205"/>
      <c r="T979" s="206"/>
      <c r="AT979" s="200" t="s">
        <v>192</v>
      </c>
      <c r="AU979" s="200" t="s">
        <v>80</v>
      </c>
      <c r="AV979" s="12" t="s">
        <v>80</v>
      </c>
      <c r="AW979" s="12" t="s">
        <v>35</v>
      </c>
      <c r="AX979" s="12" t="s">
        <v>71</v>
      </c>
      <c r="AY979" s="200" t="s">
        <v>179</v>
      </c>
    </row>
    <row r="980" spans="2:51" s="12" customFormat="1" ht="13.5">
      <c r="B980" s="199"/>
      <c r="D980" s="194" t="s">
        <v>192</v>
      </c>
      <c r="E980" s="200" t="s">
        <v>5</v>
      </c>
      <c r="F980" s="201" t="s">
        <v>1218</v>
      </c>
      <c r="H980" s="202">
        <v>1</v>
      </c>
      <c r="I980" s="203"/>
      <c r="L980" s="199"/>
      <c r="M980" s="204"/>
      <c r="N980" s="205"/>
      <c r="O980" s="205"/>
      <c r="P980" s="205"/>
      <c r="Q980" s="205"/>
      <c r="R980" s="205"/>
      <c r="S980" s="205"/>
      <c r="T980" s="206"/>
      <c r="AT980" s="200" t="s">
        <v>192</v>
      </c>
      <c r="AU980" s="200" t="s">
        <v>80</v>
      </c>
      <c r="AV980" s="12" t="s">
        <v>80</v>
      </c>
      <c r="AW980" s="12" t="s">
        <v>35</v>
      </c>
      <c r="AX980" s="12" t="s">
        <v>71</v>
      </c>
      <c r="AY980" s="200" t="s">
        <v>179</v>
      </c>
    </row>
    <row r="981" spans="2:51" s="14" customFormat="1" ht="13.5">
      <c r="B981" s="214"/>
      <c r="D981" s="194" t="s">
        <v>192</v>
      </c>
      <c r="E981" s="215" t="s">
        <v>5</v>
      </c>
      <c r="F981" s="216" t="s">
        <v>228</v>
      </c>
      <c r="H981" s="217">
        <v>7</v>
      </c>
      <c r="I981" s="218"/>
      <c r="L981" s="214"/>
      <c r="M981" s="219"/>
      <c r="N981" s="220"/>
      <c r="O981" s="220"/>
      <c r="P981" s="220"/>
      <c r="Q981" s="220"/>
      <c r="R981" s="220"/>
      <c r="S981" s="220"/>
      <c r="T981" s="221"/>
      <c r="AT981" s="215" t="s">
        <v>192</v>
      </c>
      <c r="AU981" s="215" t="s">
        <v>80</v>
      </c>
      <c r="AV981" s="14" t="s">
        <v>186</v>
      </c>
      <c r="AW981" s="14" t="s">
        <v>35</v>
      </c>
      <c r="AX981" s="14" t="s">
        <v>78</v>
      </c>
      <c r="AY981" s="215" t="s">
        <v>179</v>
      </c>
    </row>
    <row r="982" spans="2:65" s="1" customFormat="1" ht="16.5" customHeight="1">
      <c r="B982" s="181"/>
      <c r="C982" s="182" t="s">
        <v>1219</v>
      </c>
      <c r="D982" s="182" t="s">
        <v>181</v>
      </c>
      <c r="E982" s="183" t="s">
        <v>1220</v>
      </c>
      <c r="F982" s="184" t="s">
        <v>1221</v>
      </c>
      <c r="G982" s="185" t="s">
        <v>316</v>
      </c>
      <c r="H982" s="186">
        <v>2</v>
      </c>
      <c r="I982" s="187"/>
      <c r="J982" s="188">
        <f>ROUND(I982*H982,2)</f>
        <v>0</v>
      </c>
      <c r="K982" s="184" t="s">
        <v>5</v>
      </c>
      <c r="L982" s="42"/>
      <c r="M982" s="189" t="s">
        <v>5</v>
      </c>
      <c r="N982" s="190" t="s">
        <v>42</v>
      </c>
      <c r="O982" s="43"/>
      <c r="P982" s="191">
        <f>O982*H982</f>
        <v>0</v>
      </c>
      <c r="Q982" s="191">
        <v>0</v>
      </c>
      <c r="R982" s="191">
        <f>Q982*H982</f>
        <v>0</v>
      </c>
      <c r="S982" s="191">
        <v>0</v>
      </c>
      <c r="T982" s="192">
        <f>S982*H982</f>
        <v>0</v>
      </c>
      <c r="AR982" s="25" t="s">
        <v>819</v>
      </c>
      <c r="AT982" s="25" t="s">
        <v>181</v>
      </c>
      <c r="AU982" s="25" t="s">
        <v>80</v>
      </c>
      <c r="AY982" s="25" t="s">
        <v>179</v>
      </c>
      <c r="BE982" s="193">
        <f>IF(N982="základní",J982,0)</f>
        <v>0</v>
      </c>
      <c r="BF982" s="193">
        <f>IF(N982="snížená",J982,0)</f>
        <v>0</v>
      </c>
      <c r="BG982" s="193">
        <f>IF(N982="zákl. přenesená",J982,0)</f>
        <v>0</v>
      </c>
      <c r="BH982" s="193">
        <f>IF(N982="sníž. přenesená",J982,0)</f>
        <v>0</v>
      </c>
      <c r="BI982" s="193">
        <f>IF(N982="nulová",J982,0)</f>
        <v>0</v>
      </c>
      <c r="BJ982" s="25" t="s">
        <v>78</v>
      </c>
      <c r="BK982" s="193">
        <f>ROUND(I982*H982,2)</f>
        <v>0</v>
      </c>
      <c r="BL982" s="25" t="s">
        <v>819</v>
      </c>
      <c r="BM982" s="25" t="s">
        <v>1222</v>
      </c>
    </row>
    <row r="983" spans="2:47" s="1" customFormat="1" ht="13.5">
      <c r="B983" s="42"/>
      <c r="D983" s="194" t="s">
        <v>188</v>
      </c>
      <c r="F983" s="195" t="s">
        <v>1221</v>
      </c>
      <c r="I983" s="196"/>
      <c r="L983" s="42"/>
      <c r="M983" s="197"/>
      <c r="N983" s="43"/>
      <c r="O983" s="43"/>
      <c r="P983" s="43"/>
      <c r="Q983" s="43"/>
      <c r="R983" s="43"/>
      <c r="S983" s="43"/>
      <c r="T983" s="71"/>
      <c r="AT983" s="25" t="s">
        <v>188</v>
      </c>
      <c r="AU983" s="25" t="s">
        <v>80</v>
      </c>
    </row>
    <row r="984" spans="2:47" s="1" customFormat="1" ht="27">
      <c r="B984" s="42"/>
      <c r="D984" s="194" t="s">
        <v>190</v>
      </c>
      <c r="F984" s="198" t="s">
        <v>191</v>
      </c>
      <c r="I984" s="196"/>
      <c r="L984" s="42"/>
      <c r="M984" s="197"/>
      <c r="N984" s="43"/>
      <c r="O984" s="43"/>
      <c r="P984" s="43"/>
      <c r="Q984" s="43"/>
      <c r="R984" s="43"/>
      <c r="S984" s="43"/>
      <c r="T984" s="71"/>
      <c r="AT984" s="25" t="s">
        <v>190</v>
      </c>
      <c r="AU984" s="25" t="s">
        <v>80</v>
      </c>
    </row>
    <row r="985" spans="2:51" s="12" customFormat="1" ht="13.5">
      <c r="B985" s="199"/>
      <c r="D985" s="194" t="s">
        <v>192</v>
      </c>
      <c r="E985" s="200" t="s">
        <v>5</v>
      </c>
      <c r="F985" s="201" t="s">
        <v>80</v>
      </c>
      <c r="H985" s="202">
        <v>2</v>
      </c>
      <c r="I985" s="203"/>
      <c r="L985" s="199"/>
      <c r="M985" s="204"/>
      <c r="N985" s="205"/>
      <c r="O985" s="205"/>
      <c r="P985" s="205"/>
      <c r="Q985" s="205"/>
      <c r="R985" s="205"/>
      <c r="S985" s="205"/>
      <c r="T985" s="206"/>
      <c r="AT985" s="200" t="s">
        <v>192</v>
      </c>
      <c r="AU985" s="200" t="s">
        <v>80</v>
      </c>
      <c r="AV985" s="12" t="s">
        <v>80</v>
      </c>
      <c r="AW985" s="12" t="s">
        <v>35</v>
      </c>
      <c r="AX985" s="12" t="s">
        <v>78</v>
      </c>
      <c r="AY985" s="200" t="s">
        <v>179</v>
      </c>
    </row>
    <row r="986" spans="2:65" s="1" customFormat="1" ht="25.5" customHeight="1">
      <c r="B986" s="181"/>
      <c r="C986" s="182" t="s">
        <v>1223</v>
      </c>
      <c r="D986" s="182" t="s">
        <v>181</v>
      </c>
      <c r="E986" s="183" t="s">
        <v>1224</v>
      </c>
      <c r="F986" s="184" t="s">
        <v>1225</v>
      </c>
      <c r="G986" s="185" t="s">
        <v>822</v>
      </c>
      <c r="H986" s="186">
        <v>254</v>
      </c>
      <c r="I986" s="187"/>
      <c r="J986" s="188">
        <f>ROUND(I986*H986,2)</f>
        <v>0</v>
      </c>
      <c r="K986" s="184" t="s">
        <v>185</v>
      </c>
      <c r="L986" s="42"/>
      <c r="M986" s="189" t="s">
        <v>5</v>
      </c>
      <c r="N986" s="190" t="s">
        <v>42</v>
      </c>
      <c r="O986" s="43"/>
      <c r="P986" s="191">
        <f>O986*H986</f>
        <v>0</v>
      </c>
      <c r="Q986" s="191">
        <v>0.21734</v>
      </c>
      <c r="R986" s="191">
        <f>Q986*H986</f>
        <v>55.20436</v>
      </c>
      <c r="S986" s="191">
        <v>0</v>
      </c>
      <c r="T986" s="192">
        <f>S986*H986</f>
        <v>0</v>
      </c>
      <c r="AR986" s="25" t="s">
        <v>186</v>
      </c>
      <c r="AT986" s="25" t="s">
        <v>181</v>
      </c>
      <c r="AU986" s="25" t="s">
        <v>80</v>
      </c>
      <c r="AY986" s="25" t="s">
        <v>179</v>
      </c>
      <c r="BE986" s="193">
        <f>IF(N986="základní",J986,0)</f>
        <v>0</v>
      </c>
      <c r="BF986" s="193">
        <f>IF(N986="snížená",J986,0)</f>
        <v>0</v>
      </c>
      <c r="BG986" s="193">
        <f>IF(N986="zákl. přenesená",J986,0)</f>
        <v>0</v>
      </c>
      <c r="BH986" s="193">
        <f>IF(N986="sníž. přenesená",J986,0)</f>
        <v>0</v>
      </c>
      <c r="BI986" s="193">
        <f>IF(N986="nulová",J986,0)</f>
        <v>0</v>
      </c>
      <c r="BJ986" s="25" t="s">
        <v>78</v>
      </c>
      <c r="BK986" s="193">
        <f>ROUND(I986*H986,2)</f>
        <v>0</v>
      </c>
      <c r="BL986" s="25" t="s">
        <v>186</v>
      </c>
      <c r="BM986" s="25" t="s">
        <v>1226</v>
      </c>
    </row>
    <row r="987" spans="2:47" s="1" customFormat="1" ht="13.5">
      <c r="B987" s="42"/>
      <c r="D987" s="194" t="s">
        <v>188</v>
      </c>
      <c r="F987" s="195" t="s">
        <v>1227</v>
      </c>
      <c r="I987" s="196"/>
      <c r="L987" s="42"/>
      <c r="M987" s="197"/>
      <c r="N987" s="43"/>
      <c r="O987" s="43"/>
      <c r="P987" s="43"/>
      <c r="Q987" s="43"/>
      <c r="R987" s="43"/>
      <c r="S987" s="43"/>
      <c r="T987" s="71"/>
      <c r="AT987" s="25" t="s">
        <v>188</v>
      </c>
      <c r="AU987" s="25" t="s">
        <v>80</v>
      </c>
    </row>
    <row r="988" spans="2:47" s="1" customFormat="1" ht="27">
      <c r="B988" s="42"/>
      <c r="D988" s="194" t="s">
        <v>190</v>
      </c>
      <c r="F988" s="198" t="s">
        <v>191</v>
      </c>
      <c r="I988" s="196"/>
      <c r="L988" s="42"/>
      <c r="M988" s="197"/>
      <c r="N988" s="43"/>
      <c r="O988" s="43"/>
      <c r="P988" s="43"/>
      <c r="Q988" s="43"/>
      <c r="R988" s="43"/>
      <c r="S988" s="43"/>
      <c r="T988" s="71"/>
      <c r="AT988" s="25" t="s">
        <v>190</v>
      </c>
      <c r="AU988" s="25" t="s">
        <v>80</v>
      </c>
    </row>
    <row r="989" spans="2:51" s="12" customFormat="1" ht="13.5">
      <c r="B989" s="199"/>
      <c r="D989" s="194" t="s">
        <v>192</v>
      </c>
      <c r="E989" s="200" t="s">
        <v>5</v>
      </c>
      <c r="F989" s="201" t="s">
        <v>1228</v>
      </c>
      <c r="H989" s="202">
        <v>254</v>
      </c>
      <c r="I989" s="203"/>
      <c r="L989" s="199"/>
      <c r="M989" s="204"/>
      <c r="N989" s="205"/>
      <c r="O989" s="205"/>
      <c r="P989" s="205"/>
      <c r="Q989" s="205"/>
      <c r="R989" s="205"/>
      <c r="S989" s="205"/>
      <c r="T989" s="206"/>
      <c r="AT989" s="200" t="s">
        <v>192</v>
      </c>
      <c r="AU989" s="200" t="s">
        <v>80</v>
      </c>
      <c r="AV989" s="12" t="s">
        <v>80</v>
      </c>
      <c r="AW989" s="12" t="s">
        <v>35</v>
      </c>
      <c r="AX989" s="12" t="s">
        <v>78</v>
      </c>
      <c r="AY989" s="200" t="s">
        <v>179</v>
      </c>
    </row>
    <row r="990" spans="2:65" s="1" customFormat="1" ht="25.5" customHeight="1">
      <c r="B990" s="181"/>
      <c r="C990" s="230" t="s">
        <v>1229</v>
      </c>
      <c r="D990" s="230" t="s">
        <v>541</v>
      </c>
      <c r="E990" s="231" t="s">
        <v>1230</v>
      </c>
      <c r="F990" s="232" t="s">
        <v>1231</v>
      </c>
      <c r="G990" s="233" t="s">
        <v>316</v>
      </c>
      <c r="H990" s="234">
        <v>254</v>
      </c>
      <c r="I990" s="235"/>
      <c r="J990" s="236">
        <f>ROUND(I990*H990,2)</f>
        <v>0</v>
      </c>
      <c r="K990" s="232" t="s">
        <v>5</v>
      </c>
      <c r="L990" s="237"/>
      <c r="M990" s="238" t="s">
        <v>5</v>
      </c>
      <c r="N990" s="239" t="s">
        <v>42</v>
      </c>
      <c r="O990" s="43"/>
      <c r="P990" s="191">
        <f>O990*H990</f>
        <v>0</v>
      </c>
      <c r="Q990" s="191">
        <v>0</v>
      </c>
      <c r="R990" s="191">
        <f>Q990*H990</f>
        <v>0</v>
      </c>
      <c r="S990" s="191">
        <v>0</v>
      </c>
      <c r="T990" s="192">
        <f>S990*H990</f>
        <v>0</v>
      </c>
      <c r="AR990" s="25" t="s">
        <v>284</v>
      </c>
      <c r="AT990" s="25" t="s">
        <v>541</v>
      </c>
      <c r="AU990" s="25" t="s">
        <v>80</v>
      </c>
      <c r="AY990" s="25" t="s">
        <v>179</v>
      </c>
      <c r="BE990" s="193">
        <f>IF(N990="základní",J990,0)</f>
        <v>0</v>
      </c>
      <c r="BF990" s="193">
        <f>IF(N990="snížená",J990,0)</f>
        <v>0</v>
      </c>
      <c r="BG990" s="193">
        <f>IF(N990="zákl. přenesená",J990,0)</f>
        <v>0</v>
      </c>
      <c r="BH990" s="193">
        <f>IF(N990="sníž. přenesená",J990,0)</f>
        <v>0</v>
      </c>
      <c r="BI990" s="193">
        <f>IF(N990="nulová",J990,0)</f>
        <v>0</v>
      </c>
      <c r="BJ990" s="25" t="s">
        <v>78</v>
      </c>
      <c r="BK990" s="193">
        <f>ROUND(I990*H990,2)</f>
        <v>0</v>
      </c>
      <c r="BL990" s="25" t="s">
        <v>186</v>
      </c>
      <c r="BM990" s="25" t="s">
        <v>1232</v>
      </c>
    </row>
    <row r="991" spans="2:47" s="1" customFormat="1" ht="13.5">
      <c r="B991" s="42"/>
      <c r="D991" s="194" t="s">
        <v>188</v>
      </c>
      <c r="F991" s="195" t="s">
        <v>1231</v>
      </c>
      <c r="I991" s="196"/>
      <c r="L991" s="42"/>
      <c r="M991" s="197"/>
      <c r="N991" s="43"/>
      <c r="O991" s="43"/>
      <c r="P991" s="43"/>
      <c r="Q991" s="43"/>
      <c r="R991" s="43"/>
      <c r="S991" s="43"/>
      <c r="T991" s="71"/>
      <c r="AT991" s="25" t="s">
        <v>188</v>
      </c>
      <c r="AU991" s="25" t="s">
        <v>80</v>
      </c>
    </row>
    <row r="992" spans="2:65" s="1" customFormat="1" ht="25.5" customHeight="1">
      <c r="B992" s="181"/>
      <c r="C992" s="182" t="s">
        <v>1233</v>
      </c>
      <c r="D992" s="182" t="s">
        <v>181</v>
      </c>
      <c r="E992" s="183" t="s">
        <v>1234</v>
      </c>
      <c r="F992" s="184" t="s">
        <v>1235</v>
      </c>
      <c r="G992" s="185" t="s">
        <v>424</v>
      </c>
      <c r="H992" s="186">
        <v>4.397</v>
      </c>
      <c r="I992" s="187"/>
      <c r="J992" s="188">
        <f>ROUND(I992*H992,2)</f>
        <v>0</v>
      </c>
      <c r="K992" s="184" t="s">
        <v>185</v>
      </c>
      <c r="L992" s="42"/>
      <c r="M992" s="189" t="s">
        <v>5</v>
      </c>
      <c r="N992" s="190" t="s">
        <v>42</v>
      </c>
      <c r="O992" s="43"/>
      <c r="P992" s="191">
        <f>O992*H992</f>
        <v>0</v>
      </c>
      <c r="Q992" s="191">
        <v>0</v>
      </c>
      <c r="R992" s="191">
        <f>Q992*H992</f>
        <v>0</v>
      </c>
      <c r="S992" s="191">
        <v>0</v>
      </c>
      <c r="T992" s="192">
        <f>S992*H992</f>
        <v>0</v>
      </c>
      <c r="AR992" s="25" t="s">
        <v>186</v>
      </c>
      <c r="AT992" s="25" t="s">
        <v>181</v>
      </c>
      <c r="AU992" s="25" t="s">
        <v>80</v>
      </c>
      <c r="AY992" s="25" t="s">
        <v>179</v>
      </c>
      <c r="BE992" s="193">
        <f>IF(N992="základní",J992,0)</f>
        <v>0</v>
      </c>
      <c r="BF992" s="193">
        <f>IF(N992="snížená",J992,0)</f>
        <v>0</v>
      </c>
      <c r="BG992" s="193">
        <f>IF(N992="zákl. přenesená",J992,0)</f>
        <v>0</v>
      </c>
      <c r="BH992" s="193">
        <f>IF(N992="sníž. přenesená",J992,0)</f>
        <v>0</v>
      </c>
      <c r="BI992" s="193">
        <f>IF(N992="nulová",J992,0)</f>
        <v>0</v>
      </c>
      <c r="BJ992" s="25" t="s">
        <v>78</v>
      </c>
      <c r="BK992" s="193">
        <f>ROUND(I992*H992,2)</f>
        <v>0</v>
      </c>
      <c r="BL992" s="25" t="s">
        <v>186</v>
      </c>
      <c r="BM992" s="25" t="s">
        <v>1236</v>
      </c>
    </row>
    <row r="993" spans="2:47" s="1" customFormat="1" ht="13.5">
      <c r="B993" s="42"/>
      <c r="D993" s="194" t="s">
        <v>188</v>
      </c>
      <c r="F993" s="195" t="s">
        <v>1237</v>
      </c>
      <c r="I993" s="196"/>
      <c r="L993" s="42"/>
      <c r="M993" s="197"/>
      <c r="N993" s="43"/>
      <c r="O993" s="43"/>
      <c r="P993" s="43"/>
      <c r="Q993" s="43"/>
      <c r="R993" s="43"/>
      <c r="S993" s="43"/>
      <c r="T993" s="71"/>
      <c r="AT993" s="25" t="s">
        <v>188</v>
      </c>
      <c r="AU993" s="25" t="s">
        <v>80</v>
      </c>
    </row>
    <row r="994" spans="2:47" s="1" customFormat="1" ht="27">
      <c r="B994" s="42"/>
      <c r="D994" s="194" t="s">
        <v>190</v>
      </c>
      <c r="F994" s="198" t="s">
        <v>191</v>
      </c>
      <c r="I994" s="196"/>
      <c r="L994" s="42"/>
      <c r="M994" s="197"/>
      <c r="N994" s="43"/>
      <c r="O994" s="43"/>
      <c r="P994" s="43"/>
      <c r="Q994" s="43"/>
      <c r="R994" s="43"/>
      <c r="S994" s="43"/>
      <c r="T994" s="71"/>
      <c r="AT994" s="25" t="s">
        <v>190</v>
      </c>
      <c r="AU994" s="25" t="s">
        <v>80</v>
      </c>
    </row>
    <row r="995" spans="2:51" s="13" customFormat="1" ht="13.5">
      <c r="B995" s="207"/>
      <c r="D995" s="194" t="s">
        <v>192</v>
      </c>
      <c r="E995" s="208" t="s">
        <v>5</v>
      </c>
      <c r="F995" s="209" t="s">
        <v>1238</v>
      </c>
      <c r="H995" s="208" t="s">
        <v>5</v>
      </c>
      <c r="I995" s="210"/>
      <c r="L995" s="207"/>
      <c r="M995" s="211"/>
      <c r="N995" s="212"/>
      <c r="O995" s="212"/>
      <c r="P995" s="212"/>
      <c r="Q995" s="212"/>
      <c r="R995" s="212"/>
      <c r="S995" s="212"/>
      <c r="T995" s="213"/>
      <c r="AT995" s="208" t="s">
        <v>192</v>
      </c>
      <c r="AU995" s="208" t="s">
        <v>80</v>
      </c>
      <c r="AV995" s="13" t="s">
        <v>78</v>
      </c>
      <c r="AW995" s="13" t="s">
        <v>35</v>
      </c>
      <c r="AX995" s="13" t="s">
        <v>71</v>
      </c>
      <c r="AY995" s="208" t="s">
        <v>179</v>
      </c>
    </row>
    <row r="996" spans="2:51" s="12" customFormat="1" ht="13.5">
      <c r="B996" s="199"/>
      <c r="D996" s="194" t="s">
        <v>192</v>
      </c>
      <c r="E996" s="200" t="s">
        <v>5</v>
      </c>
      <c r="F996" s="201" t="s">
        <v>1239</v>
      </c>
      <c r="H996" s="202">
        <v>4.397</v>
      </c>
      <c r="I996" s="203"/>
      <c r="L996" s="199"/>
      <c r="M996" s="204"/>
      <c r="N996" s="205"/>
      <c r="O996" s="205"/>
      <c r="P996" s="205"/>
      <c r="Q996" s="205"/>
      <c r="R996" s="205"/>
      <c r="S996" s="205"/>
      <c r="T996" s="206"/>
      <c r="AT996" s="200" t="s">
        <v>192</v>
      </c>
      <c r="AU996" s="200" t="s">
        <v>80</v>
      </c>
      <c r="AV996" s="12" t="s">
        <v>80</v>
      </c>
      <c r="AW996" s="12" t="s">
        <v>35</v>
      </c>
      <c r="AX996" s="12" t="s">
        <v>78</v>
      </c>
      <c r="AY996" s="200" t="s">
        <v>179</v>
      </c>
    </row>
    <row r="997" spans="2:65" s="1" customFormat="1" ht="16.5" customHeight="1">
      <c r="B997" s="181"/>
      <c r="C997" s="182" t="s">
        <v>1240</v>
      </c>
      <c r="D997" s="182" t="s">
        <v>181</v>
      </c>
      <c r="E997" s="183" t="s">
        <v>1241</v>
      </c>
      <c r="F997" s="184" t="s">
        <v>1242</v>
      </c>
      <c r="G997" s="185" t="s">
        <v>184</v>
      </c>
      <c r="H997" s="186">
        <v>13.53</v>
      </c>
      <c r="I997" s="187"/>
      <c r="J997" s="188">
        <f>ROUND(I997*H997,2)</f>
        <v>0</v>
      </c>
      <c r="K997" s="184" t="s">
        <v>185</v>
      </c>
      <c r="L997" s="42"/>
      <c r="M997" s="189" t="s">
        <v>5</v>
      </c>
      <c r="N997" s="190" t="s">
        <v>42</v>
      </c>
      <c r="O997" s="43"/>
      <c r="P997" s="191">
        <f>O997*H997</f>
        <v>0</v>
      </c>
      <c r="Q997" s="191">
        <v>0.00402</v>
      </c>
      <c r="R997" s="191">
        <f>Q997*H997</f>
        <v>0.0543906</v>
      </c>
      <c r="S997" s="191">
        <v>0</v>
      </c>
      <c r="T997" s="192">
        <f>S997*H997</f>
        <v>0</v>
      </c>
      <c r="AR997" s="25" t="s">
        <v>186</v>
      </c>
      <c r="AT997" s="25" t="s">
        <v>181</v>
      </c>
      <c r="AU997" s="25" t="s">
        <v>80</v>
      </c>
      <c r="AY997" s="25" t="s">
        <v>179</v>
      </c>
      <c r="BE997" s="193">
        <f>IF(N997="základní",J997,0)</f>
        <v>0</v>
      </c>
      <c r="BF997" s="193">
        <f>IF(N997="snížená",J997,0)</f>
        <v>0</v>
      </c>
      <c r="BG997" s="193">
        <f>IF(N997="zákl. přenesená",J997,0)</f>
        <v>0</v>
      </c>
      <c r="BH997" s="193">
        <f>IF(N997="sníž. přenesená",J997,0)</f>
        <v>0</v>
      </c>
      <c r="BI997" s="193">
        <f>IF(N997="nulová",J997,0)</f>
        <v>0</v>
      </c>
      <c r="BJ997" s="25" t="s">
        <v>78</v>
      </c>
      <c r="BK997" s="193">
        <f>ROUND(I997*H997,2)</f>
        <v>0</v>
      </c>
      <c r="BL997" s="25" t="s">
        <v>186</v>
      </c>
      <c r="BM997" s="25" t="s">
        <v>1243</v>
      </c>
    </row>
    <row r="998" spans="2:47" s="1" customFormat="1" ht="13.5">
      <c r="B998" s="42"/>
      <c r="D998" s="194" t="s">
        <v>188</v>
      </c>
      <c r="F998" s="195" t="s">
        <v>1244</v>
      </c>
      <c r="I998" s="196"/>
      <c r="L998" s="42"/>
      <c r="M998" s="197"/>
      <c r="N998" s="43"/>
      <c r="O998" s="43"/>
      <c r="P998" s="43"/>
      <c r="Q998" s="43"/>
      <c r="R998" s="43"/>
      <c r="S998" s="43"/>
      <c r="T998" s="71"/>
      <c r="AT998" s="25" t="s">
        <v>188</v>
      </c>
      <c r="AU998" s="25" t="s">
        <v>80</v>
      </c>
    </row>
    <row r="999" spans="2:47" s="1" customFormat="1" ht="27">
      <c r="B999" s="42"/>
      <c r="D999" s="194" t="s">
        <v>190</v>
      </c>
      <c r="F999" s="198" t="s">
        <v>191</v>
      </c>
      <c r="I999" s="196"/>
      <c r="L999" s="42"/>
      <c r="M999" s="197"/>
      <c r="N999" s="43"/>
      <c r="O999" s="43"/>
      <c r="P999" s="43"/>
      <c r="Q999" s="43"/>
      <c r="R999" s="43"/>
      <c r="S999" s="43"/>
      <c r="T999" s="71"/>
      <c r="AT999" s="25" t="s">
        <v>190</v>
      </c>
      <c r="AU999" s="25" t="s">
        <v>80</v>
      </c>
    </row>
    <row r="1000" spans="2:51" s="12" customFormat="1" ht="13.5">
      <c r="B1000" s="199"/>
      <c r="D1000" s="194" t="s">
        <v>192</v>
      </c>
      <c r="E1000" s="200" t="s">
        <v>5</v>
      </c>
      <c r="F1000" s="201" t="s">
        <v>1245</v>
      </c>
      <c r="H1000" s="202">
        <v>13.53</v>
      </c>
      <c r="I1000" s="203"/>
      <c r="L1000" s="199"/>
      <c r="M1000" s="204"/>
      <c r="N1000" s="205"/>
      <c r="O1000" s="205"/>
      <c r="P1000" s="205"/>
      <c r="Q1000" s="205"/>
      <c r="R1000" s="205"/>
      <c r="S1000" s="205"/>
      <c r="T1000" s="206"/>
      <c r="AT1000" s="200" t="s">
        <v>192</v>
      </c>
      <c r="AU1000" s="200" t="s">
        <v>80</v>
      </c>
      <c r="AV1000" s="12" t="s">
        <v>80</v>
      </c>
      <c r="AW1000" s="12" t="s">
        <v>35</v>
      </c>
      <c r="AX1000" s="12" t="s">
        <v>78</v>
      </c>
      <c r="AY1000" s="200" t="s">
        <v>179</v>
      </c>
    </row>
    <row r="1001" spans="2:65" s="1" customFormat="1" ht="16.5" customHeight="1">
      <c r="B1001" s="181"/>
      <c r="C1001" s="182" t="s">
        <v>1246</v>
      </c>
      <c r="D1001" s="182" t="s">
        <v>181</v>
      </c>
      <c r="E1001" s="183" t="s">
        <v>1247</v>
      </c>
      <c r="F1001" s="184" t="s">
        <v>1248</v>
      </c>
      <c r="G1001" s="185" t="s">
        <v>822</v>
      </c>
      <c r="H1001" s="186">
        <v>1</v>
      </c>
      <c r="I1001" s="187"/>
      <c r="J1001" s="188">
        <f>ROUND(I1001*H1001,2)</f>
        <v>0</v>
      </c>
      <c r="K1001" s="184" t="s">
        <v>5</v>
      </c>
      <c r="L1001" s="42"/>
      <c r="M1001" s="189" t="s">
        <v>5</v>
      </c>
      <c r="N1001" s="190" t="s">
        <v>42</v>
      </c>
      <c r="O1001" s="43"/>
      <c r="P1001" s="191">
        <f>O1001*H1001</f>
        <v>0</v>
      </c>
      <c r="Q1001" s="191">
        <v>0.00016</v>
      </c>
      <c r="R1001" s="191">
        <f>Q1001*H1001</f>
        <v>0.00016</v>
      </c>
      <c r="S1001" s="191">
        <v>0</v>
      </c>
      <c r="T1001" s="192">
        <f>S1001*H1001</f>
        <v>0</v>
      </c>
      <c r="AR1001" s="25" t="s">
        <v>186</v>
      </c>
      <c r="AT1001" s="25" t="s">
        <v>181</v>
      </c>
      <c r="AU1001" s="25" t="s">
        <v>80</v>
      </c>
      <c r="AY1001" s="25" t="s">
        <v>179</v>
      </c>
      <c r="BE1001" s="193">
        <f>IF(N1001="základní",J1001,0)</f>
        <v>0</v>
      </c>
      <c r="BF1001" s="193">
        <f>IF(N1001="snížená",J1001,0)</f>
        <v>0</v>
      </c>
      <c r="BG1001" s="193">
        <f>IF(N1001="zákl. přenesená",J1001,0)</f>
        <v>0</v>
      </c>
      <c r="BH1001" s="193">
        <f>IF(N1001="sníž. přenesená",J1001,0)</f>
        <v>0</v>
      </c>
      <c r="BI1001" s="193">
        <f>IF(N1001="nulová",J1001,0)</f>
        <v>0</v>
      </c>
      <c r="BJ1001" s="25" t="s">
        <v>78</v>
      </c>
      <c r="BK1001" s="193">
        <f>ROUND(I1001*H1001,2)</f>
        <v>0</v>
      </c>
      <c r="BL1001" s="25" t="s">
        <v>186</v>
      </c>
      <c r="BM1001" s="25" t="s">
        <v>1249</v>
      </c>
    </row>
    <row r="1002" spans="2:47" s="1" customFormat="1" ht="13.5">
      <c r="B1002" s="42"/>
      <c r="D1002" s="194" t="s">
        <v>188</v>
      </c>
      <c r="F1002" s="195" t="s">
        <v>1250</v>
      </c>
      <c r="I1002" s="196"/>
      <c r="L1002" s="42"/>
      <c r="M1002" s="197"/>
      <c r="N1002" s="43"/>
      <c r="O1002" s="43"/>
      <c r="P1002" s="43"/>
      <c r="Q1002" s="43"/>
      <c r="R1002" s="43"/>
      <c r="S1002" s="43"/>
      <c r="T1002" s="71"/>
      <c r="AT1002" s="25" t="s">
        <v>188</v>
      </c>
      <c r="AU1002" s="25" t="s">
        <v>80</v>
      </c>
    </row>
    <row r="1003" spans="2:47" s="1" customFormat="1" ht="27">
      <c r="B1003" s="42"/>
      <c r="D1003" s="194" t="s">
        <v>190</v>
      </c>
      <c r="F1003" s="198" t="s">
        <v>191</v>
      </c>
      <c r="I1003" s="196"/>
      <c r="L1003" s="42"/>
      <c r="M1003" s="197"/>
      <c r="N1003" s="43"/>
      <c r="O1003" s="43"/>
      <c r="P1003" s="43"/>
      <c r="Q1003" s="43"/>
      <c r="R1003" s="43"/>
      <c r="S1003" s="43"/>
      <c r="T1003" s="71"/>
      <c r="AT1003" s="25" t="s">
        <v>190</v>
      </c>
      <c r="AU1003" s="25" t="s">
        <v>80</v>
      </c>
    </row>
    <row r="1004" spans="2:51" s="13" customFormat="1" ht="13.5">
      <c r="B1004" s="207"/>
      <c r="D1004" s="194" t="s">
        <v>192</v>
      </c>
      <c r="E1004" s="208" t="s">
        <v>5</v>
      </c>
      <c r="F1004" s="209" t="s">
        <v>1251</v>
      </c>
      <c r="H1004" s="208" t="s">
        <v>5</v>
      </c>
      <c r="I1004" s="210"/>
      <c r="L1004" s="207"/>
      <c r="M1004" s="211"/>
      <c r="N1004" s="212"/>
      <c r="O1004" s="212"/>
      <c r="P1004" s="212"/>
      <c r="Q1004" s="212"/>
      <c r="R1004" s="212"/>
      <c r="S1004" s="212"/>
      <c r="T1004" s="213"/>
      <c r="AT1004" s="208" t="s">
        <v>192</v>
      </c>
      <c r="AU1004" s="208" t="s">
        <v>80</v>
      </c>
      <c r="AV1004" s="13" t="s">
        <v>78</v>
      </c>
      <c r="AW1004" s="13" t="s">
        <v>35</v>
      </c>
      <c r="AX1004" s="13" t="s">
        <v>71</v>
      </c>
      <c r="AY1004" s="208" t="s">
        <v>179</v>
      </c>
    </row>
    <row r="1005" spans="2:51" s="12" customFormat="1" ht="13.5">
      <c r="B1005" s="199"/>
      <c r="D1005" s="194" t="s">
        <v>192</v>
      </c>
      <c r="E1005" s="200" t="s">
        <v>5</v>
      </c>
      <c r="F1005" s="201" t="s">
        <v>1252</v>
      </c>
      <c r="H1005" s="202">
        <v>1</v>
      </c>
      <c r="I1005" s="203"/>
      <c r="L1005" s="199"/>
      <c r="M1005" s="204"/>
      <c r="N1005" s="205"/>
      <c r="O1005" s="205"/>
      <c r="P1005" s="205"/>
      <c r="Q1005" s="205"/>
      <c r="R1005" s="205"/>
      <c r="S1005" s="205"/>
      <c r="T1005" s="206"/>
      <c r="AT1005" s="200" t="s">
        <v>192</v>
      </c>
      <c r="AU1005" s="200" t="s">
        <v>80</v>
      </c>
      <c r="AV1005" s="12" t="s">
        <v>80</v>
      </c>
      <c r="AW1005" s="12" t="s">
        <v>35</v>
      </c>
      <c r="AX1005" s="12" t="s">
        <v>78</v>
      </c>
      <c r="AY1005" s="200" t="s">
        <v>179</v>
      </c>
    </row>
    <row r="1006" spans="2:65" s="1" customFormat="1" ht="16.5" customHeight="1">
      <c r="B1006" s="181"/>
      <c r="C1006" s="182" t="s">
        <v>1253</v>
      </c>
      <c r="D1006" s="182" t="s">
        <v>181</v>
      </c>
      <c r="E1006" s="183" t="s">
        <v>1254</v>
      </c>
      <c r="F1006" s="184" t="s">
        <v>1255</v>
      </c>
      <c r="G1006" s="185" t="s">
        <v>822</v>
      </c>
      <c r="H1006" s="186">
        <v>9</v>
      </c>
      <c r="I1006" s="187"/>
      <c r="J1006" s="188">
        <f>ROUND(I1006*H1006,2)</f>
        <v>0</v>
      </c>
      <c r="K1006" s="184" t="s">
        <v>185</v>
      </c>
      <c r="L1006" s="42"/>
      <c r="M1006" s="189" t="s">
        <v>5</v>
      </c>
      <c r="N1006" s="190" t="s">
        <v>42</v>
      </c>
      <c r="O1006" s="43"/>
      <c r="P1006" s="191">
        <f>O1006*H1006</f>
        <v>0</v>
      </c>
      <c r="Q1006" s="191">
        <v>0.00062</v>
      </c>
      <c r="R1006" s="191">
        <f>Q1006*H1006</f>
        <v>0.00558</v>
      </c>
      <c r="S1006" s="191">
        <v>0</v>
      </c>
      <c r="T1006" s="192">
        <f>S1006*H1006</f>
        <v>0</v>
      </c>
      <c r="AR1006" s="25" t="s">
        <v>186</v>
      </c>
      <c r="AT1006" s="25" t="s">
        <v>181</v>
      </c>
      <c r="AU1006" s="25" t="s">
        <v>80</v>
      </c>
      <c r="AY1006" s="25" t="s">
        <v>179</v>
      </c>
      <c r="BE1006" s="193">
        <f>IF(N1006="základní",J1006,0)</f>
        <v>0</v>
      </c>
      <c r="BF1006" s="193">
        <f>IF(N1006="snížená",J1006,0)</f>
        <v>0</v>
      </c>
      <c r="BG1006" s="193">
        <f>IF(N1006="zákl. přenesená",J1006,0)</f>
        <v>0</v>
      </c>
      <c r="BH1006" s="193">
        <f>IF(N1006="sníž. přenesená",J1006,0)</f>
        <v>0</v>
      </c>
      <c r="BI1006" s="193">
        <f>IF(N1006="nulová",J1006,0)</f>
        <v>0</v>
      </c>
      <c r="BJ1006" s="25" t="s">
        <v>78</v>
      </c>
      <c r="BK1006" s="193">
        <f>ROUND(I1006*H1006,2)</f>
        <v>0</v>
      </c>
      <c r="BL1006" s="25" t="s">
        <v>186</v>
      </c>
      <c r="BM1006" s="25" t="s">
        <v>1256</v>
      </c>
    </row>
    <row r="1007" spans="2:47" s="1" customFormat="1" ht="27">
      <c r="B1007" s="42"/>
      <c r="D1007" s="194" t="s">
        <v>188</v>
      </c>
      <c r="F1007" s="195" t="s">
        <v>1257</v>
      </c>
      <c r="I1007" s="196"/>
      <c r="L1007" s="42"/>
      <c r="M1007" s="197"/>
      <c r="N1007" s="43"/>
      <c r="O1007" s="43"/>
      <c r="P1007" s="43"/>
      <c r="Q1007" s="43"/>
      <c r="R1007" s="43"/>
      <c r="S1007" s="43"/>
      <c r="T1007" s="71"/>
      <c r="AT1007" s="25" t="s">
        <v>188</v>
      </c>
      <c r="AU1007" s="25" t="s">
        <v>80</v>
      </c>
    </row>
    <row r="1008" spans="2:47" s="1" customFormat="1" ht="27">
      <c r="B1008" s="42"/>
      <c r="D1008" s="194" t="s">
        <v>190</v>
      </c>
      <c r="F1008" s="198" t="s">
        <v>191</v>
      </c>
      <c r="I1008" s="196"/>
      <c r="L1008" s="42"/>
      <c r="M1008" s="197"/>
      <c r="N1008" s="43"/>
      <c r="O1008" s="43"/>
      <c r="P1008" s="43"/>
      <c r="Q1008" s="43"/>
      <c r="R1008" s="43"/>
      <c r="S1008" s="43"/>
      <c r="T1008" s="71"/>
      <c r="AT1008" s="25" t="s">
        <v>190</v>
      </c>
      <c r="AU1008" s="25" t="s">
        <v>80</v>
      </c>
    </row>
    <row r="1009" spans="2:51" s="13" customFormat="1" ht="13.5">
      <c r="B1009" s="207"/>
      <c r="D1009" s="194" t="s">
        <v>192</v>
      </c>
      <c r="E1009" s="208" t="s">
        <v>5</v>
      </c>
      <c r="F1009" s="209" t="s">
        <v>1258</v>
      </c>
      <c r="H1009" s="208" t="s">
        <v>5</v>
      </c>
      <c r="I1009" s="210"/>
      <c r="L1009" s="207"/>
      <c r="M1009" s="211"/>
      <c r="N1009" s="212"/>
      <c r="O1009" s="212"/>
      <c r="P1009" s="212"/>
      <c r="Q1009" s="212"/>
      <c r="R1009" s="212"/>
      <c r="S1009" s="212"/>
      <c r="T1009" s="213"/>
      <c r="AT1009" s="208" t="s">
        <v>192</v>
      </c>
      <c r="AU1009" s="208" t="s">
        <v>80</v>
      </c>
      <c r="AV1009" s="13" t="s">
        <v>78</v>
      </c>
      <c r="AW1009" s="13" t="s">
        <v>35</v>
      </c>
      <c r="AX1009" s="13" t="s">
        <v>71</v>
      </c>
      <c r="AY1009" s="208" t="s">
        <v>179</v>
      </c>
    </row>
    <row r="1010" spans="2:51" s="13" customFormat="1" ht="13.5">
      <c r="B1010" s="207"/>
      <c r="D1010" s="194" t="s">
        <v>192</v>
      </c>
      <c r="E1010" s="208" t="s">
        <v>5</v>
      </c>
      <c r="F1010" s="209" t="s">
        <v>1259</v>
      </c>
      <c r="H1010" s="208" t="s">
        <v>5</v>
      </c>
      <c r="I1010" s="210"/>
      <c r="L1010" s="207"/>
      <c r="M1010" s="211"/>
      <c r="N1010" s="212"/>
      <c r="O1010" s="212"/>
      <c r="P1010" s="212"/>
      <c r="Q1010" s="212"/>
      <c r="R1010" s="212"/>
      <c r="S1010" s="212"/>
      <c r="T1010" s="213"/>
      <c r="AT1010" s="208" t="s">
        <v>192</v>
      </c>
      <c r="AU1010" s="208" t="s">
        <v>80</v>
      </c>
      <c r="AV1010" s="13" t="s">
        <v>78</v>
      </c>
      <c r="AW1010" s="13" t="s">
        <v>35</v>
      </c>
      <c r="AX1010" s="13" t="s">
        <v>71</v>
      </c>
      <c r="AY1010" s="208" t="s">
        <v>179</v>
      </c>
    </row>
    <row r="1011" spans="2:51" s="12" customFormat="1" ht="13.5">
      <c r="B1011" s="199"/>
      <c r="D1011" s="194" t="s">
        <v>192</v>
      </c>
      <c r="E1011" s="200" t="s">
        <v>5</v>
      </c>
      <c r="F1011" s="201" t="s">
        <v>1260</v>
      </c>
      <c r="H1011" s="202">
        <v>9</v>
      </c>
      <c r="I1011" s="203"/>
      <c r="L1011" s="199"/>
      <c r="M1011" s="204"/>
      <c r="N1011" s="205"/>
      <c r="O1011" s="205"/>
      <c r="P1011" s="205"/>
      <c r="Q1011" s="205"/>
      <c r="R1011" s="205"/>
      <c r="S1011" s="205"/>
      <c r="T1011" s="206"/>
      <c r="AT1011" s="200" t="s">
        <v>192</v>
      </c>
      <c r="AU1011" s="200" t="s">
        <v>80</v>
      </c>
      <c r="AV1011" s="12" t="s">
        <v>80</v>
      </c>
      <c r="AW1011" s="12" t="s">
        <v>35</v>
      </c>
      <c r="AX1011" s="12" t="s">
        <v>78</v>
      </c>
      <c r="AY1011" s="200" t="s">
        <v>179</v>
      </c>
    </row>
    <row r="1012" spans="2:65" s="1" customFormat="1" ht="16.5" customHeight="1">
      <c r="B1012" s="181"/>
      <c r="C1012" s="182" t="s">
        <v>1261</v>
      </c>
      <c r="D1012" s="182" t="s">
        <v>181</v>
      </c>
      <c r="E1012" s="183" t="s">
        <v>1262</v>
      </c>
      <c r="F1012" s="184" t="s">
        <v>1263</v>
      </c>
      <c r="G1012" s="185" t="s">
        <v>822</v>
      </c>
      <c r="H1012" s="186">
        <v>2</v>
      </c>
      <c r="I1012" s="187"/>
      <c r="J1012" s="188">
        <f>ROUND(I1012*H1012,2)</f>
        <v>0</v>
      </c>
      <c r="K1012" s="184" t="s">
        <v>185</v>
      </c>
      <c r="L1012" s="42"/>
      <c r="M1012" s="189" t="s">
        <v>5</v>
      </c>
      <c r="N1012" s="190" t="s">
        <v>42</v>
      </c>
      <c r="O1012" s="43"/>
      <c r="P1012" s="191">
        <f>O1012*H1012</f>
        <v>0</v>
      </c>
      <c r="Q1012" s="191">
        <v>0.00266</v>
      </c>
      <c r="R1012" s="191">
        <f>Q1012*H1012</f>
        <v>0.00532</v>
      </c>
      <c r="S1012" s="191">
        <v>0</v>
      </c>
      <c r="T1012" s="192">
        <f>S1012*H1012</f>
        <v>0</v>
      </c>
      <c r="AR1012" s="25" t="s">
        <v>186</v>
      </c>
      <c r="AT1012" s="25" t="s">
        <v>181</v>
      </c>
      <c r="AU1012" s="25" t="s">
        <v>80</v>
      </c>
      <c r="AY1012" s="25" t="s">
        <v>179</v>
      </c>
      <c r="BE1012" s="193">
        <f>IF(N1012="základní",J1012,0)</f>
        <v>0</v>
      </c>
      <c r="BF1012" s="193">
        <f>IF(N1012="snížená",J1012,0)</f>
        <v>0</v>
      </c>
      <c r="BG1012" s="193">
        <f>IF(N1012="zákl. přenesená",J1012,0)</f>
        <v>0</v>
      </c>
      <c r="BH1012" s="193">
        <f>IF(N1012="sníž. přenesená",J1012,0)</f>
        <v>0</v>
      </c>
      <c r="BI1012" s="193">
        <f>IF(N1012="nulová",J1012,0)</f>
        <v>0</v>
      </c>
      <c r="BJ1012" s="25" t="s">
        <v>78</v>
      </c>
      <c r="BK1012" s="193">
        <f>ROUND(I1012*H1012,2)</f>
        <v>0</v>
      </c>
      <c r="BL1012" s="25" t="s">
        <v>186</v>
      </c>
      <c r="BM1012" s="25" t="s">
        <v>1264</v>
      </c>
    </row>
    <row r="1013" spans="2:47" s="1" customFormat="1" ht="13.5">
      <c r="B1013" s="42"/>
      <c r="D1013" s="194" t="s">
        <v>188</v>
      </c>
      <c r="F1013" s="195" t="s">
        <v>1265</v>
      </c>
      <c r="I1013" s="196"/>
      <c r="L1013" s="42"/>
      <c r="M1013" s="197"/>
      <c r="N1013" s="43"/>
      <c r="O1013" s="43"/>
      <c r="P1013" s="43"/>
      <c r="Q1013" s="43"/>
      <c r="R1013" s="43"/>
      <c r="S1013" s="43"/>
      <c r="T1013" s="71"/>
      <c r="AT1013" s="25" t="s">
        <v>188</v>
      </c>
      <c r="AU1013" s="25" t="s">
        <v>80</v>
      </c>
    </row>
    <row r="1014" spans="2:47" s="1" customFormat="1" ht="27">
      <c r="B1014" s="42"/>
      <c r="D1014" s="194" t="s">
        <v>190</v>
      </c>
      <c r="F1014" s="198" t="s">
        <v>191</v>
      </c>
      <c r="I1014" s="196"/>
      <c r="L1014" s="42"/>
      <c r="M1014" s="197"/>
      <c r="N1014" s="43"/>
      <c r="O1014" s="43"/>
      <c r="P1014" s="43"/>
      <c r="Q1014" s="43"/>
      <c r="R1014" s="43"/>
      <c r="S1014" s="43"/>
      <c r="T1014" s="71"/>
      <c r="AT1014" s="25" t="s">
        <v>190</v>
      </c>
      <c r="AU1014" s="25" t="s">
        <v>80</v>
      </c>
    </row>
    <row r="1015" spans="2:51" s="13" customFormat="1" ht="13.5">
      <c r="B1015" s="207"/>
      <c r="D1015" s="194" t="s">
        <v>192</v>
      </c>
      <c r="E1015" s="208" t="s">
        <v>5</v>
      </c>
      <c r="F1015" s="209" t="s">
        <v>1258</v>
      </c>
      <c r="H1015" s="208" t="s">
        <v>5</v>
      </c>
      <c r="I1015" s="210"/>
      <c r="L1015" s="207"/>
      <c r="M1015" s="211"/>
      <c r="N1015" s="212"/>
      <c r="O1015" s="212"/>
      <c r="P1015" s="212"/>
      <c r="Q1015" s="212"/>
      <c r="R1015" s="212"/>
      <c r="S1015" s="212"/>
      <c r="T1015" s="213"/>
      <c r="AT1015" s="208" t="s">
        <v>192</v>
      </c>
      <c r="AU1015" s="208" t="s">
        <v>80</v>
      </c>
      <c r="AV1015" s="13" t="s">
        <v>78</v>
      </c>
      <c r="AW1015" s="13" t="s">
        <v>35</v>
      </c>
      <c r="AX1015" s="13" t="s">
        <v>71</v>
      </c>
      <c r="AY1015" s="208" t="s">
        <v>179</v>
      </c>
    </row>
    <row r="1016" spans="2:51" s="12" customFormat="1" ht="13.5">
      <c r="B1016" s="199"/>
      <c r="D1016" s="194" t="s">
        <v>192</v>
      </c>
      <c r="E1016" s="200" t="s">
        <v>5</v>
      </c>
      <c r="F1016" s="201" t="s">
        <v>1266</v>
      </c>
      <c r="H1016" s="202">
        <v>2</v>
      </c>
      <c r="I1016" s="203"/>
      <c r="L1016" s="199"/>
      <c r="M1016" s="204"/>
      <c r="N1016" s="205"/>
      <c r="O1016" s="205"/>
      <c r="P1016" s="205"/>
      <c r="Q1016" s="205"/>
      <c r="R1016" s="205"/>
      <c r="S1016" s="205"/>
      <c r="T1016" s="206"/>
      <c r="AT1016" s="200" t="s">
        <v>192</v>
      </c>
      <c r="AU1016" s="200" t="s">
        <v>80</v>
      </c>
      <c r="AV1016" s="12" t="s">
        <v>80</v>
      </c>
      <c r="AW1016" s="12" t="s">
        <v>35</v>
      </c>
      <c r="AX1016" s="12" t="s">
        <v>78</v>
      </c>
      <c r="AY1016" s="200" t="s">
        <v>179</v>
      </c>
    </row>
    <row r="1017" spans="2:65" s="1" customFormat="1" ht="16.5" customHeight="1">
      <c r="B1017" s="181"/>
      <c r="C1017" s="182" t="s">
        <v>1267</v>
      </c>
      <c r="D1017" s="182" t="s">
        <v>181</v>
      </c>
      <c r="E1017" s="183" t="s">
        <v>1268</v>
      </c>
      <c r="F1017" s="184" t="s">
        <v>1269</v>
      </c>
      <c r="G1017" s="185" t="s">
        <v>309</v>
      </c>
      <c r="H1017" s="186">
        <v>12.8</v>
      </c>
      <c r="I1017" s="187"/>
      <c r="J1017" s="188">
        <f>ROUND(I1017*H1017,2)</f>
        <v>0</v>
      </c>
      <c r="K1017" s="184" t="s">
        <v>185</v>
      </c>
      <c r="L1017" s="42"/>
      <c r="M1017" s="189" t="s">
        <v>5</v>
      </c>
      <c r="N1017" s="190" t="s">
        <v>42</v>
      </c>
      <c r="O1017" s="43"/>
      <c r="P1017" s="191">
        <f>O1017*H1017</f>
        <v>0</v>
      </c>
      <c r="Q1017" s="191">
        <v>0.00548</v>
      </c>
      <c r="R1017" s="191">
        <f>Q1017*H1017</f>
        <v>0.070144</v>
      </c>
      <c r="S1017" s="191">
        <v>0</v>
      </c>
      <c r="T1017" s="192">
        <f>S1017*H1017</f>
        <v>0</v>
      </c>
      <c r="AR1017" s="25" t="s">
        <v>819</v>
      </c>
      <c r="AT1017" s="25" t="s">
        <v>181</v>
      </c>
      <c r="AU1017" s="25" t="s">
        <v>80</v>
      </c>
      <c r="AY1017" s="25" t="s">
        <v>179</v>
      </c>
      <c r="BE1017" s="193">
        <f>IF(N1017="základní",J1017,0)</f>
        <v>0</v>
      </c>
      <c r="BF1017" s="193">
        <f>IF(N1017="snížená",J1017,0)</f>
        <v>0</v>
      </c>
      <c r="BG1017" s="193">
        <f>IF(N1017="zákl. přenesená",J1017,0)</f>
        <v>0</v>
      </c>
      <c r="BH1017" s="193">
        <f>IF(N1017="sníž. přenesená",J1017,0)</f>
        <v>0</v>
      </c>
      <c r="BI1017" s="193">
        <f>IF(N1017="nulová",J1017,0)</f>
        <v>0</v>
      </c>
      <c r="BJ1017" s="25" t="s">
        <v>78</v>
      </c>
      <c r="BK1017" s="193">
        <f>ROUND(I1017*H1017,2)</f>
        <v>0</v>
      </c>
      <c r="BL1017" s="25" t="s">
        <v>819</v>
      </c>
      <c r="BM1017" s="25" t="s">
        <v>1270</v>
      </c>
    </row>
    <row r="1018" spans="2:47" s="1" customFormat="1" ht="13.5">
      <c r="B1018" s="42"/>
      <c r="D1018" s="194" t="s">
        <v>188</v>
      </c>
      <c r="F1018" s="195" t="s">
        <v>1271</v>
      </c>
      <c r="I1018" s="196"/>
      <c r="L1018" s="42"/>
      <c r="M1018" s="197"/>
      <c r="N1018" s="43"/>
      <c r="O1018" s="43"/>
      <c r="P1018" s="43"/>
      <c r="Q1018" s="43"/>
      <c r="R1018" s="43"/>
      <c r="S1018" s="43"/>
      <c r="T1018" s="71"/>
      <c r="AT1018" s="25" t="s">
        <v>188</v>
      </c>
      <c r="AU1018" s="25" t="s">
        <v>80</v>
      </c>
    </row>
    <row r="1019" spans="2:47" s="1" customFormat="1" ht="27">
      <c r="B1019" s="42"/>
      <c r="D1019" s="194" t="s">
        <v>190</v>
      </c>
      <c r="F1019" s="198" t="s">
        <v>191</v>
      </c>
      <c r="I1019" s="196"/>
      <c r="L1019" s="42"/>
      <c r="M1019" s="197"/>
      <c r="N1019" s="43"/>
      <c r="O1019" s="43"/>
      <c r="P1019" s="43"/>
      <c r="Q1019" s="43"/>
      <c r="R1019" s="43"/>
      <c r="S1019" s="43"/>
      <c r="T1019" s="71"/>
      <c r="AT1019" s="25" t="s">
        <v>190</v>
      </c>
      <c r="AU1019" s="25" t="s">
        <v>80</v>
      </c>
    </row>
    <row r="1020" spans="2:51" s="13" customFormat="1" ht="13.5">
      <c r="B1020" s="207"/>
      <c r="D1020" s="194" t="s">
        <v>192</v>
      </c>
      <c r="E1020" s="208" t="s">
        <v>5</v>
      </c>
      <c r="F1020" s="209" t="s">
        <v>1258</v>
      </c>
      <c r="H1020" s="208" t="s">
        <v>5</v>
      </c>
      <c r="I1020" s="210"/>
      <c r="L1020" s="207"/>
      <c r="M1020" s="211"/>
      <c r="N1020" s="212"/>
      <c r="O1020" s="212"/>
      <c r="P1020" s="212"/>
      <c r="Q1020" s="212"/>
      <c r="R1020" s="212"/>
      <c r="S1020" s="212"/>
      <c r="T1020" s="213"/>
      <c r="AT1020" s="208" t="s">
        <v>192</v>
      </c>
      <c r="AU1020" s="208" t="s">
        <v>80</v>
      </c>
      <c r="AV1020" s="13" t="s">
        <v>78</v>
      </c>
      <c r="AW1020" s="13" t="s">
        <v>35</v>
      </c>
      <c r="AX1020" s="13" t="s">
        <v>71</v>
      </c>
      <c r="AY1020" s="208" t="s">
        <v>179</v>
      </c>
    </row>
    <row r="1021" spans="2:51" s="12" customFormat="1" ht="13.5">
      <c r="B1021" s="199"/>
      <c r="D1021" s="194" t="s">
        <v>192</v>
      </c>
      <c r="E1021" s="200" t="s">
        <v>5</v>
      </c>
      <c r="F1021" s="201" t="s">
        <v>539</v>
      </c>
      <c r="H1021" s="202">
        <v>12.8</v>
      </c>
      <c r="I1021" s="203"/>
      <c r="L1021" s="199"/>
      <c r="M1021" s="204"/>
      <c r="N1021" s="205"/>
      <c r="O1021" s="205"/>
      <c r="P1021" s="205"/>
      <c r="Q1021" s="205"/>
      <c r="R1021" s="205"/>
      <c r="S1021" s="205"/>
      <c r="T1021" s="206"/>
      <c r="AT1021" s="200" t="s">
        <v>192</v>
      </c>
      <c r="AU1021" s="200" t="s">
        <v>80</v>
      </c>
      <c r="AV1021" s="12" t="s">
        <v>80</v>
      </c>
      <c r="AW1021" s="12" t="s">
        <v>35</v>
      </c>
      <c r="AX1021" s="12" t="s">
        <v>78</v>
      </c>
      <c r="AY1021" s="200" t="s">
        <v>179</v>
      </c>
    </row>
    <row r="1022" spans="2:65" s="1" customFormat="1" ht="25.5" customHeight="1">
      <c r="B1022" s="181"/>
      <c r="C1022" s="182" t="s">
        <v>1272</v>
      </c>
      <c r="D1022" s="182" t="s">
        <v>181</v>
      </c>
      <c r="E1022" s="183" t="s">
        <v>1273</v>
      </c>
      <c r="F1022" s="184" t="s">
        <v>1274</v>
      </c>
      <c r="G1022" s="185" t="s">
        <v>424</v>
      </c>
      <c r="H1022" s="186">
        <v>1.884</v>
      </c>
      <c r="I1022" s="187"/>
      <c r="J1022" s="188">
        <f>ROUND(I1022*H1022,2)</f>
        <v>0</v>
      </c>
      <c r="K1022" s="184" t="s">
        <v>5</v>
      </c>
      <c r="L1022" s="42"/>
      <c r="M1022" s="189" t="s">
        <v>5</v>
      </c>
      <c r="N1022" s="190" t="s">
        <v>42</v>
      </c>
      <c r="O1022" s="43"/>
      <c r="P1022" s="191">
        <f>O1022*H1022</f>
        <v>0</v>
      </c>
      <c r="Q1022" s="191">
        <v>0</v>
      </c>
      <c r="R1022" s="191">
        <f>Q1022*H1022</f>
        <v>0</v>
      </c>
      <c r="S1022" s="191">
        <v>0</v>
      </c>
      <c r="T1022" s="192">
        <f>S1022*H1022</f>
        <v>0</v>
      </c>
      <c r="AR1022" s="25" t="s">
        <v>819</v>
      </c>
      <c r="AT1022" s="25" t="s">
        <v>181</v>
      </c>
      <c r="AU1022" s="25" t="s">
        <v>80</v>
      </c>
      <c r="AY1022" s="25" t="s">
        <v>179</v>
      </c>
      <c r="BE1022" s="193">
        <f>IF(N1022="základní",J1022,0)</f>
        <v>0</v>
      </c>
      <c r="BF1022" s="193">
        <f>IF(N1022="snížená",J1022,0)</f>
        <v>0</v>
      </c>
      <c r="BG1022" s="193">
        <f>IF(N1022="zákl. přenesená",J1022,0)</f>
        <v>0</v>
      </c>
      <c r="BH1022" s="193">
        <f>IF(N1022="sníž. přenesená",J1022,0)</f>
        <v>0</v>
      </c>
      <c r="BI1022" s="193">
        <f>IF(N1022="nulová",J1022,0)</f>
        <v>0</v>
      </c>
      <c r="BJ1022" s="25" t="s">
        <v>78</v>
      </c>
      <c r="BK1022" s="193">
        <f>ROUND(I1022*H1022,2)</f>
        <v>0</v>
      </c>
      <c r="BL1022" s="25" t="s">
        <v>819</v>
      </c>
      <c r="BM1022" s="25" t="s">
        <v>1275</v>
      </c>
    </row>
    <row r="1023" spans="2:47" s="1" customFormat="1" ht="13.5">
      <c r="B1023" s="42"/>
      <c r="D1023" s="194" t="s">
        <v>188</v>
      </c>
      <c r="F1023" s="195" t="s">
        <v>1274</v>
      </c>
      <c r="I1023" s="196"/>
      <c r="L1023" s="42"/>
      <c r="M1023" s="197"/>
      <c r="N1023" s="43"/>
      <c r="O1023" s="43"/>
      <c r="P1023" s="43"/>
      <c r="Q1023" s="43"/>
      <c r="R1023" s="43"/>
      <c r="S1023" s="43"/>
      <c r="T1023" s="71"/>
      <c r="AT1023" s="25" t="s">
        <v>188</v>
      </c>
      <c r="AU1023" s="25" t="s">
        <v>80</v>
      </c>
    </row>
    <row r="1024" spans="2:51" s="13" customFormat="1" ht="13.5">
      <c r="B1024" s="207"/>
      <c r="D1024" s="194" t="s">
        <v>192</v>
      </c>
      <c r="E1024" s="208" t="s">
        <v>5</v>
      </c>
      <c r="F1024" s="209" t="s">
        <v>1258</v>
      </c>
      <c r="H1024" s="208" t="s">
        <v>5</v>
      </c>
      <c r="I1024" s="210"/>
      <c r="L1024" s="207"/>
      <c r="M1024" s="211"/>
      <c r="N1024" s="212"/>
      <c r="O1024" s="212"/>
      <c r="P1024" s="212"/>
      <c r="Q1024" s="212"/>
      <c r="R1024" s="212"/>
      <c r="S1024" s="212"/>
      <c r="T1024" s="213"/>
      <c r="AT1024" s="208" t="s">
        <v>192</v>
      </c>
      <c r="AU1024" s="208" t="s">
        <v>80</v>
      </c>
      <c r="AV1024" s="13" t="s">
        <v>78</v>
      </c>
      <c r="AW1024" s="13" t="s">
        <v>35</v>
      </c>
      <c r="AX1024" s="13" t="s">
        <v>71</v>
      </c>
      <c r="AY1024" s="208" t="s">
        <v>179</v>
      </c>
    </row>
    <row r="1025" spans="2:51" s="12" customFormat="1" ht="13.5">
      <c r="B1025" s="199"/>
      <c r="D1025" s="194" t="s">
        <v>192</v>
      </c>
      <c r="E1025" s="200" t="s">
        <v>5</v>
      </c>
      <c r="F1025" s="201" t="s">
        <v>1276</v>
      </c>
      <c r="H1025" s="202">
        <v>1.884</v>
      </c>
      <c r="I1025" s="203"/>
      <c r="L1025" s="199"/>
      <c r="M1025" s="204"/>
      <c r="N1025" s="205"/>
      <c r="O1025" s="205"/>
      <c r="P1025" s="205"/>
      <c r="Q1025" s="205"/>
      <c r="R1025" s="205"/>
      <c r="S1025" s="205"/>
      <c r="T1025" s="206"/>
      <c r="AT1025" s="200" t="s">
        <v>192</v>
      </c>
      <c r="AU1025" s="200" t="s">
        <v>80</v>
      </c>
      <c r="AV1025" s="12" t="s">
        <v>80</v>
      </c>
      <c r="AW1025" s="12" t="s">
        <v>35</v>
      </c>
      <c r="AX1025" s="12" t="s">
        <v>78</v>
      </c>
      <c r="AY1025" s="200" t="s">
        <v>179</v>
      </c>
    </row>
    <row r="1026" spans="2:63" s="11" customFormat="1" ht="29.85" customHeight="1">
      <c r="B1026" s="168"/>
      <c r="D1026" s="169" t="s">
        <v>70</v>
      </c>
      <c r="E1026" s="179" t="s">
        <v>289</v>
      </c>
      <c r="F1026" s="179" t="s">
        <v>1277</v>
      </c>
      <c r="I1026" s="171"/>
      <c r="J1026" s="180">
        <f>BK1026</f>
        <v>0</v>
      </c>
      <c r="L1026" s="168"/>
      <c r="M1026" s="173"/>
      <c r="N1026" s="174"/>
      <c r="O1026" s="174"/>
      <c r="P1026" s="175">
        <f>SUM(P1027:P1099)</f>
        <v>0</v>
      </c>
      <c r="Q1026" s="174"/>
      <c r="R1026" s="175">
        <f>SUM(R1027:R1099)</f>
        <v>72.05968</v>
      </c>
      <c r="S1026" s="174"/>
      <c r="T1026" s="176">
        <f>SUM(T1027:T1099)</f>
        <v>9.3</v>
      </c>
      <c r="AR1026" s="169" t="s">
        <v>78</v>
      </c>
      <c r="AT1026" s="177" t="s">
        <v>70</v>
      </c>
      <c r="AU1026" s="177" t="s">
        <v>78</v>
      </c>
      <c r="AY1026" s="169" t="s">
        <v>179</v>
      </c>
      <c r="BK1026" s="178">
        <f>SUM(BK1027:BK1099)</f>
        <v>0</v>
      </c>
    </row>
    <row r="1027" spans="2:65" s="1" customFormat="1" ht="25.5" customHeight="1">
      <c r="B1027" s="181"/>
      <c r="C1027" s="182" t="s">
        <v>1278</v>
      </c>
      <c r="D1027" s="182" t="s">
        <v>181</v>
      </c>
      <c r="E1027" s="183" t="s">
        <v>1279</v>
      </c>
      <c r="F1027" s="184" t="s">
        <v>1280</v>
      </c>
      <c r="G1027" s="185" t="s">
        <v>309</v>
      </c>
      <c r="H1027" s="186">
        <v>400</v>
      </c>
      <c r="I1027" s="187"/>
      <c r="J1027" s="188">
        <f>ROUND(I1027*H1027,2)</f>
        <v>0</v>
      </c>
      <c r="K1027" s="184" t="s">
        <v>185</v>
      </c>
      <c r="L1027" s="42"/>
      <c r="M1027" s="189" t="s">
        <v>5</v>
      </c>
      <c r="N1027" s="190" t="s">
        <v>42</v>
      </c>
      <c r="O1027" s="43"/>
      <c r="P1027" s="191">
        <f>O1027*H1027</f>
        <v>0</v>
      </c>
      <c r="Q1027" s="191">
        <v>0.0719</v>
      </c>
      <c r="R1027" s="191">
        <f>Q1027*H1027</f>
        <v>28.76</v>
      </c>
      <c r="S1027" s="191">
        <v>0</v>
      </c>
      <c r="T1027" s="192">
        <f>S1027*H1027</f>
        <v>0</v>
      </c>
      <c r="AR1027" s="25" t="s">
        <v>186</v>
      </c>
      <c r="AT1027" s="25" t="s">
        <v>181</v>
      </c>
      <c r="AU1027" s="25" t="s">
        <v>80</v>
      </c>
      <c r="AY1027" s="25" t="s">
        <v>179</v>
      </c>
      <c r="BE1027" s="193">
        <f>IF(N1027="základní",J1027,0)</f>
        <v>0</v>
      </c>
      <c r="BF1027" s="193">
        <f>IF(N1027="snížená",J1027,0)</f>
        <v>0</v>
      </c>
      <c r="BG1027" s="193">
        <f>IF(N1027="zákl. přenesená",J1027,0)</f>
        <v>0</v>
      </c>
      <c r="BH1027" s="193">
        <f>IF(N1027="sníž. přenesená",J1027,0)</f>
        <v>0</v>
      </c>
      <c r="BI1027" s="193">
        <f>IF(N1027="nulová",J1027,0)</f>
        <v>0</v>
      </c>
      <c r="BJ1027" s="25" t="s">
        <v>78</v>
      </c>
      <c r="BK1027" s="193">
        <f>ROUND(I1027*H1027,2)</f>
        <v>0</v>
      </c>
      <c r="BL1027" s="25" t="s">
        <v>186</v>
      </c>
      <c r="BM1027" s="25" t="s">
        <v>1281</v>
      </c>
    </row>
    <row r="1028" spans="2:47" s="1" customFormat="1" ht="40.5">
      <c r="B1028" s="42"/>
      <c r="D1028" s="194" t="s">
        <v>188</v>
      </c>
      <c r="F1028" s="195" t="s">
        <v>1282</v>
      </c>
      <c r="I1028" s="196"/>
      <c r="L1028" s="42"/>
      <c r="M1028" s="197"/>
      <c r="N1028" s="43"/>
      <c r="O1028" s="43"/>
      <c r="P1028" s="43"/>
      <c r="Q1028" s="43"/>
      <c r="R1028" s="43"/>
      <c r="S1028" s="43"/>
      <c r="T1028" s="71"/>
      <c r="AT1028" s="25" t="s">
        <v>188</v>
      </c>
      <c r="AU1028" s="25" t="s">
        <v>80</v>
      </c>
    </row>
    <row r="1029" spans="2:47" s="1" customFormat="1" ht="27">
      <c r="B1029" s="42"/>
      <c r="D1029" s="194" t="s">
        <v>190</v>
      </c>
      <c r="F1029" s="198" t="s">
        <v>191</v>
      </c>
      <c r="I1029" s="196"/>
      <c r="L1029" s="42"/>
      <c r="M1029" s="197"/>
      <c r="N1029" s="43"/>
      <c r="O1029" s="43"/>
      <c r="P1029" s="43"/>
      <c r="Q1029" s="43"/>
      <c r="R1029" s="43"/>
      <c r="S1029" s="43"/>
      <c r="T1029" s="71"/>
      <c r="AT1029" s="25" t="s">
        <v>190</v>
      </c>
      <c r="AU1029" s="25" t="s">
        <v>80</v>
      </c>
    </row>
    <row r="1030" spans="2:51" s="13" customFormat="1" ht="13.5">
      <c r="B1030" s="207"/>
      <c r="D1030" s="194" t="s">
        <v>192</v>
      </c>
      <c r="E1030" s="208" t="s">
        <v>5</v>
      </c>
      <c r="F1030" s="209" t="s">
        <v>1283</v>
      </c>
      <c r="H1030" s="208" t="s">
        <v>5</v>
      </c>
      <c r="I1030" s="210"/>
      <c r="L1030" s="207"/>
      <c r="M1030" s="211"/>
      <c r="N1030" s="212"/>
      <c r="O1030" s="212"/>
      <c r="P1030" s="212"/>
      <c r="Q1030" s="212"/>
      <c r="R1030" s="212"/>
      <c r="S1030" s="212"/>
      <c r="T1030" s="213"/>
      <c r="AT1030" s="208" t="s">
        <v>192</v>
      </c>
      <c r="AU1030" s="208" t="s">
        <v>80</v>
      </c>
      <c r="AV1030" s="13" t="s">
        <v>78</v>
      </c>
      <c r="AW1030" s="13" t="s">
        <v>35</v>
      </c>
      <c r="AX1030" s="13" t="s">
        <v>71</v>
      </c>
      <c r="AY1030" s="208" t="s">
        <v>179</v>
      </c>
    </row>
    <row r="1031" spans="2:51" s="12" customFormat="1" ht="13.5">
      <c r="B1031" s="199"/>
      <c r="D1031" s="194" t="s">
        <v>192</v>
      </c>
      <c r="E1031" s="200" t="s">
        <v>5</v>
      </c>
      <c r="F1031" s="201" t="s">
        <v>1284</v>
      </c>
      <c r="H1031" s="202">
        <v>400</v>
      </c>
      <c r="I1031" s="203"/>
      <c r="L1031" s="199"/>
      <c r="M1031" s="204"/>
      <c r="N1031" s="205"/>
      <c r="O1031" s="205"/>
      <c r="P1031" s="205"/>
      <c r="Q1031" s="205"/>
      <c r="R1031" s="205"/>
      <c r="S1031" s="205"/>
      <c r="T1031" s="206"/>
      <c r="AT1031" s="200" t="s">
        <v>192</v>
      </c>
      <c r="AU1031" s="200" t="s">
        <v>80</v>
      </c>
      <c r="AV1031" s="12" t="s">
        <v>80</v>
      </c>
      <c r="AW1031" s="12" t="s">
        <v>35</v>
      </c>
      <c r="AX1031" s="12" t="s">
        <v>78</v>
      </c>
      <c r="AY1031" s="200" t="s">
        <v>179</v>
      </c>
    </row>
    <row r="1032" spans="2:65" s="1" customFormat="1" ht="16.5" customHeight="1">
      <c r="B1032" s="181"/>
      <c r="C1032" s="230" t="s">
        <v>1285</v>
      </c>
      <c r="D1032" s="230" t="s">
        <v>541</v>
      </c>
      <c r="E1032" s="231" t="s">
        <v>1286</v>
      </c>
      <c r="F1032" s="232" t="s">
        <v>1287</v>
      </c>
      <c r="G1032" s="233" t="s">
        <v>669</v>
      </c>
      <c r="H1032" s="234">
        <v>11.6</v>
      </c>
      <c r="I1032" s="235"/>
      <c r="J1032" s="236">
        <f>ROUND(I1032*H1032,2)</f>
        <v>0</v>
      </c>
      <c r="K1032" s="232" t="s">
        <v>185</v>
      </c>
      <c r="L1032" s="237"/>
      <c r="M1032" s="238" t="s">
        <v>5</v>
      </c>
      <c r="N1032" s="239" t="s">
        <v>42</v>
      </c>
      <c r="O1032" s="43"/>
      <c r="P1032" s="191">
        <f>O1032*H1032</f>
        <v>0</v>
      </c>
      <c r="Q1032" s="191">
        <v>1</v>
      </c>
      <c r="R1032" s="191">
        <f>Q1032*H1032</f>
        <v>11.6</v>
      </c>
      <c r="S1032" s="191">
        <v>0</v>
      </c>
      <c r="T1032" s="192">
        <f>S1032*H1032</f>
        <v>0</v>
      </c>
      <c r="AR1032" s="25" t="s">
        <v>284</v>
      </c>
      <c r="AT1032" s="25" t="s">
        <v>541</v>
      </c>
      <c r="AU1032" s="25" t="s">
        <v>80</v>
      </c>
      <c r="AY1032" s="25" t="s">
        <v>179</v>
      </c>
      <c r="BE1032" s="193">
        <f>IF(N1032="základní",J1032,0)</f>
        <v>0</v>
      </c>
      <c r="BF1032" s="193">
        <f>IF(N1032="snížená",J1032,0)</f>
        <v>0</v>
      </c>
      <c r="BG1032" s="193">
        <f>IF(N1032="zákl. přenesená",J1032,0)</f>
        <v>0</v>
      </c>
      <c r="BH1032" s="193">
        <f>IF(N1032="sníž. přenesená",J1032,0)</f>
        <v>0</v>
      </c>
      <c r="BI1032" s="193">
        <f>IF(N1032="nulová",J1032,0)</f>
        <v>0</v>
      </c>
      <c r="BJ1032" s="25" t="s">
        <v>78</v>
      </c>
      <c r="BK1032" s="193">
        <f>ROUND(I1032*H1032,2)</f>
        <v>0</v>
      </c>
      <c r="BL1032" s="25" t="s">
        <v>186</v>
      </c>
      <c r="BM1032" s="25" t="s">
        <v>1288</v>
      </c>
    </row>
    <row r="1033" spans="2:47" s="1" customFormat="1" ht="13.5">
      <c r="B1033" s="42"/>
      <c r="D1033" s="194" t="s">
        <v>188</v>
      </c>
      <c r="F1033" s="195" t="s">
        <v>1287</v>
      </c>
      <c r="I1033" s="196"/>
      <c r="L1033" s="42"/>
      <c r="M1033" s="197"/>
      <c r="N1033" s="43"/>
      <c r="O1033" s="43"/>
      <c r="P1033" s="43"/>
      <c r="Q1033" s="43"/>
      <c r="R1033" s="43"/>
      <c r="S1033" s="43"/>
      <c r="T1033" s="71"/>
      <c r="AT1033" s="25" t="s">
        <v>188</v>
      </c>
      <c r="AU1033" s="25" t="s">
        <v>80</v>
      </c>
    </row>
    <row r="1034" spans="2:51" s="12" customFormat="1" ht="13.5">
      <c r="B1034" s="199"/>
      <c r="D1034" s="194" t="s">
        <v>192</v>
      </c>
      <c r="E1034" s="200" t="s">
        <v>5</v>
      </c>
      <c r="F1034" s="201" t="s">
        <v>1289</v>
      </c>
      <c r="H1034" s="202">
        <v>4</v>
      </c>
      <c r="I1034" s="203"/>
      <c r="L1034" s="199"/>
      <c r="M1034" s="204"/>
      <c r="N1034" s="205"/>
      <c r="O1034" s="205"/>
      <c r="P1034" s="205"/>
      <c r="Q1034" s="205"/>
      <c r="R1034" s="205"/>
      <c r="S1034" s="205"/>
      <c r="T1034" s="206"/>
      <c r="AT1034" s="200" t="s">
        <v>192</v>
      </c>
      <c r="AU1034" s="200" t="s">
        <v>80</v>
      </c>
      <c r="AV1034" s="12" t="s">
        <v>80</v>
      </c>
      <c r="AW1034" s="12" t="s">
        <v>35</v>
      </c>
      <c r="AX1034" s="12" t="s">
        <v>78</v>
      </c>
      <c r="AY1034" s="200" t="s">
        <v>179</v>
      </c>
    </row>
    <row r="1035" spans="2:51" s="12" customFormat="1" ht="13.5">
      <c r="B1035" s="199"/>
      <c r="D1035" s="194" t="s">
        <v>192</v>
      </c>
      <c r="F1035" s="201" t="s">
        <v>1290</v>
      </c>
      <c r="H1035" s="202">
        <v>11.6</v>
      </c>
      <c r="I1035" s="203"/>
      <c r="L1035" s="199"/>
      <c r="M1035" s="204"/>
      <c r="N1035" s="205"/>
      <c r="O1035" s="205"/>
      <c r="P1035" s="205"/>
      <c r="Q1035" s="205"/>
      <c r="R1035" s="205"/>
      <c r="S1035" s="205"/>
      <c r="T1035" s="206"/>
      <c r="AT1035" s="200" t="s">
        <v>192</v>
      </c>
      <c r="AU1035" s="200" t="s">
        <v>80</v>
      </c>
      <c r="AV1035" s="12" t="s">
        <v>80</v>
      </c>
      <c r="AW1035" s="12" t="s">
        <v>6</v>
      </c>
      <c r="AX1035" s="12" t="s">
        <v>78</v>
      </c>
      <c r="AY1035" s="200" t="s">
        <v>179</v>
      </c>
    </row>
    <row r="1036" spans="2:65" s="1" customFormat="1" ht="25.5" customHeight="1">
      <c r="B1036" s="181"/>
      <c r="C1036" s="182" t="s">
        <v>1291</v>
      </c>
      <c r="D1036" s="182" t="s">
        <v>181</v>
      </c>
      <c r="E1036" s="183" t="s">
        <v>1292</v>
      </c>
      <c r="F1036" s="184" t="s">
        <v>1293</v>
      </c>
      <c r="G1036" s="185" t="s">
        <v>309</v>
      </c>
      <c r="H1036" s="186">
        <v>200</v>
      </c>
      <c r="I1036" s="187"/>
      <c r="J1036" s="188">
        <f>ROUND(I1036*H1036,2)</f>
        <v>0</v>
      </c>
      <c r="K1036" s="184" t="s">
        <v>185</v>
      </c>
      <c r="L1036" s="42"/>
      <c r="M1036" s="189" t="s">
        <v>5</v>
      </c>
      <c r="N1036" s="190" t="s">
        <v>42</v>
      </c>
      <c r="O1036" s="43"/>
      <c r="P1036" s="191">
        <f>O1036*H1036</f>
        <v>0</v>
      </c>
      <c r="Q1036" s="191">
        <v>0.1554</v>
      </c>
      <c r="R1036" s="191">
        <f>Q1036*H1036</f>
        <v>31.080000000000002</v>
      </c>
      <c r="S1036" s="191">
        <v>0</v>
      </c>
      <c r="T1036" s="192">
        <f>S1036*H1036</f>
        <v>0</v>
      </c>
      <c r="AR1036" s="25" t="s">
        <v>186</v>
      </c>
      <c r="AT1036" s="25" t="s">
        <v>181</v>
      </c>
      <c r="AU1036" s="25" t="s">
        <v>80</v>
      </c>
      <c r="AY1036" s="25" t="s">
        <v>179</v>
      </c>
      <c r="BE1036" s="193">
        <f>IF(N1036="základní",J1036,0)</f>
        <v>0</v>
      </c>
      <c r="BF1036" s="193">
        <f>IF(N1036="snížená",J1036,0)</f>
        <v>0</v>
      </c>
      <c r="BG1036" s="193">
        <f>IF(N1036="zákl. přenesená",J1036,0)</f>
        <v>0</v>
      </c>
      <c r="BH1036" s="193">
        <f>IF(N1036="sníž. přenesená",J1036,0)</f>
        <v>0</v>
      </c>
      <c r="BI1036" s="193">
        <f>IF(N1036="nulová",J1036,0)</f>
        <v>0</v>
      </c>
      <c r="BJ1036" s="25" t="s">
        <v>78</v>
      </c>
      <c r="BK1036" s="193">
        <f>ROUND(I1036*H1036,2)</f>
        <v>0</v>
      </c>
      <c r="BL1036" s="25" t="s">
        <v>186</v>
      </c>
      <c r="BM1036" s="25" t="s">
        <v>1294</v>
      </c>
    </row>
    <row r="1037" spans="2:47" s="1" customFormat="1" ht="40.5">
      <c r="B1037" s="42"/>
      <c r="D1037" s="194" t="s">
        <v>188</v>
      </c>
      <c r="F1037" s="195" t="s">
        <v>1295</v>
      </c>
      <c r="I1037" s="196"/>
      <c r="L1037" s="42"/>
      <c r="M1037" s="197"/>
      <c r="N1037" s="43"/>
      <c r="O1037" s="43"/>
      <c r="P1037" s="43"/>
      <c r="Q1037" s="43"/>
      <c r="R1037" s="43"/>
      <c r="S1037" s="43"/>
      <c r="T1037" s="71"/>
      <c r="AT1037" s="25" t="s">
        <v>188</v>
      </c>
      <c r="AU1037" s="25" t="s">
        <v>80</v>
      </c>
    </row>
    <row r="1038" spans="2:47" s="1" customFormat="1" ht="27">
      <c r="B1038" s="42"/>
      <c r="D1038" s="194" t="s">
        <v>190</v>
      </c>
      <c r="F1038" s="198" t="s">
        <v>191</v>
      </c>
      <c r="I1038" s="196"/>
      <c r="L1038" s="42"/>
      <c r="M1038" s="197"/>
      <c r="N1038" s="43"/>
      <c r="O1038" s="43"/>
      <c r="P1038" s="43"/>
      <c r="Q1038" s="43"/>
      <c r="R1038" s="43"/>
      <c r="S1038" s="43"/>
      <c r="T1038" s="71"/>
      <c r="AT1038" s="25" t="s">
        <v>190</v>
      </c>
      <c r="AU1038" s="25" t="s">
        <v>80</v>
      </c>
    </row>
    <row r="1039" spans="2:51" s="13" customFormat="1" ht="13.5">
      <c r="B1039" s="207"/>
      <c r="D1039" s="194" t="s">
        <v>192</v>
      </c>
      <c r="E1039" s="208" t="s">
        <v>5</v>
      </c>
      <c r="F1039" s="209" t="s">
        <v>1045</v>
      </c>
      <c r="H1039" s="208" t="s">
        <v>5</v>
      </c>
      <c r="I1039" s="210"/>
      <c r="L1039" s="207"/>
      <c r="M1039" s="211"/>
      <c r="N1039" s="212"/>
      <c r="O1039" s="212"/>
      <c r="P1039" s="212"/>
      <c r="Q1039" s="212"/>
      <c r="R1039" s="212"/>
      <c r="S1039" s="212"/>
      <c r="T1039" s="213"/>
      <c r="AT1039" s="208" t="s">
        <v>192</v>
      </c>
      <c r="AU1039" s="208" t="s">
        <v>80</v>
      </c>
      <c r="AV1039" s="13" t="s">
        <v>78</v>
      </c>
      <c r="AW1039" s="13" t="s">
        <v>35</v>
      </c>
      <c r="AX1039" s="13" t="s">
        <v>71</v>
      </c>
      <c r="AY1039" s="208" t="s">
        <v>179</v>
      </c>
    </row>
    <row r="1040" spans="2:51" s="13" customFormat="1" ht="13.5">
      <c r="B1040" s="207"/>
      <c r="D1040" s="194" t="s">
        <v>192</v>
      </c>
      <c r="E1040" s="208" t="s">
        <v>5</v>
      </c>
      <c r="F1040" s="209" t="s">
        <v>312</v>
      </c>
      <c r="H1040" s="208" t="s">
        <v>5</v>
      </c>
      <c r="I1040" s="210"/>
      <c r="L1040" s="207"/>
      <c r="M1040" s="211"/>
      <c r="N1040" s="212"/>
      <c r="O1040" s="212"/>
      <c r="P1040" s="212"/>
      <c r="Q1040" s="212"/>
      <c r="R1040" s="212"/>
      <c r="S1040" s="212"/>
      <c r="T1040" s="213"/>
      <c r="AT1040" s="208" t="s">
        <v>192</v>
      </c>
      <c r="AU1040" s="208" t="s">
        <v>80</v>
      </c>
      <c r="AV1040" s="13" t="s">
        <v>78</v>
      </c>
      <c r="AW1040" s="13" t="s">
        <v>35</v>
      </c>
      <c r="AX1040" s="13" t="s">
        <v>71</v>
      </c>
      <c r="AY1040" s="208" t="s">
        <v>179</v>
      </c>
    </row>
    <row r="1041" spans="2:51" s="12" customFormat="1" ht="13.5">
      <c r="B1041" s="199"/>
      <c r="D1041" s="194" t="s">
        <v>192</v>
      </c>
      <c r="E1041" s="200" t="s">
        <v>5</v>
      </c>
      <c r="F1041" s="201" t="s">
        <v>193</v>
      </c>
      <c r="H1041" s="202">
        <v>200</v>
      </c>
      <c r="I1041" s="203"/>
      <c r="L1041" s="199"/>
      <c r="M1041" s="204"/>
      <c r="N1041" s="205"/>
      <c r="O1041" s="205"/>
      <c r="P1041" s="205"/>
      <c r="Q1041" s="205"/>
      <c r="R1041" s="205"/>
      <c r="S1041" s="205"/>
      <c r="T1041" s="206"/>
      <c r="AT1041" s="200" t="s">
        <v>192</v>
      </c>
      <c r="AU1041" s="200" t="s">
        <v>80</v>
      </c>
      <c r="AV1041" s="12" t="s">
        <v>80</v>
      </c>
      <c r="AW1041" s="12" t="s">
        <v>35</v>
      </c>
      <c r="AX1041" s="12" t="s">
        <v>78</v>
      </c>
      <c r="AY1041" s="200" t="s">
        <v>179</v>
      </c>
    </row>
    <row r="1042" spans="2:65" s="1" customFormat="1" ht="25.5" customHeight="1">
      <c r="B1042" s="181"/>
      <c r="C1042" s="182" t="s">
        <v>1296</v>
      </c>
      <c r="D1042" s="182" t="s">
        <v>181</v>
      </c>
      <c r="E1042" s="183" t="s">
        <v>1297</v>
      </c>
      <c r="F1042" s="184" t="s">
        <v>1298</v>
      </c>
      <c r="G1042" s="185" t="s">
        <v>309</v>
      </c>
      <c r="H1042" s="186">
        <v>12393.6</v>
      </c>
      <c r="I1042" s="187"/>
      <c r="J1042" s="188">
        <f>ROUND(I1042*H1042,2)</f>
        <v>0</v>
      </c>
      <c r="K1042" s="184" t="s">
        <v>185</v>
      </c>
      <c r="L1042" s="42"/>
      <c r="M1042" s="189" t="s">
        <v>5</v>
      </c>
      <c r="N1042" s="190" t="s">
        <v>42</v>
      </c>
      <c r="O1042" s="43"/>
      <c r="P1042" s="191">
        <f>O1042*H1042</f>
        <v>0</v>
      </c>
      <c r="Q1042" s="191">
        <v>5E-05</v>
      </c>
      <c r="R1042" s="191">
        <f>Q1042*H1042</f>
        <v>0.61968</v>
      </c>
      <c r="S1042" s="191">
        <v>0</v>
      </c>
      <c r="T1042" s="192">
        <f>S1042*H1042</f>
        <v>0</v>
      </c>
      <c r="AR1042" s="25" t="s">
        <v>186</v>
      </c>
      <c r="AT1042" s="25" t="s">
        <v>181</v>
      </c>
      <c r="AU1042" s="25" t="s">
        <v>80</v>
      </c>
      <c r="AY1042" s="25" t="s">
        <v>179</v>
      </c>
      <c r="BE1042" s="193">
        <f>IF(N1042="základní",J1042,0)</f>
        <v>0</v>
      </c>
      <c r="BF1042" s="193">
        <f>IF(N1042="snížená",J1042,0)</f>
        <v>0</v>
      </c>
      <c r="BG1042" s="193">
        <f>IF(N1042="zákl. přenesená",J1042,0)</f>
        <v>0</v>
      </c>
      <c r="BH1042" s="193">
        <f>IF(N1042="sníž. přenesená",J1042,0)</f>
        <v>0</v>
      </c>
      <c r="BI1042" s="193">
        <f>IF(N1042="nulová",J1042,0)</f>
        <v>0</v>
      </c>
      <c r="BJ1042" s="25" t="s">
        <v>78</v>
      </c>
      <c r="BK1042" s="193">
        <f>ROUND(I1042*H1042,2)</f>
        <v>0</v>
      </c>
      <c r="BL1042" s="25" t="s">
        <v>186</v>
      </c>
      <c r="BM1042" s="25" t="s">
        <v>1299</v>
      </c>
    </row>
    <row r="1043" spans="2:47" s="1" customFormat="1" ht="27">
      <c r="B1043" s="42"/>
      <c r="D1043" s="194" t="s">
        <v>188</v>
      </c>
      <c r="F1043" s="195" t="s">
        <v>1300</v>
      </c>
      <c r="I1043" s="196"/>
      <c r="L1043" s="42"/>
      <c r="M1043" s="197"/>
      <c r="N1043" s="43"/>
      <c r="O1043" s="43"/>
      <c r="P1043" s="43"/>
      <c r="Q1043" s="43"/>
      <c r="R1043" s="43"/>
      <c r="S1043" s="43"/>
      <c r="T1043" s="71"/>
      <c r="AT1043" s="25" t="s">
        <v>188</v>
      </c>
      <c r="AU1043" s="25" t="s">
        <v>80</v>
      </c>
    </row>
    <row r="1044" spans="2:51" s="13" customFormat="1" ht="13.5">
      <c r="B1044" s="207"/>
      <c r="D1044" s="194" t="s">
        <v>192</v>
      </c>
      <c r="E1044" s="208" t="s">
        <v>5</v>
      </c>
      <c r="F1044" s="209" t="s">
        <v>1301</v>
      </c>
      <c r="H1044" s="208" t="s">
        <v>5</v>
      </c>
      <c r="I1044" s="210"/>
      <c r="L1044" s="207"/>
      <c r="M1044" s="211"/>
      <c r="N1044" s="212"/>
      <c r="O1044" s="212"/>
      <c r="P1044" s="212"/>
      <c r="Q1044" s="212"/>
      <c r="R1044" s="212"/>
      <c r="S1044" s="212"/>
      <c r="T1044" s="213"/>
      <c r="AT1044" s="208" t="s">
        <v>192</v>
      </c>
      <c r="AU1044" s="208" t="s">
        <v>80</v>
      </c>
      <c r="AV1044" s="13" t="s">
        <v>78</v>
      </c>
      <c r="AW1044" s="13" t="s">
        <v>35</v>
      </c>
      <c r="AX1044" s="13" t="s">
        <v>71</v>
      </c>
      <c r="AY1044" s="208" t="s">
        <v>179</v>
      </c>
    </row>
    <row r="1045" spans="2:51" s="12" customFormat="1" ht="13.5">
      <c r="B1045" s="199"/>
      <c r="D1045" s="194" t="s">
        <v>192</v>
      </c>
      <c r="E1045" s="200" t="s">
        <v>5</v>
      </c>
      <c r="F1045" s="201" t="s">
        <v>1302</v>
      </c>
      <c r="H1045" s="202">
        <v>12393.6</v>
      </c>
      <c r="I1045" s="203"/>
      <c r="L1045" s="199"/>
      <c r="M1045" s="204"/>
      <c r="N1045" s="205"/>
      <c r="O1045" s="205"/>
      <c r="P1045" s="205"/>
      <c r="Q1045" s="205"/>
      <c r="R1045" s="205"/>
      <c r="S1045" s="205"/>
      <c r="T1045" s="206"/>
      <c r="AT1045" s="200" t="s">
        <v>192</v>
      </c>
      <c r="AU1045" s="200" t="s">
        <v>80</v>
      </c>
      <c r="AV1045" s="12" t="s">
        <v>80</v>
      </c>
      <c r="AW1045" s="12" t="s">
        <v>35</v>
      </c>
      <c r="AX1045" s="12" t="s">
        <v>78</v>
      </c>
      <c r="AY1045" s="200" t="s">
        <v>179</v>
      </c>
    </row>
    <row r="1046" spans="2:65" s="1" customFormat="1" ht="16.5" customHeight="1">
      <c r="B1046" s="181"/>
      <c r="C1046" s="182" t="s">
        <v>1303</v>
      </c>
      <c r="D1046" s="182" t="s">
        <v>181</v>
      </c>
      <c r="E1046" s="183" t="s">
        <v>1304</v>
      </c>
      <c r="F1046" s="184" t="s">
        <v>1305</v>
      </c>
      <c r="G1046" s="185" t="s">
        <v>309</v>
      </c>
      <c r="H1046" s="186">
        <v>10203.8</v>
      </c>
      <c r="I1046" s="187"/>
      <c r="J1046" s="188">
        <f>ROUND(I1046*H1046,2)</f>
        <v>0</v>
      </c>
      <c r="K1046" s="184" t="s">
        <v>185</v>
      </c>
      <c r="L1046" s="42"/>
      <c r="M1046" s="189" t="s">
        <v>5</v>
      </c>
      <c r="N1046" s="190" t="s">
        <v>42</v>
      </c>
      <c r="O1046" s="43"/>
      <c r="P1046" s="191">
        <f>O1046*H1046</f>
        <v>0</v>
      </c>
      <c r="Q1046" s="191">
        <v>0</v>
      </c>
      <c r="R1046" s="191">
        <f>Q1046*H1046</f>
        <v>0</v>
      </c>
      <c r="S1046" s="191">
        <v>0</v>
      </c>
      <c r="T1046" s="192">
        <f>S1046*H1046</f>
        <v>0</v>
      </c>
      <c r="AR1046" s="25" t="s">
        <v>186</v>
      </c>
      <c r="AT1046" s="25" t="s">
        <v>181</v>
      </c>
      <c r="AU1046" s="25" t="s">
        <v>80</v>
      </c>
      <c r="AY1046" s="25" t="s">
        <v>179</v>
      </c>
      <c r="BE1046" s="193">
        <f>IF(N1046="základní",J1046,0)</f>
        <v>0</v>
      </c>
      <c r="BF1046" s="193">
        <f>IF(N1046="snížená",J1046,0)</f>
        <v>0</v>
      </c>
      <c r="BG1046" s="193">
        <f>IF(N1046="zákl. přenesená",J1046,0)</f>
        <v>0</v>
      </c>
      <c r="BH1046" s="193">
        <f>IF(N1046="sníž. přenesená",J1046,0)</f>
        <v>0</v>
      </c>
      <c r="BI1046" s="193">
        <f>IF(N1046="nulová",J1046,0)</f>
        <v>0</v>
      </c>
      <c r="BJ1046" s="25" t="s">
        <v>78</v>
      </c>
      <c r="BK1046" s="193">
        <f>ROUND(I1046*H1046,2)</f>
        <v>0</v>
      </c>
      <c r="BL1046" s="25" t="s">
        <v>186</v>
      </c>
      <c r="BM1046" s="25" t="s">
        <v>1306</v>
      </c>
    </row>
    <row r="1047" spans="2:47" s="1" customFormat="1" ht="13.5">
      <c r="B1047" s="42"/>
      <c r="D1047" s="194" t="s">
        <v>188</v>
      </c>
      <c r="F1047" s="195" t="s">
        <v>1307</v>
      </c>
      <c r="I1047" s="196"/>
      <c r="L1047" s="42"/>
      <c r="M1047" s="197"/>
      <c r="N1047" s="43"/>
      <c r="O1047" s="43"/>
      <c r="P1047" s="43"/>
      <c r="Q1047" s="43"/>
      <c r="R1047" s="43"/>
      <c r="S1047" s="43"/>
      <c r="T1047" s="71"/>
      <c r="AT1047" s="25" t="s">
        <v>188</v>
      </c>
      <c r="AU1047" s="25" t="s">
        <v>80</v>
      </c>
    </row>
    <row r="1048" spans="2:47" s="1" customFormat="1" ht="27">
      <c r="B1048" s="42"/>
      <c r="D1048" s="194" t="s">
        <v>190</v>
      </c>
      <c r="F1048" s="198" t="s">
        <v>191</v>
      </c>
      <c r="I1048" s="196"/>
      <c r="L1048" s="42"/>
      <c r="M1048" s="197"/>
      <c r="N1048" s="43"/>
      <c r="O1048" s="43"/>
      <c r="P1048" s="43"/>
      <c r="Q1048" s="43"/>
      <c r="R1048" s="43"/>
      <c r="S1048" s="43"/>
      <c r="T1048" s="71"/>
      <c r="AT1048" s="25" t="s">
        <v>190</v>
      </c>
      <c r="AU1048" s="25" t="s">
        <v>80</v>
      </c>
    </row>
    <row r="1049" spans="2:51" s="12" customFormat="1" ht="13.5">
      <c r="B1049" s="199"/>
      <c r="D1049" s="194" t="s">
        <v>192</v>
      </c>
      <c r="E1049" s="200" t="s">
        <v>5</v>
      </c>
      <c r="F1049" s="201" t="s">
        <v>1308</v>
      </c>
      <c r="H1049" s="202">
        <v>582.8</v>
      </c>
      <c r="I1049" s="203"/>
      <c r="L1049" s="199"/>
      <c r="M1049" s="204"/>
      <c r="N1049" s="205"/>
      <c r="O1049" s="205"/>
      <c r="P1049" s="205"/>
      <c r="Q1049" s="205"/>
      <c r="R1049" s="205"/>
      <c r="S1049" s="205"/>
      <c r="T1049" s="206"/>
      <c r="AT1049" s="200" t="s">
        <v>192</v>
      </c>
      <c r="AU1049" s="200" t="s">
        <v>80</v>
      </c>
      <c r="AV1049" s="12" t="s">
        <v>80</v>
      </c>
      <c r="AW1049" s="12" t="s">
        <v>35</v>
      </c>
      <c r="AX1049" s="12" t="s">
        <v>71</v>
      </c>
      <c r="AY1049" s="200" t="s">
        <v>179</v>
      </c>
    </row>
    <row r="1050" spans="2:51" s="12" customFormat="1" ht="13.5">
      <c r="B1050" s="199"/>
      <c r="D1050" s="194" t="s">
        <v>192</v>
      </c>
      <c r="E1050" s="200" t="s">
        <v>5</v>
      </c>
      <c r="F1050" s="201" t="s">
        <v>1309</v>
      </c>
      <c r="H1050" s="202">
        <v>446.2</v>
      </c>
      <c r="I1050" s="203"/>
      <c r="L1050" s="199"/>
      <c r="M1050" s="204"/>
      <c r="N1050" s="205"/>
      <c r="O1050" s="205"/>
      <c r="P1050" s="205"/>
      <c r="Q1050" s="205"/>
      <c r="R1050" s="205"/>
      <c r="S1050" s="205"/>
      <c r="T1050" s="206"/>
      <c r="AT1050" s="200" t="s">
        <v>192</v>
      </c>
      <c r="AU1050" s="200" t="s">
        <v>80</v>
      </c>
      <c r="AV1050" s="12" t="s">
        <v>80</v>
      </c>
      <c r="AW1050" s="12" t="s">
        <v>35</v>
      </c>
      <c r="AX1050" s="12" t="s">
        <v>71</v>
      </c>
      <c r="AY1050" s="200" t="s">
        <v>179</v>
      </c>
    </row>
    <row r="1051" spans="2:51" s="12" customFormat="1" ht="13.5">
      <c r="B1051" s="199"/>
      <c r="D1051" s="194" t="s">
        <v>192</v>
      </c>
      <c r="E1051" s="200" t="s">
        <v>5</v>
      </c>
      <c r="F1051" s="201" t="s">
        <v>1310</v>
      </c>
      <c r="H1051" s="202">
        <v>55.6</v>
      </c>
      <c r="I1051" s="203"/>
      <c r="L1051" s="199"/>
      <c r="M1051" s="204"/>
      <c r="N1051" s="205"/>
      <c r="O1051" s="205"/>
      <c r="P1051" s="205"/>
      <c r="Q1051" s="205"/>
      <c r="R1051" s="205"/>
      <c r="S1051" s="205"/>
      <c r="T1051" s="206"/>
      <c r="AT1051" s="200" t="s">
        <v>192</v>
      </c>
      <c r="AU1051" s="200" t="s">
        <v>80</v>
      </c>
      <c r="AV1051" s="12" t="s">
        <v>80</v>
      </c>
      <c r="AW1051" s="12" t="s">
        <v>35</v>
      </c>
      <c r="AX1051" s="12" t="s">
        <v>71</v>
      </c>
      <c r="AY1051" s="200" t="s">
        <v>179</v>
      </c>
    </row>
    <row r="1052" spans="2:51" s="12" customFormat="1" ht="13.5">
      <c r="B1052" s="199"/>
      <c r="D1052" s="194" t="s">
        <v>192</v>
      </c>
      <c r="E1052" s="200" t="s">
        <v>5</v>
      </c>
      <c r="F1052" s="201" t="s">
        <v>1311</v>
      </c>
      <c r="H1052" s="202">
        <v>2230.6</v>
      </c>
      <c r="I1052" s="203"/>
      <c r="L1052" s="199"/>
      <c r="M1052" s="204"/>
      <c r="N1052" s="205"/>
      <c r="O1052" s="205"/>
      <c r="P1052" s="205"/>
      <c r="Q1052" s="205"/>
      <c r="R1052" s="205"/>
      <c r="S1052" s="205"/>
      <c r="T1052" s="206"/>
      <c r="AT1052" s="200" t="s">
        <v>192</v>
      </c>
      <c r="AU1052" s="200" t="s">
        <v>80</v>
      </c>
      <c r="AV1052" s="12" t="s">
        <v>80</v>
      </c>
      <c r="AW1052" s="12" t="s">
        <v>35</v>
      </c>
      <c r="AX1052" s="12" t="s">
        <v>71</v>
      </c>
      <c r="AY1052" s="200" t="s">
        <v>179</v>
      </c>
    </row>
    <row r="1053" spans="2:51" s="12" customFormat="1" ht="13.5">
      <c r="B1053" s="199"/>
      <c r="D1053" s="194" t="s">
        <v>192</v>
      </c>
      <c r="E1053" s="200" t="s">
        <v>5</v>
      </c>
      <c r="F1053" s="201" t="s">
        <v>1312</v>
      </c>
      <c r="H1053" s="202">
        <v>346.6</v>
      </c>
      <c r="I1053" s="203"/>
      <c r="L1053" s="199"/>
      <c r="M1053" s="204"/>
      <c r="N1053" s="205"/>
      <c r="O1053" s="205"/>
      <c r="P1053" s="205"/>
      <c r="Q1053" s="205"/>
      <c r="R1053" s="205"/>
      <c r="S1053" s="205"/>
      <c r="T1053" s="206"/>
      <c r="AT1053" s="200" t="s">
        <v>192</v>
      </c>
      <c r="AU1053" s="200" t="s">
        <v>80</v>
      </c>
      <c r="AV1053" s="12" t="s">
        <v>80</v>
      </c>
      <c r="AW1053" s="12" t="s">
        <v>35</v>
      </c>
      <c r="AX1053" s="12" t="s">
        <v>71</v>
      </c>
      <c r="AY1053" s="200" t="s">
        <v>179</v>
      </c>
    </row>
    <row r="1054" spans="2:51" s="12" customFormat="1" ht="13.5">
      <c r="B1054" s="199"/>
      <c r="D1054" s="194" t="s">
        <v>192</v>
      </c>
      <c r="E1054" s="200" t="s">
        <v>5</v>
      </c>
      <c r="F1054" s="201" t="s">
        <v>1313</v>
      </c>
      <c r="H1054" s="202">
        <v>69</v>
      </c>
      <c r="I1054" s="203"/>
      <c r="L1054" s="199"/>
      <c r="M1054" s="204"/>
      <c r="N1054" s="205"/>
      <c r="O1054" s="205"/>
      <c r="P1054" s="205"/>
      <c r="Q1054" s="205"/>
      <c r="R1054" s="205"/>
      <c r="S1054" s="205"/>
      <c r="T1054" s="206"/>
      <c r="AT1054" s="200" t="s">
        <v>192</v>
      </c>
      <c r="AU1054" s="200" t="s">
        <v>80</v>
      </c>
      <c r="AV1054" s="12" t="s">
        <v>80</v>
      </c>
      <c r="AW1054" s="12" t="s">
        <v>35</v>
      </c>
      <c r="AX1054" s="12" t="s">
        <v>71</v>
      </c>
      <c r="AY1054" s="200" t="s">
        <v>179</v>
      </c>
    </row>
    <row r="1055" spans="2:51" s="12" customFormat="1" ht="13.5">
      <c r="B1055" s="199"/>
      <c r="D1055" s="194" t="s">
        <v>192</v>
      </c>
      <c r="E1055" s="200" t="s">
        <v>5</v>
      </c>
      <c r="F1055" s="201" t="s">
        <v>1314</v>
      </c>
      <c r="H1055" s="202">
        <v>326</v>
      </c>
      <c r="I1055" s="203"/>
      <c r="L1055" s="199"/>
      <c r="M1055" s="204"/>
      <c r="N1055" s="205"/>
      <c r="O1055" s="205"/>
      <c r="P1055" s="205"/>
      <c r="Q1055" s="205"/>
      <c r="R1055" s="205"/>
      <c r="S1055" s="205"/>
      <c r="T1055" s="206"/>
      <c r="AT1055" s="200" t="s">
        <v>192</v>
      </c>
      <c r="AU1055" s="200" t="s">
        <v>80</v>
      </c>
      <c r="AV1055" s="12" t="s">
        <v>80</v>
      </c>
      <c r="AW1055" s="12" t="s">
        <v>35</v>
      </c>
      <c r="AX1055" s="12" t="s">
        <v>71</v>
      </c>
      <c r="AY1055" s="200" t="s">
        <v>179</v>
      </c>
    </row>
    <row r="1056" spans="2:51" s="12" customFormat="1" ht="13.5">
      <c r="B1056" s="199"/>
      <c r="D1056" s="194" t="s">
        <v>192</v>
      </c>
      <c r="E1056" s="200" t="s">
        <v>5</v>
      </c>
      <c r="F1056" s="201" t="s">
        <v>1315</v>
      </c>
      <c r="H1056" s="202">
        <v>126</v>
      </c>
      <c r="I1056" s="203"/>
      <c r="L1056" s="199"/>
      <c r="M1056" s="204"/>
      <c r="N1056" s="205"/>
      <c r="O1056" s="205"/>
      <c r="P1056" s="205"/>
      <c r="Q1056" s="205"/>
      <c r="R1056" s="205"/>
      <c r="S1056" s="205"/>
      <c r="T1056" s="206"/>
      <c r="AT1056" s="200" t="s">
        <v>192</v>
      </c>
      <c r="AU1056" s="200" t="s">
        <v>80</v>
      </c>
      <c r="AV1056" s="12" t="s">
        <v>80</v>
      </c>
      <c r="AW1056" s="12" t="s">
        <v>35</v>
      </c>
      <c r="AX1056" s="12" t="s">
        <v>71</v>
      </c>
      <c r="AY1056" s="200" t="s">
        <v>179</v>
      </c>
    </row>
    <row r="1057" spans="2:51" s="12" customFormat="1" ht="13.5">
      <c r="B1057" s="199"/>
      <c r="D1057" s="194" t="s">
        <v>192</v>
      </c>
      <c r="E1057" s="200" t="s">
        <v>5</v>
      </c>
      <c r="F1057" s="201" t="s">
        <v>1316</v>
      </c>
      <c r="H1057" s="202">
        <v>4</v>
      </c>
      <c r="I1057" s="203"/>
      <c r="L1057" s="199"/>
      <c r="M1057" s="204"/>
      <c r="N1057" s="205"/>
      <c r="O1057" s="205"/>
      <c r="P1057" s="205"/>
      <c r="Q1057" s="205"/>
      <c r="R1057" s="205"/>
      <c r="S1057" s="205"/>
      <c r="T1057" s="206"/>
      <c r="AT1057" s="200" t="s">
        <v>192</v>
      </c>
      <c r="AU1057" s="200" t="s">
        <v>80</v>
      </c>
      <c r="AV1057" s="12" t="s">
        <v>80</v>
      </c>
      <c r="AW1057" s="12" t="s">
        <v>35</v>
      </c>
      <c r="AX1057" s="12" t="s">
        <v>71</v>
      </c>
      <c r="AY1057" s="200" t="s">
        <v>179</v>
      </c>
    </row>
    <row r="1058" spans="2:51" s="12" customFormat="1" ht="13.5">
      <c r="B1058" s="199"/>
      <c r="D1058" s="194" t="s">
        <v>192</v>
      </c>
      <c r="E1058" s="200" t="s">
        <v>5</v>
      </c>
      <c r="F1058" s="201" t="s">
        <v>1317</v>
      </c>
      <c r="H1058" s="202">
        <v>73</v>
      </c>
      <c r="I1058" s="203"/>
      <c r="L1058" s="199"/>
      <c r="M1058" s="204"/>
      <c r="N1058" s="205"/>
      <c r="O1058" s="205"/>
      <c r="P1058" s="205"/>
      <c r="Q1058" s="205"/>
      <c r="R1058" s="205"/>
      <c r="S1058" s="205"/>
      <c r="T1058" s="206"/>
      <c r="AT1058" s="200" t="s">
        <v>192</v>
      </c>
      <c r="AU1058" s="200" t="s">
        <v>80</v>
      </c>
      <c r="AV1058" s="12" t="s">
        <v>80</v>
      </c>
      <c r="AW1058" s="12" t="s">
        <v>35</v>
      </c>
      <c r="AX1058" s="12" t="s">
        <v>71</v>
      </c>
      <c r="AY1058" s="200" t="s">
        <v>179</v>
      </c>
    </row>
    <row r="1059" spans="2:51" s="12" customFormat="1" ht="13.5">
      <c r="B1059" s="199"/>
      <c r="D1059" s="194" t="s">
        <v>192</v>
      </c>
      <c r="E1059" s="200" t="s">
        <v>5</v>
      </c>
      <c r="F1059" s="201" t="s">
        <v>1318</v>
      </c>
      <c r="H1059" s="202">
        <v>820.4</v>
      </c>
      <c r="I1059" s="203"/>
      <c r="L1059" s="199"/>
      <c r="M1059" s="204"/>
      <c r="N1059" s="205"/>
      <c r="O1059" s="205"/>
      <c r="P1059" s="205"/>
      <c r="Q1059" s="205"/>
      <c r="R1059" s="205"/>
      <c r="S1059" s="205"/>
      <c r="T1059" s="206"/>
      <c r="AT1059" s="200" t="s">
        <v>192</v>
      </c>
      <c r="AU1059" s="200" t="s">
        <v>80</v>
      </c>
      <c r="AV1059" s="12" t="s">
        <v>80</v>
      </c>
      <c r="AW1059" s="12" t="s">
        <v>35</v>
      </c>
      <c r="AX1059" s="12" t="s">
        <v>71</v>
      </c>
      <c r="AY1059" s="200" t="s">
        <v>179</v>
      </c>
    </row>
    <row r="1060" spans="2:51" s="12" customFormat="1" ht="13.5">
      <c r="B1060" s="199"/>
      <c r="D1060" s="194" t="s">
        <v>192</v>
      </c>
      <c r="E1060" s="200" t="s">
        <v>5</v>
      </c>
      <c r="F1060" s="201" t="s">
        <v>1319</v>
      </c>
      <c r="H1060" s="202">
        <v>284</v>
      </c>
      <c r="I1060" s="203"/>
      <c r="L1060" s="199"/>
      <c r="M1060" s="204"/>
      <c r="N1060" s="205"/>
      <c r="O1060" s="205"/>
      <c r="P1060" s="205"/>
      <c r="Q1060" s="205"/>
      <c r="R1060" s="205"/>
      <c r="S1060" s="205"/>
      <c r="T1060" s="206"/>
      <c r="AT1060" s="200" t="s">
        <v>192</v>
      </c>
      <c r="AU1060" s="200" t="s">
        <v>80</v>
      </c>
      <c r="AV1060" s="12" t="s">
        <v>80</v>
      </c>
      <c r="AW1060" s="12" t="s">
        <v>35</v>
      </c>
      <c r="AX1060" s="12" t="s">
        <v>71</v>
      </c>
      <c r="AY1060" s="200" t="s">
        <v>179</v>
      </c>
    </row>
    <row r="1061" spans="2:51" s="12" customFormat="1" ht="13.5">
      <c r="B1061" s="199"/>
      <c r="D1061" s="194" t="s">
        <v>192</v>
      </c>
      <c r="E1061" s="200" t="s">
        <v>5</v>
      </c>
      <c r="F1061" s="201" t="s">
        <v>1320</v>
      </c>
      <c r="H1061" s="202">
        <v>527</v>
      </c>
      <c r="I1061" s="203"/>
      <c r="L1061" s="199"/>
      <c r="M1061" s="204"/>
      <c r="N1061" s="205"/>
      <c r="O1061" s="205"/>
      <c r="P1061" s="205"/>
      <c r="Q1061" s="205"/>
      <c r="R1061" s="205"/>
      <c r="S1061" s="205"/>
      <c r="T1061" s="206"/>
      <c r="AT1061" s="200" t="s">
        <v>192</v>
      </c>
      <c r="AU1061" s="200" t="s">
        <v>80</v>
      </c>
      <c r="AV1061" s="12" t="s">
        <v>80</v>
      </c>
      <c r="AW1061" s="12" t="s">
        <v>35</v>
      </c>
      <c r="AX1061" s="12" t="s">
        <v>71</v>
      </c>
      <c r="AY1061" s="200" t="s">
        <v>179</v>
      </c>
    </row>
    <row r="1062" spans="2:51" s="12" customFormat="1" ht="13.5">
      <c r="B1062" s="199"/>
      <c r="D1062" s="194" t="s">
        <v>192</v>
      </c>
      <c r="E1062" s="200" t="s">
        <v>5</v>
      </c>
      <c r="F1062" s="201" t="s">
        <v>1321</v>
      </c>
      <c r="H1062" s="202">
        <v>1854.6</v>
      </c>
      <c r="I1062" s="203"/>
      <c r="L1062" s="199"/>
      <c r="M1062" s="204"/>
      <c r="N1062" s="205"/>
      <c r="O1062" s="205"/>
      <c r="P1062" s="205"/>
      <c r="Q1062" s="205"/>
      <c r="R1062" s="205"/>
      <c r="S1062" s="205"/>
      <c r="T1062" s="206"/>
      <c r="AT1062" s="200" t="s">
        <v>192</v>
      </c>
      <c r="AU1062" s="200" t="s">
        <v>80</v>
      </c>
      <c r="AV1062" s="12" t="s">
        <v>80</v>
      </c>
      <c r="AW1062" s="12" t="s">
        <v>35</v>
      </c>
      <c r="AX1062" s="12" t="s">
        <v>71</v>
      </c>
      <c r="AY1062" s="200" t="s">
        <v>179</v>
      </c>
    </row>
    <row r="1063" spans="2:51" s="12" customFormat="1" ht="13.5">
      <c r="B1063" s="199"/>
      <c r="D1063" s="194" t="s">
        <v>192</v>
      </c>
      <c r="E1063" s="200" t="s">
        <v>5</v>
      </c>
      <c r="F1063" s="201" t="s">
        <v>1322</v>
      </c>
      <c r="H1063" s="202">
        <v>263</v>
      </c>
      <c r="I1063" s="203"/>
      <c r="L1063" s="199"/>
      <c r="M1063" s="204"/>
      <c r="N1063" s="205"/>
      <c r="O1063" s="205"/>
      <c r="P1063" s="205"/>
      <c r="Q1063" s="205"/>
      <c r="R1063" s="205"/>
      <c r="S1063" s="205"/>
      <c r="T1063" s="206"/>
      <c r="AT1063" s="200" t="s">
        <v>192</v>
      </c>
      <c r="AU1063" s="200" t="s">
        <v>80</v>
      </c>
      <c r="AV1063" s="12" t="s">
        <v>80</v>
      </c>
      <c r="AW1063" s="12" t="s">
        <v>35</v>
      </c>
      <c r="AX1063" s="12" t="s">
        <v>71</v>
      </c>
      <c r="AY1063" s="200" t="s">
        <v>179</v>
      </c>
    </row>
    <row r="1064" spans="2:51" s="12" customFormat="1" ht="13.5">
      <c r="B1064" s="199"/>
      <c r="D1064" s="194" t="s">
        <v>192</v>
      </c>
      <c r="E1064" s="200" t="s">
        <v>5</v>
      </c>
      <c r="F1064" s="201" t="s">
        <v>1323</v>
      </c>
      <c r="H1064" s="202">
        <v>20</v>
      </c>
      <c r="I1064" s="203"/>
      <c r="L1064" s="199"/>
      <c r="M1064" s="204"/>
      <c r="N1064" s="205"/>
      <c r="O1064" s="205"/>
      <c r="P1064" s="205"/>
      <c r="Q1064" s="205"/>
      <c r="R1064" s="205"/>
      <c r="S1064" s="205"/>
      <c r="T1064" s="206"/>
      <c r="AT1064" s="200" t="s">
        <v>192</v>
      </c>
      <c r="AU1064" s="200" t="s">
        <v>80</v>
      </c>
      <c r="AV1064" s="12" t="s">
        <v>80</v>
      </c>
      <c r="AW1064" s="12" t="s">
        <v>35</v>
      </c>
      <c r="AX1064" s="12" t="s">
        <v>71</v>
      </c>
      <c r="AY1064" s="200" t="s">
        <v>179</v>
      </c>
    </row>
    <row r="1065" spans="2:51" s="12" customFormat="1" ht="13.5">
      <c r="B1065" s="199"/>
      <c r="D1065" s="194" t="s">
        <v>192</v>
      </c>
      <c r="E1065" s="200" t="s">
        <v>5</v>
      </c>
      <c r="F1065" s="201" t="s">
        <v>1324</v>
      </c>
      <c r="H1065" s="202">
        <v>702.2</v>
      </c>
      <c r="I1065" s="203"/>
      <c r="L1065" s="199"/>
      <c r="M1065" s="204"/>
      <c r="N1065" s="205"/>
      <c r="O1065" s="205"/>
      <c r="P1065" s="205"/>
      <c r="Q1065" s="205"/>
      <c r="R1065" s="205"/>
      <c r="S1065" s="205"/>
      <c r="T1065" s="206"/>
      <c r="AT1065" s="200" t="s">
        <v>192</v>
      </c>
      <c r="AU1065" s="200" t="s">
        <v>80</v>
      </c>
      <c r="AV1065" s="12" t="s">
        <v>80</v>
      </c>
      <c r="AW1065" s="12" t="s">
        <v>35</v>
      </c>
      <c r="AX1065" s="12" t="s">
        <v>71</v>
      </c>
      <c r="AY1065" s="200" t="s">
        <v>179</v>
      </c>
    </row>
    <row r="1066" spans="2:51" s="12" customFormat="1" ht="13.5">
      <c r="B1066" s="199"/>
      <c r="D1066" s="194" t="s">
        <v>192</v>
      </c>
      <c r="E1066" s="200" t="s">
        <v>5</v>
      </c>
      <c r="F1066" s="201" t="s">
        <v>1325</v>
      </c>
      <c r="H1066" s="202">
        <v>176</v>
      </c>
      <c r="I1066" s="203"/>
      <c r="L1066" s="199"/>
      <c r="M1066" s="204"/>
      <c r="N1066" s="205"/>
      <c r="O1066" s="205"/>
      <c r="P1066" s="205"/>
      <c r="Q1066" s="205"/>
      <c r="R1066" s="205"/>
      <c r="S1066" s="205"/>
      <c r="T1066" s="206"/>
      <c r="AT1066" s="200" t="s">
        <v>192</v>
      </c>
      <c r="AU1066" s="200" t="s">
        <v>80</v>
      </c>
      <c r="AV1066" s="12" t="s">
        <v>80</v>
      </c>
      <c r="AW1066" s="12" t="s">
        <v>35</v>
      </c>
      <c r="AX1066" s="12" t="s">
        <v>71</v>
      </c>
      <c r="AY1066" s="200" t="s">
        <v>179</v>
      </c>
    </row>
    <row r="1067" spans="2:51" s="12" customFormat="1" ht="13.5">
      <c r="B1067" s="199"/>
      <c r="D1067" s="194" t="s">
        <v>192</v>
      </c>
      <c r="E1067" s="200" t="s">
        <v>5</v>
      </c>
      <c r="F1067" s="201" t="s">
        <v>1326</v>
      </c>
      <c r="H1067" s="202">
        <v>545</v>
      </c>
      <c r="I1067" s="203"/>
      <c r="L1067" s="199"/>
      <c r="M1067" s="204"/>
      <c r="N1067" s="205"/>
      <c r="O1067" s="205"/>
      <c r="P1067" s="205"/>
      <c r="Q1067" s="205"/>
      <c r="R1067" s="205"/>
      <c r="S1067" s="205"/>
      <c r="T1067" s="206"/>
      <c r="AT1067" s="200" t="s">
        <v>192</v>
      </c>
      <c r="AU1067" s="200" t="s">
        <v>80</v>
      </c>
      <c r="AV1067" s="12" t="s">
        <v>80</v>
      </c>
      <c r="AW1067" s="12" t="s">
        <v>35</v>
      </c>
      <c r="AX1067" s="12" t="s">
        <v>71</v>
      </c>
      <c r="AY1067" s="200" t="s">
        <v>179</v>
      </c>
    </row>
    <row r="1068" spans="2:51" s="12" customFormat="1" ht="13.5">
      <c r="B1068" s="199"/>
      <c r="D1068" s="194" t="s">
        <v>192</v>
      </c>
      <c r="E1068" s="200" t="s">
        <v>5</v>
      </c>
      <c r="F1068" s="201" t="s">
        <v>1327</v>
      </c>
      <c r="H1068" s="202">
        <v>444.8</v>
      </c>
      <c r="I1068" s="203"/>
      <c r="L1068" s="199"/>
      <c r="M1068" s="204"/>
      <c r="N1068" s="205"/>
      <c r="O1068" s="205"/>
      <c r="P1068" s="205"/>
      <c r="Q1068" s="205"/>
      <c r="R1068" s="205"/>
      <c r="S1068" s="205"/>
      <c r="T1068" s="206"/>
      <c r="AT1068" s="200" t="s">
        <v>192</v>
      </c>
      <c r="AU1068" s="200" t="s">
        <v>80</v>
      </c>
      <c r="AV1068" s="12" t="s">
        <v>80</v>
      </c>
      <c r="AW1068" s="12" t="s">
        <v>35</v>
      </c>
      <c r="AX1068" s="12" t="s">
        <v>71</v>
      </c>
      <c r="AY1068" s="200" t="s">
        <v>179</v>
      </c>
    </row>
    <row r="1069" spans="2:51" s="13" customFormat="1" ht="13.5">
      <c r="B1069" s="207"/>
      <c r="D1069" s="194" t="s">
        <v>192</v>
      </c>
      <c r="E1069" s="208" t="s">
        <v>5</v>
      </c>
      <c r="F1069" s="209" t="s">
        <v>224</v>
      </c>
      <c r="H1069" s="208" t="s">
        <v>5</v>
      </c>
      <c r="I1069" s="210"/>
      <c r="L1069" s="207"/>
      <c r="M1069" s="211"/>
      <c r="N1069" s="212"/>
      <c r="O1069" s="212"/>
      <c r="P1069" s="212"/>
      <c r="Q1069" s="212"/>
      <c r="R1069" s="212"/>
      <c r="S1069" s="212"/>
      <c r="T1069" s="213"/>
      <c r="AT1069" s="208" t="s">
        <v>192</v>
      </c>
      <c r="AU1069" s="208" t="s">
        <v>80</v>
      </c>
      <c r="AV1069" s="13" t="s">
        <v>78</v>
      </c>
      <c r="AW1069" s="13" t="s">
        <v>35</v>
      </c>
      <c r="AX1069" s="13" t="s">
        <v>71</v>
      </c>
      <c r="AY1069" s="208" t="s">
        <v>179</v>
      </c>
    </row>
    <row r="1070" spans="2:51" s="12" customFormat="1" ht="13.5">
      <c r="B1070" s="199"/>
      <c r="D1070" s="194" t="s">
        <v>192</v>
      </c>
      <c r="E1070" s="200" t="s">
        <v>5</v>
      </c>
      <c r="F1070" s="201" t="s">
        <v>1328</v>
      </c>
      <c r="H1070" s="202">
        <v>304.2</v>
      </c>
      <c r="I1070" s="203"/>
      <c r="L1070" s="199"/>
      <c r="M1070" s="204"/>
      <c r="N1070" s="205"/>
      <c r="O1070" s="205"/>
      <c r="P1070" s="205"/>
      <c r="Q1070" s="205"/>
      <c r="R1070" s="205"/>
      <c r="S1070" s="205"/>
      <c r="T1070" s="206"/>
      <c r="AT1070" s="200" t="s">
        <v>192</v>
      </c>
      <c r="AU1070" s="200" t="s">
        <v>80</v>
      </c>
      <c r="AV1070" s="12" t="s">
        <v>80</v>
      </c>
      <c r="AW1070" s="12" t="s">
        <v>35</v>
      </c>
      <c r="AX1070" s="12" t="s">
        <v>71</v>
      </c>
      <c r="AY1070" s="200" t="s">
        <v>179</v>
      </c>
    </row>
    <row r="1071" spans="2:51" s="13" customFormat="1" ht="13.5">
      <c r="B1071" s="207"/>
      <c r="D1071" s="194" t="s">
        <v>192</v>
      </c>
      <c r="E1071" s="208" t="s">
        <v>5</v>
      </c>
      <c r="F1071" s="209" t="s">
        <v>226</v>
      </c>
      <c r="H1071" s="208" t="s">
        <v>5</v>
      </c>
      <c r="I1071" s="210"/>
      <c r="L1071" s="207"/>
      <c r="M1071" s="211"/>
      <c r="N1071" s="212"/>
      <c r="O1071" s="212"/>
      <c r="P1071" s="212"/>
      <c r="Q1071" s="212"/>
      <c r="R1071" s="212"/>
      <c r="S1071" s="212"/>
      <c r="T1071" s="213"/>
      <c r="AT1071" s="208" t="s">
        <v>192</v>
      </c>
      <c r="AU1071" s="208" t="s">
        <v>80</v>
      </c>
      <c r="AV1071" s="13" t="s">
        <v>78</v>
      </c>
      <c r="AW1071" s="13" t="s">
        <v>35</v>
      </c>
      <c r="AX1071" s="13" t="s">
        <v>71</v>
      </c>
      <c r="AY1071" s="208" t="s">
        <v>179</v>
      </c>
    </row>
    <row r="1072" spans="2:51" s="12" customFormat="1" ht="13.5">
      <c r="B1072" s="199"/>
      <c r="D1072" s="194" t="s">
        <v>192</v>
      </c>
      <c r="E1072" s="200" t="s">
        <v>5</v>
      </c>
      <c r="F1072" s="201" t="s">
        <v>1329</v>
      </c>
      <c r="H1072" s="202">
        <v>2.8</v>
      </c>
      <c r="I1072" s="203"/>
      <c r="L1072" s="199"/>
      <c r="M1072" s="204"/>
      <c r="N1072" s="205"/>
      <c r="O1072" s="205"/>
      <c r="P1072" s="205"/>
      <c r="Q1072" s="205"/>
      <c r="R1072" s="205"/>
      <c r="S1072" s="205"/>
      <c r="T1072" s="206"/>
      <c r="AT1072" s="200" t="s">
        <v>192</v>
      </c>
      <c r="AU1072" s="200" t="s">
        <v>80</v>
      </c>
      <c r="AV1072" s="12" t="s">
        <v>80</v>
      </c>
      <c r="AW1072" s="12" t="s">
        <v>35</v>
      </c>
      <c r="AX1072" s="12" t="s">
        <v>71</v>
      </c>
      <c r="AY1072" s="200" t="s">
        <v>179</v>
      </c>
    </row>
    <row r="1073" spans="2:51" s="14" customFormat="1" ht="13.5">
      <c r="B1073" s="214"/>
      <c r="D1073" s="194" t="s">
        <v>192</v>
      </c>
      <c r="E1073" s="215" t="s">
        <v>5</v>
      </c>
      <c r="F1073" s="216" t="s">
        <v>228</v>
      </c>
      <c r="H1073" s="217">
        <v>10203.8</v>
      </c>
      <c r="I1073" s="218"/>
      <c r="L1073" s="214"/>
      <c r="M1073" s="219"/>
      <c r="N1073" s="220"/>
      <c r="O1073" s="220"/>
      <c r="P1073" s="220"/>
      <c r="Q1073" s="220"/>
      <c r="R1073" s="220"/>
      <c r="S1073" s="220"/>
      <c r="T1073" s="221"/>
      <c r="AT1073" s="215" t="s">
        <v>192</v>
      </c>
      <c r="AU1073" s="215" t="s">
        <v>80</v>
      </c>
      <c r="AV1073" s="14" t="s">
        <v>186</v>
      </c>
      <c r="AW1073" s="14" t="s">
        <v>35</v>
      </c>
      <c r="AX1073" s="14" t="s">
        <v>78</v>
      </c>
      <c r="AY1073" s="215" t="s">
        <v>179</v>
      </c>
    </row>
    <row r="1074" spans="2:65" s="1" customFormat="1" ht="16.5" customHeight="1">
      <c r="B1074" s="181"/>
      <c r="C1074" s="182" t="s">
        <v>1330</v>
      </c>
      <c r="D1074" s="182" t="s">
        <v>181</v>
      </c>
      <c r="E1074" s="183" t="s">
        <v>1331</v>
      </c>
      <c r="F1074" s="184" t="s">
        <v>1332</v>
      </c>
      <c r="G1074" s="185" t="s">
        <v>309</v>
      </c>
      <c r="H1074" s="186">
        <v>2189.8</v>
      </c>
      <c r="I1074" s="187"/>
      <c r="J1074" s="188">
        <f>ROUND(I1074*H1074,2)</f>
        <v>0</v>
      </c>
      <c r="K1074" s="184" t="s">
        <v>185</v>
      </c>
      <c r="L1074" s="42"/>
      <c r="M1074" s="189" t="s">
        <v>5</v>
      </c>
      <c r="N1074" s="190" t="s">
        <v>42</v>
      </c>
      <c r="O1074" s="43"/>
      <c r="P1074" s="191">
        <f>O1074*H1074</f>
        <v>0</v>
      </c>
      <c r="Q1074" s="191">
        <v>0</v>
      </c>
      <c r="R1074" s="191">
        <f>Q1074*H1074</f>
        <v>0</v>
      </c>
      <c r="S1074" s="191">
        <v>0</v>
      </c>
      <c r="T1074" s="192">
        <f>S1074*H1074</f>
        <v>0</v>
      </c>
      <c r="AR1074" s="25" t="s">
        <v>186</v>
      </c>
      <c r="AT1074" s="25" t="s">
        <v>181</v>
      </c>
      <c r="AU1074" s="25" t="s">
        <v>80</v>
      </c>
      <c r="AY1074" s="25" t="s">
        <v>179</v>
      </c>
      <c r="BE1074" s="193">
        <f>IF(N1074="základní",J1074,0)</f>
        <v>0</v>
      </c>
      <c r="BF1074" s="193">
        <f>IF(N1074="snížená",J1074,0)</f>
        <v>0</v>
      </c>
      <c r="BG1074" s="193">
        <f>IF(N1074="zákl. přenesená",J1074,0)</f>
        <v>0</v>
      </c>
      <c r="BH1074" s="193">
        <f>IF(N1074="sníž. přenesená",J1074,0)</f>
        <v>0</v>
      </c>
      <c r="BI1074" s="193">
        <f>IF(N1074="nulová",J1074,0)</f>
        <v>0</v>
      </c>
      <c r="BJ1074" s="25" t="s">
        <v>78</v>
      </c>
      <c r="BK1074" s="193">
        <f>ROUND(I1074*H1074,2)</f>
        <v>0</v>
      </c>
      <c r="BL1074" s="25" t="s">
        <v>186</v>
      </c>
      <c r="BM1074" s="25" t="s">
        <v>1333</v>
      </c>
    </row>
    <row r="1075" spans="2:47" s="1" customFormat="1" ht="13.5">
      <c r="B1075" s="42"/>
      <c r="D1075" s="194" t="s">
        <v>188</v>
      </c>
      <c r="F1075" s="195" t="s">
        <v>1334</v>
      </c>
      <c r="I1075" s="196"/>
      <c r="L1075" s="42"/>
      <c r="M1075" s="197"/>
      <c r="N1075" s="43"/>
      <c r="O1075" s="43"/>
      <c r="P1075" s="43"/>
      <c r="Q1075" s="43"/>
      <c r="R1075" s="43"/>
      <c r="S1075" s="43"/>
      <c r="T1075" s="71"/>
      <c r="AT1075" s="25" t="s">
        <v>188</v>
      </c>
      <c r="AU1075" s="25" t="s">
        <v>80</v>
      </c>
    </row>
    <row r="1076" spans="2:47" s="1" customFormat="1" ht="27">
      <c r="B1076" s="42"/>
      <c r="D1076" s="194" t="s">
        <v>190</v>
      </c>
      <c r="F1076" s="198" t="s">
        <v>191</v>
      </c>
      <c r="I1076" s="196"/>
      <c r="L1076" s="42"/>
      <c r="M1076" s="197"/>
      <c r="N1076" s="43"/>
      <c r="O1076" s="43"/>
      <c r="P1076" s="43"/>
      <c r="Q1076" s="43"/>
      <c r="R1076" s="43"/>
      <c r="S1076" s="43"/>
      <c r="T1076" s="71"/>
      <c r="AT1076" s="25" t="s">
        <v>190</v>
      </c>
      <c r="AU1076" s="25" t="s">
        <v>80</v>
      </c>
    </row>
    <row r="1077" spans="2:51" s="12" customFormat="1" ht="13.5">
      <c r="B1077" s="199"/>
      <c r="D1077" s="194" t="s">
        <v>192</v>
      </c>
      <c r="E1077" s="200" t="s">
        <v>5</v>
      </c>
      <c r="F1077" s="201" t="s">
        <v>1335</v>
      </c>
      <c r="H1077" s="202">
        <v>674</v>
      </c>
      <c r="I1077" s="203"/>
      <c r="L1077" s="199"/>
      <c r="M1077" s="204"/>
      <c r="N1077" s="205"/>
      <c r="O1077" s="205"/>
      <c r="P1077" s="205"/>
      <c r="Q1077" s="205"/>
      <c r="R1077" s="205"/>
      <c r="S1077" s="205"/>
      <c r="T1077" s="206"/>
      <c r="AT1077" s="200" t="s">
        <v>192</v>
      </c>
      <c r="AU1077" s="200" t="s">
        <v>80</v>
      </c>
      <c r="AV1077" s="12" t="s">
        <v>80</v>
      </c>
      <c r="AW1077" s="12" t="s">
        <v>35</v>
      </c>
      <c r="AX1077" s="12" t="s">
        <v>71</v>
      </c>
      <c r="AY1077" s="200" t="s">
        <v>179</v>
      </c>
    </row>
    <row r="1078" spans="2:51" s="12" customFormat="1" ht="13.5">
      <c r="B1078" s="199"/>
      <c r="D1078" s="194" t="s">
        <v>192</v>
      </c>
      <c r="E1078" s="200" t="s">
        <v>5</v>
      </c>
      <c r="F1078" s="201" t="s">
        <v>1336</v>
      </c>
      <c r="H1078" s="202">
        <v>70</v>
      </c>
      <c r="I1078" s="203"/>
      <c r="L1078" s="199"/>
      <c r="M1078" s="204"/>
      <c r="N1078" s="205"/>
      <c r="O1078" s="205"/>
      <c r="P1078" s="205"/>
      <c r="Q1078" s="205"/>
      <c r="R1078" s="205"/>
      <c r="S1078" s="205"/>
      <c r="T1078" s="206"/>
      <c r="AT1078" s="200" t="s">
        <v>192</v>
      </c>
      <c r="AU1078" s="200" t="s">
        <v>80</v>
      </c>
      <c r="AV1078" s="12" t="s">
        <v>80</v>
      </c>
      <c r="AW1078" s="12" t="s">
        <v>35</v>
      </c>
      <c r="AX1078" s="12" t="s">
        <v>71</v>
      </c>
      <c r="AY1078" s="200" t="s">
        <v>179</v>
      </c>
    </row>
    <row r="1079" spans="2:51" s="12" customFormat="1" ht="13.5">
      <c r="B1079" s="199"/>
      <c r="D1079" s="194" t="s">
        <v>192</v>
      </c>
      <c r="E1079" s="200" t="s">
        <v>5</v>
      </c>
      <c r="F1079" s="201" t="s">
        <v>1337</v>
      </c>
      <c r="H1079" s="202">
        <v>12</v>
      </c>
      <c r="I1079" s="203"/>
      <c r="L1079" s="199"/>
      <c r="M1079" s="204"/>
      <c r="N1079" s="205"/>
      <c r="O1079" s="205"/>
      <c r="P1079" s="205"/>
      <c r="Q1079" s="205"/>
      <c r="R1079" s="205"/>
      <c r="S1079" s="205"/>
      <c r="T1079" s="206"/>
      <c r="AT1079" s="200" t="s">
        <v>192</v>
      </c>
      <c r="AU1079" s="200" t="s">
        <v>80</v>
      </c>
      <c r="AV1079" s="12" t="s">
        <v>80</v>
      </c>
      <c r="AW1079" s="12" t="s">
        <v>35</v>
      </c>
      <c r="AX1079" s="12" t="s">
        <v>71</v>
      </c>
      <c r="AY1079" s="200" t="s">
        <v>179</v>
      </c>
    </row>
    <row r="1080" spans="2:51" s="12" customFormat="1" ht="13.5">
      <c r="B1080" s="199"/>
      <c r="D1080" s="194" t="s">
        <v>192</v>
      </c>
      <c r="E1080" s="200" t="s">
        <v>5</v>
      </c>
      <c r="F1080" s="201" t="s">
        <v>1338</v>
      </c>
      <c r="H1080" s="202">
        <v>1336.8</v>
      </c>
      <c r="I1080" s="203"/>
      <c r="L1080" s="199"/>
      <c r="M1080" s="204"/>
      <c r="N1080" s="205"/>
      <c r="O1080" s="205"/>
      <c r="P1080" s="205"/>
      <c r="Q1080" s="205"/>
      <c r="R1080" s="205"/>
      <c r="S1080" s="205"/>
      <c r="T1080" s="206"/>
      <c r="AT1080" s="200" t="s">
        <v>192</v>
      </c>
      <c r="AU1080" s="200" t="s">
        <v>80</v>
      </c>
      <c r="AV1080" s="12" t="s">
        <v>80</v>
      </c>
      <c r="AW1080" s="12" t="s">
        <v>35</v>
      </c>
      <c r="AX1080" s="12" t="s">
        <v>71</v>
      </c>
      <c r="AY1080" s="200" t="s">
        <v>179</v>
      </c>
    </row>
    <row r="1081" spans="2:51" s="12" customFormat="1" ht="13.5">
      <c r="B1081" s="199"/>
      <c r="D1081" s="194" t="s">
        <v>192</v>
      </c>
      <c r="E1081" s="200" t="s">
        <v>5</v>
      </c>
      <c r="F1081" s="201" t="s">
        <v>1339</v>
      </c>
      <c r="H1081" s="202">
        <v>34</v>
      </c>
      <c r="I1081" s="203"/>
      <c r="L1081" s="199"/>
      <c r="M1081" s="204"/>
      <c r="N1081" s="205"/>
      <c r="O1081" s="205"/>
      <c r="P1081" s="205"/>
      <c r="Q1081" s="205"/>
      <c r="R1081" s="205"/>
      <c r="S1081" s="205"/>
      <c r="T1081" s="206"/>
      <c r="AT1081" s="200" t="s">
        <v>192</v>
      </c>
      <c r="AU1081" s="200" t="s">
        <v>80</v>
      </c>
      <c r="AV1081" s="12" t="s">
        <v>80</v>
      </c>
      <c r="AW1081" s="12" t="s">
        <v>35</v>
      </c>
      <c r="AX1081" s="12" t="s">
        <v>71</v>
      </c>
      <c r="AY1081" s="200" t="s">
        <v>179</v>
      </c>
    </row>
    <row r="1082" spans="2:51" s="13" customFormat="1" ht="13.5">
      <c r="B1082" s="207"/>
      <c r="D1082" s="194" t="s">
        <v>192</v>
      </c>
      <c r="E1082" s="208" t="s">
        <v>5</v>
      </c>
      <c r="F1082" s="209" t="s">
        <v>985</v>
      </c>
      <c r="H1082" s="208" t="s">
        <v>5</v>
      </c>
      <c r="I1082" s="210"/>
      <c r="L1082" s="207"/>
      <c r="M1082" s="211"/>
      <c r="N1082" s="212"/>
      <c r="O1082" s="212"/>
      <c r="P1082" s="212"/>
      <c r="Q1082" s="212"/>
      <c r="R1082" s="212"/>
      <c r="S1082" s="212"/>
      <c r="T1082" s="213"/>
      <c r="AT1082" s="208" t="s">
        <v>192</v>
      </c>
      <c r="AU1082" s="208" t="s">
        <v>80</v>
      </c>
      <c r="AV1082" s="13" t="s">
        <v>78</v>
      </c>
      <c r="AW1082" s="13" t="s">
        <v>35</v>
      </c>
      <c r="AX1082" s="13" t="s">
        <v>71</v>
      </c>
      <c r="AY1082" s="208" t="s">
        <v>179</v>
      </c>
    </row>
    <row r="1083" spans="2:51" s="12" customFormat="1" ht="13.5">
      <c r="B1083" s="199"/>
      <c r="D1083" s="194" t="s">
        <v>192</v>
      </c>
      <c r="E1083" s="200" t="s">
        <v>5</v>
      </c>
      <c r="F1083" s="201" t="s">
        <v>247</v>
      </c>
      <c r="H1083" s="202">
        <v>63</v>
      </c>
      <c r="I1083" s="203"/>
      <c r="L1083" s="199"/>
      <c r="M1083" s="204"/>
      <c r="N1083" s="205"/>
      <c r="O1083" s="205"/>
      <c r="P1083" s="205"/>
      <c r="Q1083" s="205"/>
      <c r="R1083" s="205"/>
      <c r="S1083" s="205"/>
      <c r="T1083" s="206"/>
      <c r="AT1083" s="200" t="s">
        <v>192</v>
      </c>
      <c r="AU1083" s="200" t="s">
        <v>80</v>
      </c>
      <c r="AV1083" s="12" t="s">
        <v>80</v>
      </c>
      <c r="AW1083" s="12" t="s">
        <v>35</v>
      </c>
      <c r="AX1083" s="12" t="s">
        <v>71</v>
      </c>
      <c r="AY1083" s="200" t="s">
        <v>179</v>
      </c>
    </row>
    <row r="1084" spans="2:51" s="14" customFormat="1" ht="13.5">
      <c r="B1084" s="214"/>
      <c r="D1084" s="194" t="s">
        <v>192</v>
      </c>
      <c r="E1084" s="215" t="s">
        <v>5</v>
      </c>
      <c r="F1084" s="216" t="s">
        <v>228</v>
      </c>
      <c r="H1084" s="217">
        <v>2189.8</v>
      </c>
      <c r="I1084" s="218"/>
      <c r="L1084" s="214"/>
      <c r="M1084" s="219"/>
      <c r="N1084" s="220"/>
      <c r="O1084" s="220"/>
      <c r="P1084" s="220"/>
      <c r="Q1084" s="220"/>
      <c r="R1084" s="220"/>
      <c r="S1084" s="220"/>
      <c r="T1084" s="221"/>
      <c r="AT1084" s="215" t="s">
        <v>192</v>
      </c>
      <c r="AU1084" s="215" t="s">
        <v>80</v>
      </c>
      <c r="AV1084" s="14" t="s">
        <v>186</v>
      </c>
      <c r="AW1084" s="14" t="s">
        <v>35</v>
      </c>
      <c r="AX1084" s="14" t="s">
        <v>78</v>
      </c>
      <c r="AY1084" s="215" t="s">
        <v>179</v>
      </c>
    </row>
    <row r="1085" spans="2:65" s="1" customFormat="1" ht="16.5" customHeight="1">
      <c r="B1085" s="181"/>
      <c r="C1085" s="182" t="s">
        <v>1340</v>
      </c>
      <c r="D1085" s="182" t="s">
        <v>181</v>
      </c>
      <c r="E1085" s="183" t="s">
        <v>1341</v>
      </c>
      <c r="F1085" s="184" t="s">
        <v>1342</v>
      </c>
      <c r="G1085" s="185" t="s">
        <v>309</v>
      </c>
      <c r="H1085" s="186">
        <v>100</v>
      </c>
      <c r="I1085" s="187"/>
      <c r="J1085" s="188">
        <f>ROUND(I1085*H1085,2)</f>
        <v>0</v>
      </c>
      <c r="K1085" s="184" t="s">
        <v>185</v>
      </c>
      <c r="L1085" s="42"/>
      <c r="M1085" s="189" t="s">
        <v>5</v>
      </c>
      <c r="N1085" s="190" t="s">
        <v>42</v>
      </c>
      <c r="O1085" s="43"/>
      <c r="P1085" s="191">
        <f>O1085*H1085</f>
        <v>0</v>
      </c>
      <c r="Q1085" s="191">
        <v>0</v>
      </c>
      <c r="R1085" s="191">
        <f>Q1085*H1085</f>
        <v>0</v>
      </c>
      <c r="S1085" s="191">
        <v>0.093</v>
      </c>
      <c r="T1085" s="192">
        <f>S1085*H1085</f>
        <v>9.3</v>
      </c>
      <c r="AR1085" s="25" t="s">
        <v>186</v>
      </c>
      <c r="AT1085" s="25" t="s">
        <v>181</v>
      </c>
      <c r="AU1085" s="25" t="s">
        <v>80</v>
      </c>
      <c r="AY1085" s="25" t="s">
        <v>179</v>
      </c>
      <c r="BE1085" s="193">
        <f>IF(N1085="základní",J1085,0)</f>
        <v>0</v>
      </c>
      <c r="BF1085" s="193">
        <f>IF(N1085="snížená",J1085,0)</f>
        <v>0</v>
      </c>
      <c r="BG1085" s="193">
        <f>IF(N1085="zákl. přenesená",J1085,0)</f>
        <v>0</v>
      </c>
      <c r="BH1085" s="193">
        <f>IF(N1085="sníž. přenesená",J1085,0)</f>
        <v>0</v>
      </c>
      <c r="BI1085" s="193">
        <f>IF(N1085="nulová",J1085,0)</f>
        <v>0</v>
      </c>
      <c r="BJ1085" s="25" t="s">
        <v>78</v>
      </c>
      <c r="BK1085" s="193">
        <f>ROUND(I1085*H1085,2)</f>
        <v>0</v>
      </c>
      <c r="BL1085" s="25" t="s">
        <v>186</v>
      </c>
      <c r="BM1085" s="25" t="s">
        <v>1343</v>
      </c>
    </row>
    <row r="1086" spans="2:47" s="1" customFormat="1" ht="13.5">
      <c r="B1086" s="42"/>
      <c r="D1086" s="194" t="s">
        <v>188</v>
      </c>
      <c r="F1086" s="195" t="s">
        <v>1344</v>
      </c>
      <c r="I1086" s="196"/>
      <c r="L1086" s="42"/>
      <c r="M1086" s="197"/>
      <c r="N1086" s="43"/>
      <c r="O1086" s="43"/>
      <c r="P1086" s="43"/>
      <c r="Q1086" s="43"/>
      <c r="R1086" s="43"/>
      <c r="S1086" s="43"/>
      <c r="T1086" s="71"/>
      <c r="AT1086" s="25" t="s">
        <v>188</v>
      </c>
      <c r="AU1086" s="25" t="s">
        <v>80</v>
      </c>
    </row>
    <row r="1087" spans="2:47" s="1" customFormat="1" ht="27">
      <c r="B1087" s="42"/>
      <c r="D1087" s="194" t="s">
        <v>190</v>
      </c>
      <c r="F1087" s="198" t="s">
        <v>191</v>
      </c>
      <c r="I1087" s="196"/>
      <c r="L1087" s="42"/>
      <c r="M1087" s="197"/>
      <c r="N1087" s="43"/>
      <c r="O1087" s="43"/>
      <c r="P1087" s="43"/>
      <c r="Q1087" s="43"/>
      <c r="R1087" s="43"/>
      <c r="S1087" s="43"/>
      <c r="T1087" s="71"/>
      <c r="AT1087" s="25" t="s">
        <v>190</v>
      </c>
      <c r="AU1087" s="25" t="s">
        <v>80</v>
      </c>
    </row>
    <row r="1088" spans="2:51" s="13" customFormat="1" ht="13.5">
      <c r="B1088" s="207"/>
      <c r="D1088" s="194" t="s">
        <v>192</v>
      </c>
      <c r="E1088" s="208" t="s">
        <v>5</v>
      </c>
      <c r="F1088" s="209" t="s">
        <v>1345</v>
      </c>
      <c r="H1088" s="208" t="s">
        <v>5</v>
      </c>
      <c r="I1088" s="210"/>
      <c r="L1088" s="207"/>
      <c r="M1088" s="211"/>
      <c r="N1088" s="212"/>
      <c r="O1088" s="212"/>
      <c r="P1088" s="212"/>
      <c r="Q1088" s="212"/>
      <c r="R1088" s="212"/>
      <c r="S1088" s="212"/>
      <c r="T1088" s="213"/>
      <c r="AT1088" s="208" t="s">
        <v>192</v>
      </c>
      <c r="AU1088" s="208" t="s">
        <v>80</v>
      </c>
      <c r="AV1088" s="13" t="s">
        <v>78</v>
      </c>
      <c r="AW1088" s="13" t="s">
        <v>35</v>
      </c>
      <c r="AX1088" s="13" t="s">
        <v>71</v>
      </c>
      <c r="AY1088" s="208" t="s">
        <v>179</v>
      </c>
    </row>
    <row r="1089" spans="2:51" s="12" customFormat="1" ht="13.5">
      <c r="B1089" s="199"/>
      <c r="D1089" s="194" t="s">
        <v>192</v>
      </c>
      <c r="E1089" s="200" t="s">
        <v>5</v>
      </c>
      <c r="F1089" s="201" t="s">
        <v>1093</v>
      </c>
      <c r="H1089" s="202">
        <v>100</v>
      </c>
      <c r="I1089" s="203"/>
      <c r="L1089" s="199"/>
      <c r="M1089" s="204"/>
      <c r="N1089" s="205"/>
      <c r="O1089" s="205"/>
      <c r="P1089" s="205"/>
      <c r="Q1089" s="205"/>
      <c r="R1089" s="205"/>
      <c r="S1089" s="205"/>
      <c r="T1089" s="206"/>
      <c r="AT1089" s="200" t="s">
        <v>192</v>
      </c>
      <c r="AU1089" s="200" t="s">
        <v>80</v>
      </c>
      <c r="AV1089" s="12" t="s">
        <v>80</v>
      </c>
      <c r="AW1089" s="12" t="s">
        <v>35</v>
      </c>
      <c r="AX1089" s="12" t="s">
        <v>78</v>
      </c>
      <c r="AY1089" s="200" t="s">
        <v>179</v>
      </c>
    </row>
    <row r="1090" spans="2:65" s="1" customFormat="1" ht="16.5" customHeight="1">
      <c r="B1090" s="181"/>
      <c r="C1090" s="182" t="s">
        <v>1346</v>
      </c>
      <c r="D1090" s="182" t="s">
        <v>181</v>
      </c>
      <c r="E1090" s="183" t="s">
        <v>1347</v>
      </c>
      <c r="F1090" s="184" t="s">
        <v>1348</v>
      </c>
      <c r="G1090" s="185" t="s">
        <v>309</v>
      </c>
      <c r="H1090" s="186">
        <v>200</v>
      </c>
      <c r="I1090" s="187"/>
      <c r="J1090" s="188">
        <f>ROUND(I1090*H1090,2)</f>
        <v>0</v>
      </c>
      <c r="K1090" s="184" t="s">
        <v>185</v>
      </c>
      <c r="L1090" s="42"/>
      <c r="M1090" s="189" t="s">
        <v>5</v>
      </c>
      <c r="N1090" s="190" t="s">
        <v>42</v>
      </c>
      <c r="O1090" s="43"/>
      <c r="P1090" s="191">
        <f>O1090*H1090</f>
        <v>0</v>
      </c>
      <c r="Q1090" s="191">
        <v>0</v>
      </c>
      <c r="R1090" s="191">
        <f>Q1090*H1090</f>
        <v>0</v>
      </c>
      <c r="S1090" s="191">
        <v>0</v>
      </c>
      <c r="T1090" s="192">
        <f>S1090*H1090</f>
        <v>0</v>
      </c>
      <c r="AR1090" s="25" t="s">
        <v>186</v>
      </c>
      <c r="AT1090" s="25" t="s">
        <v>181</v>
      </c>
      <c r="AU1090" s="25" t="s">
        <v>80</v>
      </c>
      <c r="AY1090" s="25" t="s">
        <v>179</v>
      </c>
      <c r="BE1090" s="193">
        <f>IF(N1090="základní",J1090,0)</f>
        <v>0</v>
      </c>
      <c r="BF1090" s="193">
        <f>IF(N1090="snížená",J1090,0)</f>
        <v>0</v>
      </c>
      <c r="BG1090" s="193">
        <f>IF(N1090="zákl. přenesená",J1090,0)</f>
        <v>0</v>
      </c>
      <c r="BH1090" s="193">
        <f>IF(N1090="sníž. přenesená",J1090,0)</f>
        <v>0</v>
      </c>
      <c r="BI1090" s="193">
        <f>IF(N1090="nulová",J1090,0)</f>
        <v>0</v>
      </c>
      <c r="BJ1090" s="25" t="s">
        <v>78</v>
      </c>
      <c r="BK1090" s="193">
        <f>ROUND(I1090*H1090,2)</f>
        <v>0</v>
      </c>
      <c r="BL1090" s="25" t="s">
        <v>186</v>
      </c>
      <c r="BM1090" s="25" t="s">
        <v>1349</v>
      </c>
    </row>
    <row r="1091" spans="2:47" s="1" customFormat="1" ht="40.5">
      <c r="B1091" s="42"/>
      <c r="D1091" s="194" t="s">
        <v>188</v>
      </c>
      <c r="F1091" s="195" t="s">
        <v>1350</v>
      </c>
      <c r="I1091" s="196"/>
      <c r="L1091" s="42"/>
      <c r="M1091" s="197"/>
      <c r="N1091" s="43"/>
      <c r="O1091" s="43"/>
      <c r="P1091" s="43"/>
      <c r="Q1091" s="43"/>
      <c r="R1091" s="43"/>
      <c r="S1091" s="43"/>
      <c r="T1091" s="71"/>
      <c r="AT1091" s="25" t="s">
        <v>188</v>
      </c>
      <c r="AU1091" s="25" t="s">
        <v>80</v>
      </c>
    </row>
    <row r="1092" spans="2:65" s="1" customFormat="1" ht="25.5" customHeight="1">
      <c r="B1092" s="181"/>
      <c r="C1092" s="182" t="s">
        <v>1351</v>
      </c>
      <c r="D1092" s="182" t="s">
        <v>181</v>
      </c>
      <c r="E1092" s="183" t="s">
        <v>1352</v>
      </c>
      <c r="F1092" s="184" t="s">
        <v>1353</v>
      </c>
      <c r="G1092" s="185" t="s">
        <v>184</v>
      </c>
      <c r="H1092" s="186">
        <v>200</v>
      </c>
      <c r="I1092" s="187"/>
      <c r="J1092" s="188">
        <f>ROUND(I1092*H1092,2)</f>
        <v>0</v>
      </c>
      <c r="K1092" s="184" t="s">
        <v>185</v>
      </c>
      <c r="L1092" s="42"/>
      <c r="M1092" s="189" t="s">
        <v>5</v>
      </c>
      <c r="N1092" s="190" t="s">
        <v>42</v>
      </c>
      <c r="O1092" s="43"/>
      <c r="P1092" s="191">
        <f>O1092*H1092</f>
        <v>0</v>
      </c>
      <c r="Q1092" s="191">
        <v>0</v>
      </c>
      <c r="R1092" s="191">
        <f>Q1092*H1092</f>
        <v>0</v>
      </c>
      <c r="S1092" s="191">
        <v>0</v>
      </c>
      <c r="T1092" s="192">
        <f>S1092*H1092</f>
        <v>0</v>
      </c>
      <c r="AR1092" s="25" t="s">
        <v>186</v>
      </c>
      <c r="AT1092" s="25" t="s">
        <v>181</v>
      </c>
      <c r="AU1092" s="25" t="s">
        <v>80</v>
      </c>
      <c r="AY1092" s="25" t="s">
        <v>179</v>
      </c>
      <c r="BE1092" s="193">
        <f>IF(N1092="základní",J1092,0)</f>
        <v>0</v>
      </c>
      <c r="BF1092" s="193">
        <f>IF(N1092="snížená",J1092,0)</f>
        <v>0</v>
      </c>
      <c r="BG1092" s="193">
        <f>IF(N1092="zákl. přenesená",J1092,0)</f>
        <v>0</v>
      </c>
      <c r="BH1092" s="193">
        <f>IF(N1092="sníž. přenesená",J1092,0)</f>
        <v>0</v>
      </c>
      <c r="BI1092" s="193">
        <f>IF(N1092="nulová",J1092,0)</f>
        <v>0</v>
      </c>
      <c r="BJ1092" s="25" t="s">
        <v>78</v>
      </c>
      <c r="BK1092" s="193">
        <f>ROUND(I1092*H1092,2)</f>
        <v>0</v>
      </c>
      <c r="BL1092" s="25" t="s">
        <v>186</v>
      </c>
      <c r="BM1092" s="25" t="s">
        <v>1354</v>
      </c>
    </row>
    <row r="1093" spans="2:47" s="1" customFormat="1" ht="40.5">
      <c r="B1093" s="42"/>
      <c r="D1093" s="194" t="s">
        <v>188</v>
      </c>
      <c r="F1093" s="195" t="s">
        <v>1355</v>
      </c>
      <c r="I1093" s="196"/>
      <c r="L1093" s="42"/>
      <c r="M1093" s="197"/>
      <c r="N1093" s="43"/>
      <c r="O1093" s="43"/>
      <c r="P1093" s="43"/>
      <c r="Q1093" s="43"/>
      <c r="R1093" s="43"/>
      <c r="S1093" s="43"/>
      <c r="T1093" s="71"/>
      <c r="AT1093" s="25" t="s">
        <v>188</v>
      </c>
      <c r="AU1093" s="25" t="s">
        <v>80</v>
      </c>
    </row>
    <row r="1094" spans="2:65" s="1" customFormat="1" ht="16.5" customHeight="1">
      <c r="B1094" s="181"/>
      <c r="C1094" s="182" t="s">
        <v>1356</v>
      </c>
      <c r="D1094" s="182" t="s">
        <v>181</v>
      </c>
      <c r="E1094" s="183" t="s">
        <v>1357</v>
      </c>
      <c r="F1094" s="184" t="s">
        <v>1358</v>
      </c>
      <c r="G1094" s="185" t="s">
        <v>316</v>
      </c>
      <c r="H1094" s="186">
        <v>2</v>
      </c>
      <c r="I1094" s="187"/>
      <c r="J1094" s="188">
        <f>ROUND(I1094*H1094,2)</f>
        <v>0</v>
      </c>
      <c r="K1094" s="184" t="s">
        <v>5</v>
      </c>
      <c r="L1094" s="42"/>
      <c r="M1094" s="189" t="s">
        <v>5</v>
      </c>
      <c r="N1094" s="190" t="s">
        <v>42</v>
      </c>
      <c r="O1094" s="43"/>
      <c r="P1094" s="191">
        <f>O1094*H1094</f>
        <v>0</v>
      </c>
      <c r="Q1094" s="191">
        <v>0</v>
      </c>
      <c r="R1094" s="191">
        <f>Q1094*H1094</f>
        <v>0</v>
      </c>
      <c r="S1094" s="191">
        <v>0</v>
      </c>
      <c r="T1094" s="192">
        <f>S1094*H1094</f>
        <v>0</v>
      </c>
      <c r="AR1094" s="25" t="s">
        <v>186</v>
      </c>
      <c r="AT1094" s="25" t="s">
        <v>181</v>
      </c>
      <c r="AU1094" s="25" t="s">
        <v>80</v>
      </c>
      <c r="AY1094" s="25" t="s">
        <v>179</v>
      </c>
      <c r="BE1094" s="193">
        <f>IF(N1094="základní",J1094,0)</f>
        <v>0</v>
      </c>
      <c r="BF1094" s="193">
        <f>IF(N1094="snížená",J1094,0)</f>
        <v>0</v>
      </c>
      <c r="BG1094" s="193">
        <f>IF(N1094="zákl. přenesená",J1094,0)</f>
        <v>0</v>
      </c>
      <c r="BH1094" s="193">
        <f>IF(N1094="sníž. přenesená",J1094,0)</f>
        <v>0</v>
      </c>
      <c r="BI1094" s="193">
        <f>IF(N1094="nulová",J1094,0)</f>
        <v>0</v>
      </c>
      <c r="BJ1094" s="25" t="s">
        <v>78</v>
      </c>
      <c r="BK1094" s="193">
        <f>ROUND(I1094*H1094,2)</f>
        <v>0</v>
      </c>
      <c r="BL1094" s="25" t="s">
        <v>186</v>
      </c>
      <c r="BM1094" s="25" t="s">
        <v>1359</v>
      </c>
    </row>
    <row r="1095" spans="2:47" s="1" customFormat="1" ht="13.5">
      <c r="B1095" s="42"/>
      <c r="D1095" s="194" t="s">
        <v>188</v>
      </c>
      <c r="F1095" s="195" t="s">
        <v>1358</v>
      </c>
      <c r="I1095" s="196"/>
      <c r="L1095" s="42"/>
      <c r="M1095" s="197"/>
      <c r="N1095" s="43"/>
      <c r="O1095" s="43"/>
      <c r="P1095" s="43"/>
      <c r="Q1095" s="43"/>
      <c r="R1095" s="43"/>
      <c r="S1095" s="43"/>
      <c r="T1095" s="71"/>
      <c r="AT1095" s="25" t="s">
        <v>188</v>
      </c>
      <c r="AU1095" s="25" t="s">
        <v>80</v>
      </c>
    </row>
    <row r="1096" spans="2:47" s="1" customFormat="1" ht="81">
      <c r="B1096" s="42"/>
      <c r="D1096" s="194" t="s">
        <v>190</v>
      </c>
      <c r="F1096" s="198" t="s">
        <v>1360</v>
      </c>
      <c r="I1096" s="196"/>
      <c r="L1096" s="42"/>
      <c r="M1096" s="197"/>
      <c r="N1096" s="43"/>
      <c r="O1096" s="43"/>
      <c r="P1096" s="43"/>
      <c r="Q1096" s="43"/>
      <c r="R1096" s="43"/>
      <c r="S1096" s="43"/>
      <c r="T1096" s="71"/>
      <c r="AT1096" s="25" t="s">
        <v>190</v>
      </c>
      <c r="AU1096" s="25" t="s">
        <v>80</v>
      </c>
    </row>
    <row r="1097" spans="2:65" s="1" customFormat="1" ht="16.5" customHeight="1">
      <c r="B1097" s="181"/>
      <c r="C1097" s="182" t="s">
        <v>1361</v>
      </c>
      <c r="D1097" s="182" t="s">
        <v>181</v>
      </c>
      <c r="E1097" s="183" t="s">
        <v>1362</v>
      </c>
      <c r="F1097" s="184" t="s">
        <v>1363</v>
      </c>
      <c r="G1097" s="185" t="s">
        <v>316</v>
      </c>
      <c r="H1097" s="186">
        <v>450</v>
      </c>
      <c r="I1097" s="187"/>
      <c r="J1097" s="188">
        <f>ROUND(I1097*H1097,2)</f>
        <v>0</v>
      </c>
      <c r="K1097" s="184" t="s">
        <v>5</v>
      </c>
      <c r="L1097" s="42"/>
      <c r="M1097" s="189" t="s">
        <v>5</v>
      </c>
      <c r="N1097" s="190" t="s">
        <v>42</v>
      </c>
      <c r="O1097" s="43"/>
      <c r="P1097" s="191">
        <f>O1097*H1097</f>
        <v>0</v>
      </c>
      <c r="Q1097" s="191">
        <v>0</v>
      </c>
      <c r="R1097" s="191">
        <f>Q1097*H1097</f>
        <v>0</v>
      </c>
      <c r="S1097" s="191">
        <v>0</v>
      </c>
      <c r="T1097" s="192">
        <f>S1097*H1097</f>
        <v>0</v>
      </c>
      <c r="AR1097" s="25" t="s">
        <v>186</v>
      </c>
      <c r="AT1097" s="25" t="s">
        <v>181</v>
      </c>
      <c r="AU1097" s="25" t="s">
        <v>80</v>
      </c>
      <c r="AY1097" s="25" t="s">
        <v>179</v>
      </c>
      <c r="BE1097" s="193">
        <f>IF(N1097="základní",J1097,0)</f>
        <v>0</v>
      </c>
      <c r="BF1097" s="193">
        <f>IF(N1097="snížená",J1097,0)</f>
        <v>0</v>
      </c>
      <c r="BG1097" s="193">
        <f>IF(N1097="zákl. přenesená",J1097,0)</f>
        <v>0</v>
      </c>
      <c r="BH1097" s="193">
        <f>IF(N1097="sníž. přenesená",J1097,0)</f>
        <v>0</v>
      </c>
      <c r="BI1097" s="193">
        <f>IF(N1097="nulová",J1097,0)</f>
        <v>0</v>
      </c>
      <c r="BJ1097" s="25" t="s">
        <v>78</v>
      </c>
      <c r="BK1097" s="193">
        <f>ROUND(I1097*H1097,2)</f>
        <v>0</v>
      </c>
      <c r="BL1097" s="25" t="s">
        <v>186</v>
      </c>
      <c r="BM1097" s="25" t="s">
        <v>1364</v>
      </c>
    </row>
    <row r="1098" spans="2:47" s="1" customFormat="1" ht="13.5">
      <c r="B1098" s="42"/>
      <c r="D1098" s="194" t="s">
        <v>188</v>
      </c>
      <c r="F1098" s="195" t="s">
        <v>1363</v>
      </c>
      <c r="I1098" s="196"/>
      <c r="L1098" s="42"/>
      <c r="M1098" s="197"/>
      <c r="N1098" s="43"/>
      <c r="O1098" s="43"/>
      <c r="P1098" s="43"/>
      <c r="Q1098" s="43"/>
      <c r="R1098" s="43"/>
      <c r="S1098" s="43"/>
      <c r="T1098" s="71"/>
      <c r="AT1098" s="25" t="s">
        <v>188</v>
      </c>
      <c r="AU1098" s="25" t="s">
        <v>80</v>
      </c>
    </row>
    <row r="1099" spans="2:47" s="1" customFormat="1" ht="67.5">
      <c r="B1099" s="42"/>
      <c r="D1099" s="194" t="s">
        <v>190</v>
      </c>
      <c r="F1099" s="198" t="s">
        <v>1365</v>
      </c>
      <c r="I1099" s="196"/>
      <c r="L1099" s="42"/>
      <c r="M1099" s="197"/>
      <c r="N1099" s="43"/>
      <c r="O1099" s="43"/>
      <c r="P1099" s="43"/>
      <c r="Q1099" s="43"/>
      <c r="R1099" s="43"/>
      <c r="S1099" s="43"/>
      <c r="T1099" s="71"/>
      <c r="AT1099" s="25" t="s">
        <v>190</v>
      </c>
      <c r="AU1099" s="25" t="s">
        <v>80</v>
      </c>
    </row>
    <row r="1100" spans="2:63" s="11" customFormat="1" ht="29.85" customHeight="1">
      <c r="B1100" s="168"/>
      <c r="D1100" s="169" t="s">
        <v>70</v>
      </c>
      <c r="E1100" s="179" t="s">
        <v>1366</v>
      </c>
      <c r="F1100" s="179" t="s">
        <v>1367</v>
      </c>
      <c r="I1100" s="171"/>
      <c r="J1100" s="180">
        <f>BK1100</f>
        <v>0</v>
      </c>
      <c r="L1100" s="168"/>
      <c r="M1100" s="173"/>
      <c r="N1100" s="174"/>
      <c r="O1100" s="174"/>
      <c r="P1100" s="175">
        <f>SUM(P1101:P1130)</f>
        <v>0</v>
      </c>
      <c r="Q1100" s="174"/>
      <c r="R1100" s="175">
        <f>SUM(R1101:R1130)</f>
        <v>0</v>
      </c>
      <c r="S1100" s="174"/>
      <c r="T1100" s="176">
        <f>SUM(T1101:T1130)</f>
        <v>0</v>
      </c>
      <c r="AR1100" s="169" t="s">
        <v>78</v>
      </c>
      <c r="AT1100" s="177" t="s">
        <v>70</v>
      </c>
      <c r="AU1100" s="177" t="s">
        <v>78</v>
      </c>
      <c r="AY1100" s="169" t="s">
        <v>179</v>
      </c>
      <c r="BK1100" s="178">
        <f>SUM(BK1101:BK1130)</f>
        <v>0</v>
      </c>
    </row>
    <row r="1101" spans="2:65" s="1" customFormat="1" ht="16.5" customHeight="1">
      <c r="B1101" s="181"/>
      <c r="C1101" s="182" t="s">
        <v>1368</v>
      </c>
      <c r="D1101" s="182" t="s">
        <v>181</v>
      </c>
      <c r="E1101" s="183" t="s">
        <v>1369</v>
      </c>
      <c r="F1101" s="184" t="s">
        <v>1370</v>
      </c>
      <c r="G1101" s="185" t="s">
        <v>669</v>
      </c>
      <c r="H1101" s="186">
        <v>7172.945</v>
      </c>
      <c r="I1101" s="187"/>
      <c r="J1101" s="188">
        <f>ROUND(I1101*H1101,2)</f>
        <v>0</v>
      </c>
      <c r="K1101" s="184" t="s">
        <v>185</v>
      </c>
      <c r="L1101" s="42"/>
      <c r="M1101" s="189" t="s">
        <v>5</v>
      </c>
      <c r="N1101" s="190" t="s">
        <v>42</v>
      </c>
      <c r="O1101" s="43"/>
      <c r="P1101" s="191">
        <f>O1101*H1101</f>
        <v>0</v>
      </c>
      <c r="Q1101" s="191">
        <v>0</v>
      </c>
      <c r="R1101" s="191">
        <f>Q1101*H1101</f>
        <v>0</v>
      </c>
      <c r="S1101" s="191">
        <v>0</v>
      </c>
      <c r="T1101" s="192">
        <f>S1101*H1101</f>
        <v>0</v>
      </c>
      <c r="AR1101" s="25" t="s">
        <v>186</v>
      </c>
      <c r="AT1101" s="25" t="s">
        <v>181</v>
      </c>
      <c r="AU1101" s="25" t="s">
        <v>80</v>
      </c>
      <c r="AY1101" s="25" t="s">
        <v>179</v>
      </c>
      <c r="BE1101" s="193">
        <f>IF(N1101="základní",J1101,0)</f>
        <v>0</v>
      </c>
      <c r="BF1101" s="193">
        <f>IF(N1101="snížená",J1101,0)</f>
        <v>0</v>
      </c>
      <c r="BG1101" s="193">
        <f>IF(N1101="zákl. přenesená",J1101,0)</f>
        <v>0</v>
      </c>
      <c r="BH1101" s="193">
        <f>IF(N1101="sníž. přenesená",J1101,0)</f>
        <v>0</v>
      </c>
      <c r="BI1101" s="193">
        <f>IF(N1101="nulová",J1101,0)</f>
        <v>0</v>
      </c>
      <c r="BJ1101" s="25" t="s">
        <v>78</v>
      </c>
      <c r="BK1101" s="193">
        <f>ROUND(I1101*H1101,2)</f>
        <v>0</v>
      </c>
      <c r="BL1101" s="25" t="s">
        <v>186</v>
      </c>
      <c r="BM1101" s="25" t="s">
        <v>1371</v>
      </c>
    </row>
    <row r="1102" spans="2:47" s="1" customFormat="1" ht="27">
      <c r="B1102" s="42"/>
      <c r="D1102" s="194" t="s">
        <v>188</v>
      </c>
      <c r="F1102" s="195" t="s">
        <v>1372</v>
      </c>
      <c r="I1102" s="196"/>
      <c r="L1102" s="42"/>
      <c r="M1102" s="197"/>
      <c r="N1102" s="43"/>
      <c r="O1102" s="43"/>
      <c r="P1102" s="43"/>
      <c r="Q1102" s="43"/>
      <c r="R1102" s="43"/>
      <c r="S1102" s="43"/>
      <c r="T1102" s="71"/>
      <c r="AT1102" s="25" t="s">
        <v>188</v>
      </c>
      <c r="AU1102" s="25" t="s">
        <v>80</v>
      </c>
    </row>
    <row r="1103" spans="2:51" s="12" customFormat="1" ht="13.5">
      <c r="B1103" s="199"/>
      <c r="D1103" s="194" t="s">
        <v>192</v>
      </c>
      <c r="E1103" s="200" t="s">
        <v>5</v>
      </c>
      <c r="F1103" s="201" t="s">
        <v>1373</v>
      </c>
      <c r="H1103" s="202">
        <v>7265.945</v>
      </c>
      <c r="I1103" s="203"/>
      <c r="L1103" s="199"/>
      <c r="M1103" s="204"/>
      <c r="N1103" s="205"/>
      <c r="O1103" s="205"/>
      <c r="P1103" s="205"/>
      <c r="Q1103" s="205"/>
      <c r="R1103" s="205"/>
      <c r="S1103" s="205"/>
      <c r="T1103" s="206"/>
      <c r="AT1103" s="200" t="s">
        <v>192</v>
      </c>
      <c r="AU1103" s="200" t="s">
        <v>80</v>
      </c>
      <c r="AV1103" s="12" t="s">
        <v>80</v>
      </c>
      <c r="AW1103" s="12" t="s">
        <v>35</v>
      </c>
      <c r="AX1103" s="12" t="s">
        <v>71</v>
      </c>
      <c r="AY1103" s="200" t="s">
        <v>179</v>
      </c>
    </row>
    <row r="1104" spans="2:51" s="12" customFormat="1" ht="13.5">
      <c r="B1104" s="199"/>
      <c r="D1104" s="194" t="s">
        <v>192</v>
      </c>
      <c r="E1104" s="200" t="s">
        <v>5</v>
      </c>
      <c r="F1104" s="201" t="s">
        <v>1374</v>
      </c>
      <c r="H1104" s="202">
        <v>-93</v>
      </c>
      <c r="I1104" s="203"/>
      <c r="L1104" s="199"/>
      <c r="M1104" s="204"/>
      <c r="N1104" s="205"/>
      <c r="O1104" s="205"/>
      <c r="P1104" s="205"/>
      <c r="Q1104" s="205"/>
      <c r="R1104" s="205"/>
      <c r="S1104" s="205"/>
      <c r="T1104" s="206"/>
      <c r="AT1104" s="200" t="s">
        <v>192</v>
      </c>
      <c r="AU1104" s="200" t="s">
        <v>80</v>
      </c>
      <c r="AV1104" s="12" t="s">
        <v>80</v>
      </c>
      <c r="AW1104" s="12" t="s">
        <v>35</v>
      </c>
      <c r="AX1104" s="12" t="s">
        <v>71</v>
      </c>
      <c r="AY1104" s="200" t="s">
        <v>179</v>
      </c>
    </row>
    <row r="1105" spans="2:51" s="14" customFormat="1" ht="13.5">
      <c r="B1105" s="214"/>
      <c r="D1105" s="194" t="s">
        <v>192</v>
      </c>
      <c r="E1105" s="215" t="s">
        <v>5</v>
      </c>
      <c r="F1105" s="216" t="s">
        <v>228</v>
      </c>
      <c r="H1105" s="217">
        <v>7172.945</v>
      </c>
      <c r="I1105" s="218"/>
      <c r="L1105" s="214"/>
      <c r="M1105" s="219"/>
      <c r="N1105" s="220"/>
      <c r="O1105" s="220"/>
      <c r="P1105" s="220"/>
      <c r="Q1105" s="220"/>
      <c r="R1105" s="220"/>
      <c r="S1105" s="220"/>
      <c r="T1105" s="221"/>
      <c r="AT1105" s="215" t="s">
        <v>192</v>
      </c>
      <c r="AU1105" s="215" t="s">
        <v>80</v>
      </c>
      <c r="AV1105" s="14" t="s">
        <v>186</v>
      </c>
      <c r="AW1105" s="14" t="s">
        <v>35</v>
      </c>
      <c r="AX1105" s="14" t="s">
        <v>78</v>
      </c>
      <c r="AY1105" s="215" t="s">
        <v>179</v>
      </c>
    </row>
    <row r="1106" spans="2:65" s="1" customFormat="1" ht="16.5" customHeight="1">
      <c r="B1106" s="181"/>
      <c r="C1106" s="182" t="s">
        <v>1375</v>
      </c>
      <c r="D1106" s="182" t="s">
        <v>181</v>
      </c>
      <c r="E1106" s="183" t="s">
        <v>1376</v>
      </c>
      <c r="F1106" s="184" t="s">
        <v>1377</v>
      </c>
      <c r="G1106" s="185" t="s">
        <v>669</v>
      </c>
      <c r="H1106" s="186">
        <v>64556.505</v>
      </c>
      <c r="I1106" s="187"/>
      <c r="J1106" s="188">
        <f>ROUND(I1106*H1106,2)</f>
        <v>0</v>
      </c>
      <c r="K1106" s="184" t="s">
        <v>185</v>
      </c>
      <c r="L1106" s="42"/>
      <c r="M1106" s="189" t="s">
        <v>5</v>
      </c>
      <c r="N1106" s="190" t="s">
        <v>42</v>
      </c>
      <c r="O1106" s="43"/>
      <c r="P1106" s="191">
        <f>O1106*H1106</f>
        <v>0</v>
      </c>
      <c r="Q1106" s="191">
        <v>0</v>
      </c>
      <c r="R1106" s="191">
        <f>Q1106*H1106</f>
        <v>0</v>
      </c>
      <c r="S1106" s="191">
        <v>0</v>
      </c>
      <c r="T1106" s="192">
        <f>S1106*H1106</f>
        <v>0</v>
      </c>
      <c r="AR1106" s="25" t="s">
        <v>186</v>
      </c>
      <c r="AT1106" s="25" t="s">
        <v>181</v>
      </c>
      <c r="AU1106" s="25" t="s">
        <v>80</v>
      </c>
      <c r="AY1106" s="25" t="s">
        <v>179</v>
      </c>
      <c r="BE1106" s="193">
        <f>IF(N1106="základní",J1106,0)</f>
        <v>0</v>
      </c>
      <c r="BF1106" s="193">
        <f>IF(N1106="snížená",J1106,0)</f>
        <v>0</v>
      </c>
      <c r="BG1106" s="193">
        <f>IF(N1106="zákl. přenesená",J1106,0)</f>
        <v>0</v>
      </c>
      <c r="BH1106" s="193">
        <f>IF(N1106="sníž. přenesená",J1106,0)</f>
        <v>0</v>
      </c>
      <c r="BI1106" s="193">
        <f>IF(N1106="nulová",J1106,0)</f>
        <v>0</v>
      </c>
      <c r="BJ1106" s="25" t="s">
        <v>78</v>
      </c>
      <c r="BK1106" s="193">
        <f>ROUND(I1106*H1106,2)</f>
        <v>0</v>
      </c>
      <c r="BL1106" s="25" t="s">
        <v>186</v>
      </c>
      <c r="BM1106" s="25" t="s">
        <v>1378</v>
      </c>
    </row>
    <row r="1107" spans="2:47" s="1" customFormat="1" ht="27">
      <c r="B1107" s="42"/>
      <c r="D1107" s="194" t="s">
        <v>188</v>
      </c>
      <c r="F1107" s="195" t="s">
        <v>1379</v>
      </c>
      <c r="I1107" s="196"/>
      <c r="L1107" s="42"/>
      <c r="M1107" s="197"/>
      <c r="N1107" s="43"/>
      <c r="O1107" s="43"/>
      <c r="P1107" s="43"/>
      <c r="Q1107" s="43"/>
      <c r="R1107" s="43"/>
      <c r="S1107" s="43"/>
      <c r="T1107" s="71"/>
      <c r="AT1107" s="25" t="s">
        <v>188</v>
      </c>
      <c r="AU1107" s="25" t="s">
        <v>80</v>
      </c>
    </row>
    <row r="1108" spans="2:51" s="12" customFormat="1" ht="13.5">
      <c r="B1108" s="199"/>
      <c r="D1108" s="194" t="s">
        <v>192</v>
      </c>
      <c r="F1108" s="201" t="s">
        <v>1380</v>
      </c>
      <c r="H1108" s="202">
        <v>64556.505</v>
      </c>
      <c r="I1108" s="203"/>
      <c r="L1108" s="199"/>
      <c r="M1108" s="204"/>
      <c r="N1108" s="205"/>
      <c r="O1108" s="205"/>
      <c r="P1108" s="205"/>
      <c r="Q1108" s="205"/>
      <c r="R1108" s="205"/>
      <c r="S1108" s="205"/>
      <c r="T1108" s="206"/>
      <c r="AT1108" s="200" t="s">
        <v>192</v>
      </c>
      <c r="AU1108" s="200" t="s">
        <v>80</v>
      </c>
      <c r="AV1108" s="12" t="s">
        <v>80</v>
      </c>
      <c r="AW1108" s="12" t="s">
        <v>6</v>
      </c>
      <c r="AX1108" s="12" t="s">
        <v>78</v>
      </c>
      <c r="AY1108" s="200" t="s">
        <v>179</v>
      </c>
    </row>
    <row r="1109" spans="2:65" s="1" customFormat="1" ht="16.5" customHeight="1">
      <c r="B1109" s="181"/>
      <c r="C1109" s="182" t="s">
        <v>1381</v>
      </c>
      <c r="D1109" s="182" t="s">
        <v>181</v>
      </c>
      <c r="E1109" s="183" t="s">
        <v>1382</v>
      </c>
      <c r="F1109" s="184" t="s">
        <v>1383</v>
      </c>
      <c r="G1109" s="185" t="s">
        <v>669</v>
      </c>
      <c r="H1109" s="186">
        <v>7172.945</v>
      </c>
      <c r="I1109" s="187"/>
      <c r="J1109" s="188">
        <f>ROUND(I1109*H1109,2)</f>
        <v>0</v>
      </c>
      <c r="K1109" s="184" t="s">
        <v>185</v>
      </c>
      <c r="L1109" s="42"/>
      <c r="M1109" s="189" t="s">
        <v>5</v>
      </c>
      <c r="N1109" s="190" t="s">
        <v>42</v>
      </c>
      <c r="O1109" s="43"/>
      <c r="P1109" s="191">
        <f>O1109*H1109</f>
        <v>0</v>
      </c>
      <c r="Q1109" s="191">
        <v>0</v>
      </c>
      <c r="R1109" s="191">
        <f>Q1109*H1109</f>
        <v>0</v>
      </c>
      <c r="S1109" s="191">
        <v>0</v>
      </c>
      <c r="T1109" s="192">
        <f>S1109*H1109</f>
        <v>0</v>
      </c>
      <c r="AR1109" s="25" t="s">
        <v>186</v>
      </c>
      <c r="AT1109" s="25" t="s">
        <v>181</v>
      </c>
      <c r="AU1109" s="25" t="s">
        <v>80</v>
      </c>
      <c r="AY1109" s="25" t="s">
        <v>179</v>
      </c>
      <c r="BE1109" s="193">
        <f>IF(N1109="základní",J1109,0)</f>
        <v>0</v>
      </c>
      <c r="BF1109" s="193">
        <f>IF(N1109="snížená",J1109,0)</f>
        <v>0</v>
      </c>
      <c r="BG1109" s="193">
        <f>IF(N1109="zákl. přenesená",J1109,0)</f>
        <v>0</v>
      </c>
      <c r="BH1109" s="193">
        <f>IF(N1109="sníž. přenesená",J1109,0)</f>
        <v>0</v>
      </c>
      <c r="BI1109" s="193">
        <f>IF(N1109="nulová",J1109,0)</f>
        <v>0</v>
      </c>
      <c r="BJ1109" s="25" t="s">
        <v>78</v>
      </c>
      <c r="BK1109" s="193">
        <f>ROUND(I1109*H1109,2)</f>
        <v>0</v>
      </c>
      <c r="BL1109" s="25" t="s">
        <v>186</v>
      </c>
      <c r="BM1109" s="25" t="s">
        <v>1384</v>
      </c>
    </row>
    <row r="1110" spans="2:47" s="1" customFormat="1" ht="13.5">
      <c r="B1110" s="42"/>
      <c r="D1110" s="194" t="s">
        <v>188</v>
      </c>
      <c r="F1110" s="195" t="s">
        <v>1385</v>
      </c>
      <c r="I1110" s="196"/>
      <c r="L1110" s="42"/>
      <c r="M1110" s="197"/>
      <c r="N1110" s="43"/>
      <c r="O1110" s="43"/>
      <c r="P1110" s="43"/>
      <c r="Q1110" s="43"/>
      <c r="R1110" s="43"/>
      <c r="S1110" s="43"/>
      <c r="T1110" s="71"/>
      <c r="AT1110" s="25" t="s">
        <v>188</v>
      </c>
      <c r="AU1110" s="25" t="s">
        <v>80</v>
      </c>
    </row>
    <row r="1111" spans="2:65" s="1" customFormat="1" ht="16.5" customHeight="1">
      <c r="B1111" s="181"/>
      <c r="C1111" s="182" t="s">
        <v>1386</v>
      </c>
      <c r="D1111" s="182" t="s">
        <v>181</v>
      </c>
      <c r="E1111" s="183" t="s">
        <v>1387</v>
      </c>
      <c r="F1111" s="184" t="s">
        <v>1388</v>
      </c>
      <c r="G1111" s="185" t="s">
        <v>669</v>
      </c>
      <c r="H1111" s="186">
        <v>93</v>
      </c>
      <c r="I1111" s="187"/>
      <c r="J1111" s="188">
        <f>ROUND(I1111*H1111,2)</f>
        <v>0</v>
      </c>
      <c r="K1111" s="184" t="s">
        <v>185</v>
      </c>
      <c r="L1111" s="42"/>
      <c r="M1111" s="189" t="s">
        <v>5</v>
      </c>
      <c r="N1111" s="190" t="s">
        <v>42</v>
      </c>
      <c r="O1111" s="43"/>
      <c r="P1111" s="191">
        <f>O1111*H1111</f>
        <v>0</v>
      </c>
      <c r="Q1111" s="191">
        <v>0</v>
      </c>
      <c r="R1111" s="191">
        <f>Q1111*H1111</f>
        <v>0</v>
      </c>
      <c r="S1111" s="191">
        <v>0</v>
      </c>
      <c r="T1111" s="192">
        <f>S1111*H1111</f>
        <v>0</v>
      </c>
      <c r="AR1111" s="25" t="s">
        <v>186</v>
      </c>
      <c r="AT1111" s="25" t="s">
        <v>181</v>
      </c>
      <c r="AU1111" s="25" t="s">
        <v>80</v>
      </c>
      <c r="AY1111" s="25" t="s">
        <v>179</v>
      </c>
      <c r="BE1111" s="193">
        <f>IF(N1111="základní",J1111,0)</f>
        <v>0</v>
      </c>
      <c r="BF1111" s="193">
        <f>IF(N1111="snížená",J1111,0)</f>
        <v>0</v>
      </c>
      <c r="BG1111" s="193">
        <f>IF(N1111="zákl. přenesená",J1111,0)</f>
        <v>0</v>
      </c>
      <c r="BH1111" s="193">
        <f>IF(N1111="sníž. přenesená",J1111,0)</f>
        <v>0</v>
      </c>
      <c r="BI1111" s="193">
        <f>IF(N1111="nulová",J1111,0)</f>
        <v>0</v>
      </c>
      <c r="BJ1111" s="25" t="s">
        <v>78</v>
      </c>
      <c r="BK1111" s="193">
        <f>ROUND(I1111*H1111,2)</f>
        <v>0</v>
      </c>
      <c r="BL1111" s="25" t="s">
        <v>186</v>
      </c>
      <c r="BM1111" s="25" t="s">
        <v>1389</v>
      </c>
    </row>
    <row r="1112" spans="2:47" s="1" customFormat="1" ht="27">
      <c r="B1112" s="42"/>
      <c r="D1112" s="194" t="s">
        <v>188</v>
      </c>
      <c r="F1112" s="195" t="s">
        <v>1390</v>
      </c>
      <c r="I1112" s="196"/>
      <c r="L1112" s="42"/>
      <c r="M1112" s="197"/>
      <c r="N1112" s="43"/>
      <c r="O1112" s="43"/>
      <c r="P1112" s="43"/>
      <c r="Q1112" s="43"/>
      <c r="R1112" s="43"/>
      <c r="S1112" s="43"/>
      <c r="T1112" s="71"/>
      <c r="AT1112" s="25" t="s">
        <v>188</v>
      </c>
      <c r="AU1112" s="25" t="s">
        <v>80</v>
      </c>
    </row>
    <row r="1113" spans="2:51" s="13" customFormat="1" ht="13.5">
      <c r="B1113" s="207"/>
      <c r="D1113" s="194" t="s">
        <v>192</v>
      </c>
      <c r="E1113" s="208" t="s">
        <v>5</v>
      </c>
      <c r="F1113" s="209" t="s">
        <v>1391</v>
      </c>
      <c r="H1113" s="208" t="s">
        <v>5</v>
      </c>
      <c r="I1113" s="210"/>
      <c r="L1113" s="207"/>
      <c r="M1113" s="211"/>
      <c r="N1113" s="212"/>
      <c r="O1113" s="212"/>
      <c r="P1113" s="212"/>
      <c r="Q1113" s="212"/>
      <c r="R1113" s="212"/>
      <c r="S1113" s="212"/>
      <c r="T1113" s="213"/>
      <c r="AT1113" s="208" t="s">
        <v>192</v>
      </c>
      <c r="AU1113" s="208" t="s">
        <v>80</v>
      </c>
      <c r="AV1113" s="13" t="s">
        <v>78</v>
      </c>
      <c r="AW1113" s="13" t="s">
        <v>35</v>
      </c>
      <c r="AX1113" s="13" t="s">
        <v>71</v>
      </c>
      <c r="AY1113" s="208" t="s">
        <v>179</v>
      </c>
    </row>
    <row r="1114" spans="2:51" s="12" customFormat="1" ht="13.5">
      <c r="B1114" s="199"/>
      <c r="D1114" s="194" t="s">
        <v>192</v>
      </c>
      <c r="E1114" s="200" t="s">
        <v>5</v>
      </c>
      <c r="F1114" s="201" t="s">
        <v>1392</v>
      </c>
      <c r="H1114" s="202">
        <v>93</v>
      </c>
      <c r="I1114" s="203"/>
      <c r="L1114" s="199"/>
      <c r="M1114" s="204"/>
      <c r="N1114" s="205"/>
      <c r="O1114" s="205"/>
      <c r="P1114" s="205"/>
      <c r="Q1114" s="205"/>
      <c r="R1114" s="205"/>
      <c r="S1114" s="205"/>
      <c r="T1114" s="206"/>
      <c r="AT1114" s="200" t="s">
        <v>192</v>
      </c>
      <c r="AU1114" s="200" t="s">
        <v>80</v>
      </c>
      <c r="AV1114" s="12" t="s">
        <v>80</v>
      </c>
      <c r="AW1114" s="12" t="s">
        <v>35</v>
      </c>
      <c r="AX1114" s="12" t="s">
        <v>78</v>
      </c>
      <c r="AY1114" s="200" t="s">
        <v>179</v>
      </c>
    </row>
    <row r="1115" spans="2:65" s="1" customFormat="1" ht="25.5" customHeight="1">
      <c r="B1115" s="181"/>
      <c r="C1115" s="182" t="s">
        <v>1393</v>
      </c>
      <c r="D1115" s="182" t="s">
        <v>181</v>
      </c>
      <c r="E1115" s="183" t="s">
        <v>1394</v>
      </c>
      <c r="F1115" s="184" t="s">
        <v>1395</v>
      </c>
      <c r="G1115" s="185" t="s">
        <v>669</v>
      </c>
      <c r="H1115" s="186">
        <v>837</v>
      </c>
      <c r="I1115" s="187"/>
      <c r="J1115" s="188">
        <f>ROUND(I1115*H1115,2)</f>
        <v>0</v>
      </c>
      <c r="K1115" s="184" t="s">
        <v>185</v>
      </c>
      <c r="L1115" s="42"/>
      <c r="M1115" s="189" t="s">
        <v>5</v>
      </c>
      <c r="N1115" s="190" t="s">
        <v>42</v>
      </c>
      <c r="O1115" s="43"/>
      <c r="P1115" s="191">
        <f>O1115*H1115</f>
        <v>0</v>
      </c>
      <c r="Q1115" s="191">
        <v>0</v>
      </c>
      <c r="R1115" s="191">
        <f>Q1115*H1115</f>
        <v>0</v>
      </c>
      <c r="S1115" s="191">
        <v>0</v>
      </c>
      <c r="T1115" s="192">
        <f>S1115*H1115</f>
        <v>0</v>
      </c>
      <c r="AR1115" s="25" t="s">
        <v>186</v>
      </c>
      <c r="AT1115" s="25" t="s">
        <v>181</v>
      </c>
      <c r="AU1115" s="25" t="s">
        <v>80</v>
      </c>
      <c r="AY1115" s="25" t="s">
        <v>179</v>
      </c>
      <c r="BE1115" s="193">
        <f>IF(N1115="základní",J1115,0)</f>
        <v>0</v>
      </c>
      <c r="BF1115" s="193">
        <f>IF(N1115="snížená",J1115,0)</f>
        <v>0</v>
      </c>
      <c r="BG1115" s="193">
        <f>IF(N1115="zákl. přenesená",J1115,0)</f>
        <v>0</v>
      </c>
      <c r="BH1115" s="193">
        <f>IF(N1115="sníž. přenesená",J1115,0)</f>
        <v>0</v>
      </c>
      <c r="BI1115" s="193">
        <f>IF(N1115="nulová",J1115,0)</f>
        <v>0</v>
      </c>
      <c r="BJ1115" s="25" t="s">
        <v>78</v>
      </c>
      <c r="BK1115" s="193">
        <f>ROUND(I1115*H1115,2)</f>
        <v>0</v>
      </c>
      <c r="BL1115" s="25" t="s">
        <v>186</v>
      </c>
      <c r="BM1115" s="25" t="s">
        <v>1396</v>
      </c>
    </row>
    <row r="1116" spans="2:47" s="1" customFormat="1" ht="27">
      <c r="B1116" s="42"/>
      <c r="D1116" s="194" t="s">
        <v>188</v>
      </c>
      <c r="F1116" s="195" t="s">
        <v>1379</v>
      </c>
      <c r="I1116" s="196"/>
      <c r="L1116" s="42"/>
      <c r="M1116" s="197"/>
      <c r="N1116" s="43"/>
      <c r="O1116" s="43"/>
      <c r="P1116" s="43"/>
      <c r="Q1116" s="43"/>
      <c r="R1116" s="43"/>
      <c r="S1116" s="43"/>
      <c r="T1116" s="71"/>
      <c r="AT1116" s="25" t="s">
        <v>188</v>
      </c>
      <c r="AU1116" s="25" t="s">
        <v>80</v>
      </c>
    </row>
    <row r="1117" spans="2:51" s="12" customFormat="1" ht="13.5">
      <c r="B1117" s="199"/>
      <c r="D1117" s="194" t="s">
        <v>192</v>
      </c>
      <c r="E1117" s="200" t="s">
        <v>5</v>
      </c>
      <c r="F1117" s="201" t="s">
        <v>1392</v>
      </c>
      <c r="H1117" s="202">
        <v>93</v>
      </c>
      <c r="I1117" s="203"/>
      <c r="L1117" s="199"/>
      <c r="M1117" s="204"/>
      <c r="N1117" s="205"/>
      <c r="O1117" s="205"/>
      <c r="P1117" s="205"/>
      <c r="Q1117" s="205"/>
      <c r="R1117" s="205"/>
      <c r="S1117" s="205"/>
      <c r="T1117" s="206"/>
      <c r="AT1117" s="200" t="s">
        <v>192</v>
      </c>
      <c r="AU1117" s="200" t="s">
        <v>80</v>
      </c>
      <c r="AV1117" s="12" t="s">
        <v>80</v>
      </c>
      <c r="AW1117" s="12" t="s">
        <v>35</v>
      </c>
      <c r="AX1117" s="12" t="s">
        <v>78</v>
      </c>
      <c r="AY1117" s="200" t="s">
        <v>179</v>
      </c>
    </row>
    <row r="1118" spans="2:51" s="12" customFormat="1" ht="13.5">
      <c r="B1118" s="199"/>
      <c r="D1118" s="194" t="s">
        <v>192</v>
      </c>
      <c r="F1118" s="201" t="s">
        <v>1397</v>
      </c>
      <c r="H1118" s="202">
        <v>837</v>
      </c>
      <c r="I1118" s="203"/>
      <c r="L1118" s="199"/>
      <c r="M1118" s="204"/>
      <c r="N1118" s="205"/>
      <c r="O1118" s="205"/>
      <c r="P1118" s="205"/>
      <c r="Q1118" s="205"/>
      <c r="R1118" s="205"/>
      <c r="S1118" s="205"/>
      <c r="T1118" s="206"/>
      <c r="AT1118" s="200" t="s">
        <v>192</v>
      </c>
      <c r="AU1118" s="200" t="s">
        <v>80</v>
      </c>
      <c r="AV1118" s="12" t="s">
        <v>80</v>
      </c>
      <c r="AW1118" s="12" t="s">
        <v>6</v>
      </c>
      <c r="AX1118" s="12" t="s">
        <v>78</v>
      </c>
      <c r="AY1118" s="200" t="s">
        <v>179</v>
      </c>
    </row>
    <row r="1119" spans="2:65" s="1" customFormat="1" ht="16.5" customHeight="1">
      <c r="B1119" s="181"/>
      <c r="C1119" s="182" t="s">
        <v>1398</v>
      </c>
      <c r="D1119" s="182" t="s">
        <v>181</v>
      </c>
      <c r="E1119" s="183" t="s">
        <v>1399</v>
      </c>
      <c r="F1119" s="184" t="s">
        <v>1383</v>
      </c>
      <c r="G1119" s="185" t="s">
        <v>669</v>
      </c>
      <c r="H1119" s="186">
        <v>186</v>
      </c>
      <c r="I1119" s="187"/>
      <c r="J1119" s="188">
        <f>ROUND(I1119*H1119,2)</f>
        <v>0</v>
      </c>
      <c r="K1119" s="184" t="s">
        <v>5</v>
      </c>
      <c r="L1119" s="42"/>
      <c r="M1119" s="189" t="s">
        <v>5</v>
      </c>
      <c r="N1119" s="190" t="s">
        <v>42</v>
      </c>
      <c r="O1119" s="43"/>
      <c r="P1119" s="191">
        <f>O1119*H1119</f>
        <v>0</v>
      </c>
      <c r="Q1119" s="191">
        <v>0</v>
      </c>
      <c r="R1119" s="191">
        <f>Q1119*H1119</f>
        <v>0</v>
      </c>
      <c r="S1119" s="191">
        <v>0</v>
      </c>
      <c r="T1119" s="192">
        <f>S1119*H1119</f>
        <v>0</v>
      </c>
      <c r="AR1119" s="25" t="s">
        <v>186</v>
      </c>
      <c r="AT1119" s="25" t="s">
        <v>181</v>
      </c>
      <c r="AU1119" s="25" t="s">
        <v>80</v>
      </c>
      <c r="AY1119" s="25" t="s">
        <v>179</v>
      </c>
      <c r="BE1119" s="193">
        <f>IF(N1119="základní",J1119,0)</f>
        <v>0</v>
      </c>
      <c r="BF1119" s="193">
        <f>IF(N1119="snížená",J1119,0)</f>
        <v>0</v>
      </c>
      <c r="BG1119" s="193">
        <f>IF(N1119="zákl. přenesená",J1119,0)</f>
        <v>0</v>
      </c>
      <c r="BH1119" s="193">
        <f>IF(N1119="sníž. přenesená",J1119,0)</f>
        <v>0</v>
      </c>
      <c r="BI1119" s="193">
        <f>IF(N1119="nulová",J1119,0)</f>
        <v>0</v>
      </c>
      <c r="BJ1119" s="25" t="s">
        <v>78</v>
      </c>
      <c r="BK1119" s="193">
        <f>ROUND(I1119*H1119,2)</f>
        <v>0</v>
      </c>
      <c r="BL1119" s="25" t="s">
        <v>186</v>
      </c>
      <c r="BM1119" s="25" t="s">
        <v>1400</v>
      </c>
    </row>
    <row r="1120" spans="2:47" s="1" customFormat="1" ht="13.5">
      <c r="B1120" s="42"/>
      <c r="D1120" s="194" t="s">
        <v>188</v>
      </c>
      <c r="F1120" s="195" t="s">
        <v>1385</v>
      </c>
      <c r="I1120" s="196"/>
      <c r="L1120" s="42"/>
      <c r="M1120" s="197"/>
      <c r="N1120" s="43"/>
      <c r="O1120" s="43"/>
      <c r="P1120" s="43"/>
      <c r="Q1120" s="43"/>
      <c r="R1120" s="43"/>
      <c r="S1120" s="43"/>
      <c r="T1120" s="71"/>
      <c r="AT1120" s="25" t="s">
        <v>188</v>
      </c>
      <c r="AU1120" s="25" t="s">
        <v>80</v>
      </c>
    </row>
    <row r="1121" spans="2:51" s="12" customFormat="1" ht="13.5">
      <c r="B1121" s="199"/>
      <c r="D1121" s="194" t="s">
        <v>192</v>
      </c>
      <c r="E1121" s="200" t="s">
        <v>5</v>
      </c>
      <c r="F1121" s="201" t="s">
        <v>1401</v>
      </c>
      <c r="H1121" s="202">
        <v>186</v>
      </c>
      <c r="I1121" s="203"/>
      <c r="L1121" s="199"/>
      <c r="M1121" s="204"/>
      <c r="N1121" s="205"/>
      <c r="O1121" s="205"/>
      <c r="P1121" s="205"/>
      <c r="Q1121" s="205"/>
      <c r="R1121" s="205"/>
      <c r="S1121" s="205"/>
      <c r="T1121" s="206"/>
      <c r="AT1121" s="200" t="s">
        <v>192</v>
      </c>
      <c r="AU1121" s="200" t="s">
        <v>80</v>
      </c>
      <c r="AV1121" s="12" t="s">
        <v>80</v>
      </c>
      <c r="AW1121" s="12" t="s">
        <v>35</v>
      </c>
      <c r="AX1121" s="12" t="s">
        <v>78</v>
      </c>
      <c r="AY1121" s="200" t="s">
        <v>179</v>
      </c>
    </row>
    <row r="1122" spans="2:65" s="1" customFormat="1" ht="16.5" customHeight="1">
      <c r="B1122" s="181"/>
      <c r="C1122" s="182" t="s">
        <v>1402</v>
      </c>
      <c r="D1122" s="182" t="s">
        <v>181</v>
      </c>
      <c r="E1122" s="183" t="s">
        <v>1403</v>
      </c>
      <c r="F1122" s="184" t="s">
        <v>1404</v>
      </c>
      <c r="G1122" s="185" t="s">
        <v>669</v>
      </c>
      <c r="H1122" s="186">
        <v>9.3</v>
      </c>
      <c r="I1122" s="187"/>
      <c r="J1122" s="188">
        <f>ROUND(I1122*H1122,2)</f>
        <v>0</v>
      </c>
      <c r="K1122" s="184" t="s">
        <v>185</v>
      </c>
      <c r="L1122" s="42"/>
      <c r="M1122" s="189" t="s">
        <v>5</v>
      </c>
      <c r="N1122" s="190" t="s">
        <v>42</v>
      </c>
      <c r="O1122" s="43"/>
      <c r="P1122" s="191">
        <f>O1122*H1122</f>
        <v>0</v>
      </c>
      <c r="Q1122" s="191">
        <v>0</v>
      </c>
      <c r="R1122" s="191">
        <f>Q1122*H1122</f>
        <v>0</v>
      </c>
      <c r="S1122" s="191">
        <v>0</v>
      </c>
      <c r="T1122" s="192">
        <f>S1122*H1122</f>
        <v>0</v>
      </c>
      <c r="AR1122" s="25" t="s">
        <v>186</v>
      </c>
      <c r="AT1122" s="25" t="s">
        <v>181</v>
      </c>
      <c r="AU1122" s="25" t="s">
        <v>80</v>
      </c>
      <c r="AY1122" s="25" t="s">
        <v>179</v>
      </c>
      <c r="BE1122" s="193">
        <f>IF(N1122="základní",J1122,0)</f>
        <v>0</v>
      </c>
      <c r="BF1122" s="193">
        <f>IF(N1122="snížená",J1122,0)</f>
        <v>0</v>
      </c>
      <c r="BG1122" s="193">
        <f>IF(N1122="zákl. přenesená",J1122,0)</f>
        <v>0</v>
      </c>
      <c r="BH1122" s="193">
        <f>IF(N1122="sníž. přenesená",J1122,0)</f>
        <v>0</v>
      </c>
      <c r="BI1122" s="193">
        <f>IF(N1122="nulová",J1122,0)</f>
        <v>0</v>
      </c>
      <c r="BJ1122" s="25" t="s">
        <v>78</v>
      </c>
      <c r="BK1122" s="193">
        <f>ROUND(I1122*H1122,2)</f>
        <v>0</v>
      </c>
      <c r="BL1122" s="25" t="s">
        <v>186</v>
      </c>
      <c r="BM1122" s="25" t="s">
        <v>1405</v>
      </c>
    </row>
    <row r="1123" spans="2:47" s="1" customFormat="1" ht="13.5">
      <c r="B1123" s="42"/>
      <c r="D1123" s="194" t="s">
        <v>188</v>
      </c>
      <c r="F1123" s="195" t="s">
        <v>1406</v>
      </c>
      <c r="I1123" s="196"/>
      <c r="L1123" s="42"/>
      <c r="M1123" s="197"/>
      <c r="N1123" s="43"/>
      <c r="O1123" s="43"/>
      <c r="P1123" s="43"/>
      <c r="Q1123" s="43"/>
      <c r="R1123" s="43"/>
      <c r="S1123" s="43"/>
      <c r="T1123" s="71"/>
      <c r="AT1123" s="25" t="s">
        <v>188</v>
      </c>
      <c r="AU1123" s="25" t="s">
        <v>80</v>
      </c>
    </row>
    <row r="1124" spans="2:51" s="12" customFormat="1" ht="13.5">
      <c r="B1124" s="199"/>
      <c r="D1124" s="194" t="s">
        <v>192</v>
      </c>
      <c r="E1124" s="200" t="s">
        <v>5</v>
      </c>
      <c r="F1124" s="201" t="s">
        <v>1407</v>
      </c>
      <c r="H1124" s="202">
        <v>9.3</v>
      </c>
      <c r="I1124" s="203"/>
      <c r="L1124" s="199"/>
      <c r="M1124" s="204"/>
      <c r="N1124" s="205"/>
      <c r="O1124" s="205"/>
      <c r="P1124" s="205"/>
      <c r="Q1124" s="205"/>
      <c r="R1124" s="205"/>
      <c r="S1124" s="205"/>
      <c r="T1124" s="206"/>
      <c r="AT1124" s="200" t="s">
        <v>192</v>
      </c>
      <c r="AU1124" s="200" t="s">
        <v>80</v>
      </c>
      <c r="AV1124" s="12" t="s">
        <v>80</v>
      </c>
      <c r="AW1124" s="12" t="s">
        <v>35</v>
      </c>
      <c r="AX1124" s="12" t="s">
        <v>78</v>
      </c>
      <c r="AY1124" s="200" t="s">
        <v>179</v>
      </c>
    </row>
    <row r="1125" spans="2:65" s="1" customFormat="1" ht="25.5" customHeight="1">
      <c r="B1125" s="181"/>
      <c r="C1125" s="182" t="s">
        <v>1408</v>
      </c>
      <c r="D1125" s="182" t="s">
        <v>181</v>
      </c>
      <c r="E1125" s="183" t="s">
        <v>1409</v>
      </c>
      <c r="F1125" s="184" t="s">
        <v>1410</v>
      </c>
      <c r="G1125" s="185" t="s">
        <v>669</v>
      </c>
      <c r="H1125" s="186">
        <v>3785.42</v>
      </c>
      <c r="I1125" s="187"/>
      <c r="J1125" s="188">
        <f>ROUND(I1125*H1125,2)</f>
        <v>0</v>
      </c>
      <c r="K1125" s="184" t="s">
        <v>185</v>
      </c>
      <c r="L1125" s="42"/>
      <c r="M1125" s="189" t="s">
        <v>5</v>
      </c>
      <c r="N1125" s="190" t="s">
        <v>42</v>
      </c>
      <c r="O1125" s="43"/>
      <c r="P1125" s="191">
        <f>O1125*H1125</f>
        <v>0</v>
      </c>
      <c r="Q1125" s="191">
        <v>0</v>
      </c>
      <c r="R1125" s="191">
        <f>Q1125*H1125</f>
        <v>0</v>
      </c>
      <c r="S1125" s="191">
        <v>0</v>
      </c>
      <c r="T1125" s="192">
        <f>S1125*H1125</f>
        <v>0</v>
      </c>
      <c r="AR1125" s="25" t="s">
        <v>186</v>
      </c>
      <c r="AT1125" s="25" t="s">
        <v>181</v>
      </c>
      <c r="AU1125" s="25" t="s">
        <v>80</v>
      </c>
      <c r="AY1125" s="25" t="s">
        <v>179</v>
      </c>
      <c r="BE1125" s="193">
        <f>IF(N1125="základní",J1125,0)</f>
        <v>0</v>
      </c>
      <c r="BF1125" s="193">
        <f>IF(N1125="snížená",J1125,0)</f>
        <v>0</v>
      </c>
      <c r="BG1125" s="193">
        <f>IF(N1125="zákl. přenesená",J1125,0)</f>
        <v>0</v>
      </c>
      <c r="BH1125" s="193">
        <f>IF(N1125="sníž. přenesená",J1125,0)</f>
        <v>0</v>
      </c>
      <c r="BI1125" s="193">
        <f>IF(N1125="nulová",J1125,0)</f>
        <v>0</v>
      </c>
      <c r="BJ1125" s="25" t="s">
        <v>78</v>
      </c>
      <c r="BK1125" s="193">
        <f>ROUND(I1125*H1125,2)</f>
        <v>0</v>
      </c>
      <c r="BL1125" s="25" t="s">
        <v>186</v>
      </c>
      <c r="BM1125" s="25" t="s">
        <v>1411</v>
      </c>
    </row>
    <row r="1126" spans="2:47" s="1" customFormat="1" ht="13.5">
      <c r="B1126" s="42"/>
      <c r="D1126" s="194" t="s">
        <v>188</v>
      </c>
      <c r="F1126" s="195" t="s">
        <v>1412</v>
      </c>
      <c r="I1126" s="196"/>
      <c r="L1126" s="42"/>
      <c r="M1126" s="197"/>
      <c r="N1126" s="43"/>
      <c r="O1126" s="43"/>
      <c r="P1126" s="43"/>
      <c r="Q1126" s="43"/>
      <c r="R1126" s="43"/>
      <c r="S1126" s="43"/>
      <c r="T1126" s="71"/>
      <c r="AT1126" s="25" t="s">
        <v>188</v>
      </c>
      <c r="AU1126" s="25" t="s">
        <v>80</v>
      </c>
    </row>
    <row r="1127" spans="2:51" s="12" customFormat="1" ht="13.5">
      <c r="B1127" s="199"/>
      <c r="D1127" s="194" t="s">
        <v>192</v>
      </c>
      <c r="E1127" s="200" t="s">
        <v>5</v>
      </c>
      <c r="F1127" s="201" t="s">
        <v>1413</v>
      </c>
      <c r="H1127" s="202">
        <v>3785.42</v>
      </c>
      <c r="I1127" s="203"/>
      <c r="L1127" s="199"/>
      <c r="M1127" s="204"/>
      <c r="N1127" s="205"/>
      <c r="O1127" s="205"/>
      <c r="P1127" s="205"/>
      <c r="Q1127" s="205"/>
      <c r="R1127" s="205"/>
      <c r="S1127" s="205"/>
      <c r="T1127" s="206"/>
      <c r="AT1127" s="200" t="s">
        <v>192</v>
      </c>
      <c r="AU1127" s="200" t="s">
        <v>80</v>
      </c>
      <c r="AV1127" s="12" t="s">
        <v>80</v>
      </c>
      <c r="AW1127" s="12" t="s">
        <v>35</v>
      </c>
      <c r="AX1127" s="12" t="s">
        <v>78</v>
      </c>
      <c r="AY1127" s="200" t="s">
        <v>179</v>
      </c>
    </row>
    <row r="1128" spans="2:65" s="1" customFormat="1" ht="16.5" customHeight="1">
      <c r="B1128" s="181"/>
      <c r="C1128" s="182" t="s">
        <v>1414</v>
      </c>
      <c r="D1128" s="182" t="s">
        <v>181</v>
      </c>
      <c r="E1128" s="183" t="s">
        <v>1415</v>
      </c>
      <c r="F1128" s="184" t="s">
        <v>1416</v>
      </c>
      <c r="G1128" s="185" t="s">
        <v>669</v>
      </c>
      <c r="H1128" s="186">
        <v>3378.225</v>
      </c>
      <c r="I1128" s="187"/>
      <c r="J1128" s="188">
        <f>ROUND(I1128*H1128,2)</f>
        <v>0</v>
      </c>
      <c r="K1128" s="184" t="s">
        <v>185</v>
      </c>
      <c r="L1128" s="42"/>
      <c r="M1128" s="189" t="s">
        <v>5</v>
      </c>
      <c r="N1128" s="190" t="s">
        <v>42</v>
      </c>
      <c r="O1128" s="43"/>
      <c r="P1128" s="191">
        <f>O1128*H1128</f>
        <v>0</v>
      </c>
      <c r="Q1128" s="191">
        <v>0</v>
      </c>
      <c r="R1128" s="191">
        <f>Q1128*H1128</f>
        <v>0</v>
      </c>
      <c r="S1128" s="191">
        <v>0</v>
      </c>
      <c r="T1128" s="192">
        <f>S1128*H1128</f>
        <v>0</v>
      </c>
      <c r="AR1128" s="25" t="s">
        <v>186</v>
      </c>
      <c r="AT1128" s="25" t="s">
        <v>181</v>
      </c>
      <c r="AU1128" s="25" t="s">
        <v>80</v>
      </c>
      <c r="AY1128" s="25" t="s">
        <v>179</v>
      </c>
      <c r="BE1128" s="193">
        <f>IF(N1128="základní",J1128,0)</f>
        <v>0</v>
      </c>
      <c r="BF1128" s="193">
        <f>IF(N1128="snížená",J1128,0)</f>
        <v>0</v>
      </c>
      <c r="BG1128" s="193">
        <f>IF(N1128="zákl. přenesená",J1128,0)</f>
        <v>0</v>
      </c>
      <c r="BH1128" s="193">
        <f>IF(N1128="sníž. přenesená",J1128,0)</f>
        <v>0</v>
      </c>
      <c r="BI1128" s="193">
        <f>IF(N1128="nulová",J1128,0)</f>
        <v>0</v>
      </c>
      <c r="BJ1128" s="25" t="s">
        <v>78</v>
      </c>
      <c r="BK1128" s="193">
        <f>ROUND(I1128*H1128,2)</f>
        <v>0</v>
      </c>
      <c r="BL1128" s="25" t="s">
        <v>186</v>
      </c>
      <c r="BM1128" s="25" t="s">
        <v>1417</v>
      </c>
    </row>
    <row r="1129" spans="2:47" s="1" customFormat="1" ht="13.5">
      <c r="B1129" s="42"/>
      <c r="D1129" s="194" t="s">
        <v>188</v>
      </c>
      <c r="F1129" s="195" t="s">
        <v>1418</v>
      </c>
      <c r="I1129" s="196"/>
      <c r="L1129" s="42"/>
      <c r="M1129" s="197"/>
      <c r="N1129" s="43"/>
      <c r="O1129" s="43"/>
      <c r="P1129" s="43"/>
      <c r="Q1129" s="43"/>
      <c r="R1129" s="43"/>
      <c r="S1129" s="43"/>
      <c r="T1129" s="71"/>
      <c r="AT1129" s="25" t="s">
        <v>188</v>
      </c>
      <c r="AU1129" s="25" t="s">
        <v>80</v>
      </c>
    </row>
    <row r="1130" spans="2:51" s="12" customFormat="1" ht="13.5">
      <c r="B1130" s="199"/>
      <c r="D1130" s="194" t="s">
        <v>192</v>
      </c>
      <c r="E1130" s="200" t="s">
        <v>5</v>
      </c>
      <c r="F1130" s="201" t="s">
        <v>1419</v>
      </c>
      <c r="H1130" s="202">
        <v>3378.225</v>
      </c>
      <c r="I1130" s="203"/>
      <c r="L1130" s="199"/>
      <c r="M1130" s="204"/>
      <c r="N1130" s="205"/>
      <c r="O1130" s="205"/>
      <c r="P1130" s="205"/>
      <c r="Q1130" s="205"/>
      <c r="R1130" s="205"/>
      <c r="S1130" s="205"/>
      <c r="T1130" s="206"/>
      <c r="AT1130" s="200" t="s">
        <v>192</v>
      </c>
      <c r="AU1130" s="200" t="s">
        <v>80</v>
      </c>
      <c r="AV1130" s="12" t="s">
        <v>80</v>
      </c>
      <c r="AW1130" s="12" t="s">
        <v>35</v>
      </c>
      <c r="AX1130" s="12" t="s">
        <v>78</v>
      </c>
      <c r="AY1130" s="200" t="s">
        <v>179</v>
      </c>
    </row>
    <row r="1131" spans="2:63" s="11" customFormat="1" ht="29.85" customHeight="1">
      <c r="B1131" s="168"/>
      <c r="D1131" s="169" t="s">
        <v>70</v>
      </c>
      <c r="E1131" s="179" t="s">
        <v>1420</v>
      </c>
      <c r="F1131" s="179" t="s">
        <v>1421</v>
      </c>
      <c r="I1131" s="171"/>
      <c r="J1131" s="180">
        <f>BK1131</f>
        <v>0</v>
      </c>
      <c r="L1131" s="168"/>
      <c r="M1131" s="173"/>
      <c r="N1131" s="174"/>
      <c r="O1131" s="174"/>
      <c r="P1131" s="175">
        <f>SUM(P1132:P1133)</f>
        <v>0</v>
      </c>
      <c r="Q1131" s="174"/>
      <c r="R1131" s="175">
        <f>SUM(R1132:R1133)</f>
        <v>0</v>
      </c>
      <c r="S1131" s="174"/>
      <c r="T1131" s="176">
        <f>SUM(T1132:T1133)</f>
        <v>0</v>
      </c>
      <c r="AR1131" s="169" t="s">
        <v>78</v>
      </c>
      <c r="AT1131" s="177" t="s">
        <v>70</v>
      </c>
      <c r="AU1131" s="177" t="s">
        <v>78</v>
      </c>
      <c r="AY1131" s="169" t="s">
        <v>179</v>
      </c>
      <c r="BK1131" s="178">
        <f>SUM(BK1132:BK1133)</f>
        <v>0</v>
      </c>
    </row>
    <row r="1132" spans="2:65" s="1" customFormat="1" ht="16.5" customHeight="1">
      <c r="B1132" s="181"/>
      <c r="C1132" s="182" t="s">
        <v>1422</v>
      </c>
      <c r="D1132" s="182" t="s">
        <v>181</v>
      </c>
      <c r="E1132" s="183" t="s">
        <v>1423</v>
      </c>
      <c r="F1132" s="184" t="s">
        <v>1424</v>
      </c>
      <c r="G1132" s="185" t="s">
        <v>669</v>
      </c>
      <c r="H1132" s="186">
        <v>5735.578</v>
      </c>
      <c r="I1132" s="187"/>
      <c r="J1132" s="188">
        <f>ROUND(I1132*H1132,2)</f>
        <v>0</v>
      </c>
      <c r="K1132" s="184" t="s">
        <v>185</v>
      </c>
      <c r="L1132" s="42"/>
      <c r="M1132" s="189" t="s">
        <v>5</v>
      </c>
      <c r="N1132" s="190" t="s">
        <v>42</v>
      </c>
      <c r="O1132" s="43"/>
      <c r="P1132" s="191">
        <f>O1132*H1132</f>
        <v>0</v>
      </c>
      <c r="Q1132" s="191">
        <v>0</v>
      </c>
      <c r="R1132" s="191">
        <f>Q1132*H1132</f>
        <v>0</v>
      </c>
      <c r="S1132" s="191">
        <v>0</v>
      </c>
      <c r="T1132" s="192">
        <f>S1132*H1132</f>
        <v>0</v>
      </c>
      <c r="AR1132" s="25" t="s">
        <v>186</v>
      </c>
      <c r="AT1132" s="25" t="s">
        <v>181</v>
      </c>
      <c r="AU1132" s="25" t="s">
        <v>80</v>
      </c>
      <c r="AY1132" s="25" t="s">
        <v>179</v>
      </c>
      <c r="BE1132" s="193">
        <f>IF(N1132="základní",J1132,0)</f>
        <v>0</v>
      </c>
      <c r="BF1132" s="193">
        <f>IF(N1132="snížená",J1132,0)</f>
        <v>0</v>
      </c>
      <c r="BG1132" s="193">
        <f>IF(N1132="zákl. přenesená",J1132,0)</f>
        <v>0</v>
      </c>
      <c r="BH1132" s="193">
        <f>IF(N1132="sníž. přenesená",J1132,0)</f>
        <v>0</v>
      </c>
      <c r="BI1132" s="193">
        <f>IF(N1132="nulová",J1132,0)</f>
        <v>0</v>
      </c>
      <c r="BJ1132" s="25" t="s">
        <v>78</v>
      </c>
      <c r="BK1132" s="193">
        <f>ROUND(I1132*H1132,2)</f>
        <v>0</v>
      </c>
      <c r="BL1132" s="25" t="s">
        <v>186</v>
      </c>
      <c r="BM1132" s="25" t="s">
        <v>1425</v>
      </c>
    </row>
    <row r="1133" spans="2:47" s="1" customFormat="1" ht="27">
      <c r="B1133" s="42"/>
      <c r="D1133" s="194" t="s">
        <v>188</v>
      </c>
      <c r="F1133" s="195" t="s">
        <v>1426</v>
      </c>
      <c r="I1133" s="196"/>
      <c r="L1133" s="42"/>
      <c r="M1133" s="240"/>
      <c r="N1133" s="241"/>
      <c r="O1133" s="241"/>
      <c r="P1133" s="241"/>
      <c r="Q1133" s="241"/>
      <c r="R1133" s="241"/>
      <c r="S1133" s="241"/>
      <c r="T1133" s="242"/>
      <c r="AT1133" s="25" t="s">
        <v>188</v>
      </c>
      <c r="AU1133" s="25" t="s">
        <v>80</v>
      </c>
    </row>
    <row r="1134" spans="2:12" s="1" customFormat="1" ht="6.95" customHeight="1">
      <c r="B1134" s="57"/>
      <c r="C1134" s="58"/>
      <c r="D1134" s="58"/>
      <c r="E1134" s="58"/>
      <c r="F1134" s="58"/>
      <c r="G1134" s="58"/>
      <c r="H1134" s="58"/>
      <c r="I1134" s="135"/>
      <c r="J1134" s="58"/>
      <c r="K1134" s="58"/>
      <c r="L1134" s="42"/>
    </row>
  </sheetData>
  <autoFilter ref="C96:K1133"/>
  <mergeCells count="16">
    <mergeCell ref="L2:V2"/>
    <mergeCell ref="E83:H83"/>
    <mergeCell ref="E87:H87"/>
    <mergeCell ref="E85:H85"/>
    <mergeCell ref="E89:H89"/>
    <mergeCell ref="J59:J60"/>
    <mergeCell ref="G1:H1"/>
    <mergeCell ref="E49:H49"/>
    <mergeCell ref="E53:H53"/>
    <mergeCell ref="E51:H51"/>
    <mergeCell ref="E55:H55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9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zoomScaleSheetLayoutView="100" workbookViewId="0" topLeftCell="A1">
      <selection activeCell="C2" sqref="C2"/>
    </sheetView>
  </sheetViews>
  <sheetFormatPr defaultColWidth="9.33203125" defaultRowHeight="13.5"/>
  <cols>
    <col min="1" max="1" width="52.66015625" style="645" bestFit="1" customWidth="1"/>
    <col min="2" max="2" width="11.5" style="646" bestFit="1" customWidth="1"/>
    <col min="3" max="3" width="13.16015625" style="646" bestFit="1" customWidth="1"/>
    <col min="4" max="5" width="9.33203125" style="632" customWidth="1"/>
    <col min="6" max="6" width="9.33203125" style="647" hidden="1" customWidth="1"/>
    <col min="7" max="256" width="9.33203125" style="632" customWidth="1"/>
    <col min="257" max="257" width="52.66015625" style="632" bestFit="1" customWidth="1"/>
    <col min="258" max="258" width="11.5" style="632" bestFit="1" customWidth="1"/>
    <col min="259" max="259" width="13.16015625" style="632" bestFit="1" customWidth="1"/>
    <col min="260" max="261" width="9.33203125" style="632" customWidth="1"/>
    <col min="262" max="262" width="9.33203125" style="632" hidden="1" customWidth="1"/>
    <col min="263" max="512" width="9.33203125" style="632" customWidth="1"/>
    <col min="513" max="513" width="52.66015625" style="632" bestFit="1" customWidth="1"/>
    <col min="514" max="514" width="11.5" style="632" bestFit="1" customWidth="1"/>
    <col min="515" max="515" width="13.16015625" style="632" bestFit="1" customWidth="1"/>
    <col min="516" max="517" width="9.33203125" style="632" customWidth="1"/>
    <col min="518" max="518" width="9.33203125" style="632" hidden="1" customWidth="1"/>
    <col min="519" max="768" width="9.33203125" style="632" customWidth="1"/>
    <col min="769" max="769" width="52.66015625" style="632" bestFit="1" customWidth="1"/>
    <col min="770" max="770" width="11.5" style="632" bestFit="1" customWidth="1"/>
    <col min="771" max="771" width="13.16015625" style="632" bestFit="1" customWidth="1"/>
    <col min="772" max="773" width="9.33203125" style="632" customWidth="1"/>
    <col min="774" max="774" width="9.33203125" style="632" hidden="1" customWidth="1"/>
    <col min="775" max="1024" width="9.33203125" style="632" customWidth="1"/>
    <col min="1025" max="1025" width="52.66015625" style="632" bestFit="1" customWidth="1"/>
    <col min="1026" max="1026" width="11.5" style="632" bestFit="1" customWidth="1"/>
    <col min="1027" max="1027" width="13.16015625" style="632" bestFit="1" customWidth="1"/>
    <col min="1028" max="1029" width="9.33203125" style="632" customWidth="1"/>
    <col min="1030" max="1030" width="9.33203125" style="632" hidden="1" customWidth="1"/>
    <col min="1031" max="1280" width="9.33203125" style="632" customWidth="1"/>
    <col min="1281" max="1281" width="52.66015625" style="632" bestFit="1" customWidth="1"/>
    <col min="1282" max="1282" width="11.5" style="632" bestFit="1" customWidth="1"/>
    <col min="1283" max="1283" width="13.16015625" style="632" bestFit="1" customWidth="1"/>
    <col min="1284" max="1285" width="9.33203125" style="632" customWidth="1"/>
    <col min="1286" max="1286" width="9.33203125" style="632" hidden="1" customWidth="1"/>
    <col min="1287" max="1536" width="9.33203125" style="632" customWidth="1"/>
    <col min="1537" max="1537" width="52.66015625" style="632" bestFit="1" customWidth="1"/>
    <col min="1538" max="1538" width="11.5" style="632" bestFit="1" customWidth="1"/>
    <col min="1539" max="1539" width="13.16015625" style="632" bestFit="1" customWidth="1"/>
    <col min="1540" max="1541" width="9.33203125" style="632" customWidth="1"/>
    <col min="1542" max="1542" width="9.33203125" style="632" hidden="1" customWidth="1"/>
    <col min="1543" max="1792" width="9.33203125" style="632" customWidth="1"/>
    <col min="1793" max="1793" width="52.66015625" style="632" bestFit="1" customWidth="1"/>
    <col min="1794" max="1794" width="11.5" style="632" bestFit="1" customWidth="1"/>
    <col min="1795" max="1795" width="13.16015625" style="632" bestFit="1" customWidth="1"/>
    <col min="1796" max="1797" width="9.33203125" style="632" customWidth="1"/>
    <col min="1798" max="1798" width="9.33203125" style="632" hidden="1" customWidth="1"/>
    <col min="1799" max="2048" width="9.33203125" style="632" customWidth="1"/>
    <col min="2049" max="2049" width="52.66015625" style="632" bestFit="1" customWidth="1"/>
    <col min="2050" max="2050" width="11.5" style="632" bestFit="1" customWidth="1"/>
    <col min="2051" max="2051" width="13.16015625" style="632" bestFit="1" customWidth="1"/>
    <col min="2052" max="2053" width="9.33203125" style="632" customWidth="1"/>
    <col min="2054" max="2054" width="9.33203125" style="632" hidden="1" customWidth="1"/>
    <col min="2055" max="2304" width="9.33203125" style="632" customWidth="1"/>
    <col min="2305" max="2305" width="52.66015625" style="632" bestFit="1" customWidth="1"/>
    <col min="2306" max="2306" width="11.5" style="632" bestFit="1" customWidth="1"/>
    <col min="2307" max="2307" width="13.16015625" style="632" bestFit="1" customWidth="1"/>
    <col min="2308" max="2309" width="9.33203125" style="632" customWidth="1"/>
    <col min="2310" max="2310" width="9.33203125" style="632" hidden="1" customWidth="1"/>
    <col min="2311" max="2560" width="9.33203125" style="632" customWidth="1"/>
    <col min="2561" max="2561" width="52.66015625" style="632" bestFit="1" customWidth="1"/>
    <col min="2562" max="2562" width="11.5" style="632" bestFit="1" customWidth="1"/>
    <col min="2563" max="2563" width="13.16015625" style="632" bestFit="1" customWidth="1"/>
    <col min="2564" max="2565" width="9.33203125" style="632" customWidth="1"/>
    <col min="2566" max="2566" width="9.33203125" style="632" hidden="1" customWidth="1"/>
    <col min="2567" max="2816" width="9.33203125" style="632" customWidth="1"/>
    <col min="2817" max="2817" width="52.66015625" style="632" bestFit="1" customWidth="1"/>
    <col min="2818" max="2818" width="11.5" style="632" bestFit="1" customWidth="1"/>
    <col min="2819" max="2819" width="13.16015625" style="632" bestFit="1" customWidth="1"/>
    <col min="2820" max="2821" width="9.33203125" style="632" customWidth="1"/>
    <col min="2822" max="2822" width="9.33203125" style="632" hidden="1" customWidth="1"/>
    <col min="2823" max="3072" width="9.33203125" style="632" customWidth="1"/>
    <col min="3073" max="3073" width="52.66015625" style="632" bestFit="1" customWidth="1"/>
    <col min="3074" max="3074" width="11.5" style="632" bestFit="1" customWidth="1"/>
    <col min="3075" max="3075" width="13.16015625" style="632" bestFit="1" customWidth="1"/>
    <col min="3076" max="3077" width="9.33203125" style="632" customWidth="1"/>
    <col min="3078" max="3078" width="9.33203125" style="632" hidden="1" customWidth="1"/>
    <col min="3079" max="3328" width="9.33203125" style="632" customWidth="1"/>
    <col min="3329" max="3329" width="52.66015625" style="632" bestFit="1" customWidth="1"/>
    <col min="3330" max="3330" width="11.5" style="632" bestFit="1" customWidth="1"/>
    <col min="3331" max="3331" width="13.16015625" style="632" bestFit="1" customWidth="1"/>
    <col min="3332" max="3333" width="9.33203125" style="632" customWidth="1"/>
    <col min="3334" max="3334" width="9.33203125" style="632" hidden="1" customWidth="1"/>
    <col min="3335" max="3584" width="9.33203125" style="632" customWidth="1"/>
    <col min="3585" max="3585" width="52.66015625" style="632" bestFit="1" customWidth="1"/>
    <col min="3586" max="3586" width="11.5" style="632" bestFit="1" customWidth="1"/>
    <col min="3587" max="3587" width="13.16015625" style="632" bestFit="1" customWidth="1"/>
    <col min="3588" max="3589" width="9.33203125" style="632" customWidth="1"/>
    <col min="3590" max="3590" width="9.33203125" style="632" hidden="1" customWidth="1"/>
    <col min="3591" max="3840" width="9.33203125" style="632" customWidth="1"/>
    <col min="3841" max="3841" width="52.66015625" style="632" bestFit="1" customWidth="1"/>
    <col min="3842" max="3842" width="11.5" style="632" bestFit="1" customWidth="1"/>
    <col min="3843" max="3843" width="13.16015625" style="632" bestFit="1" customWidth="1"/>
    <col min="3844" max="3845" width="9.33203125" style="632" customWidth="1"/>
    <col min="3846" max="3846" width="9.33203125" style="632" hidden="1" customWidth="1"/>
    <col min="3847" max="4096" width="9.33203125" style="632" customWidth="1"/>
    <col min="4097" max="4097" width="52.66015625" style="632" bestFit="1" customWidth="1"/>
    <col min="4098" max="4098" width="11.5" style="632" bestFit="1" customWidth="1"/>
    <col min="4099" max="4099" width="13.16015625" style="632" bestFit="1" customWidth="1"/>
    <col min="4100" max="4101" width="9.33203125" style="632" customWidth="1"/>
    <col min="4102" max="4102" width="9.33203125" style="632" hidden="1" customWidth="1"/>
    <col min="4103" max="4352" width="9.33203125" style="632" customWidth="1"/>
    <col min="4353" max="4353" width="52.66015625" style="632" bestFit="1" customWidth="1"/>
    <col min="4354" max="4354" width="11.5" style="632" bestFit="1" customWidth="1"/>
    <col min="4355" max="4355" width="13.16015625" style="632" bestFit="1" customWidth="1"/>
    <col min="4356" max="4357" width="9.33203125" style="632" customWidth="1"/>
    <col min="4358" max="4358" width="9.33203125" style="632" hidden="1" customWidth="1"/>
    <col min="4359" max="4608" width="9.33203125" style="632" customWidth="1"/>
    <col min="4609" max="4609" width="52.66015625" style="632" bestFit="1" customWidth="1"/>
    <col min="4610" max="4610" width="11.5" style="632" bestFit="1" customWidth="1"/>
    <col min="4611" max="4611" width="13.16015625" style="632" bestFit="1" customWidth="1"/>
    <col min="4612" max="4613" width="9.33203125" style="632" customWidth="1"/>
    <col min="4614" max="4614" width="9.33203125" style="632" hidden="1" customWidth="1"/>
    <col min="4615" max="4864" width="9.33203125" style="632" customWidth="1"/>
    <col min="4865" max="4865" width="52.66015625" style="632" bestFit="1" customWidth="1"/>
    <col min="4866" max="4866" width="11.5" style="632" bestFit="1" customWidth="1"/>
    <col min="4867" max="4867" width="13.16015625" style="632" bestFit="1" customWidth="1"/>
    <col min="4868" max="4869" width="9.33203125" style="632" customWidth="1"/>
    <col min="4870" max="4870" width="9.33203125" style="632" hidden="1" customWidth="1"/>
    <col min="4871" max="5120" width="9.33203125" style="632" customWidth="1"/>
    <col min="5121" max="5121" width="52.66015625" style="632" bestFit="1" customWidth="1"/>
    <col min="5122" max="5122" width="11.5" style="632" bestFit="1" customWidth="1"/>
    <col min="5123" max="5123" width="13.16015625" style="632" bestFit="1" customWidth="1"/>
    <col min="5124" max="5125" width="9.33203125" style="632" customWidth="1"/>
    <col min="5126" max="5126" width="9.33203125" style="632" hidden="1" customWidth="1"/>
    <col min="5127" max="5376" width="9.33203125" style="632" customWidth="1"/>
    <col min="5377" max="5377" width="52.66015625" style="632" bestFit="1" customWidth="1"/>
    <col min="5378" max="5378" width="11.5" style="632" bestFit="1" customWidth="1"/>
    <col min="5379" max="5379" width="13.16015625" style="632" bestFit="1" customWidth="1"/>
    <col min="5380" max="5381" width="9.33203125" style="632" customWidth="1"/>
    <col min="5382" max="5382" width="9.33203125" style="632" hidden="1" customWidth="1"/>
    <col min="5383" max="5632" width="9.33203125" style="632" customWidth="1"/>
    <col min="5633" max="5633" width="52.66015625" style="632" bestFit="1" customWidth="1"/>
    <col min="5634" max="5634" width="11.5" style="632" bestFit="1" customWidth="1"/>
    <col min="5635" max="5635" width="13.16015625" style="632" bestFit="1" customWidth="1"/>
    <col min="5636" max="5637" width="9.33203125" style="632" customWidth="1"/>
    <col min="5638" max="5638" width="9.33203125" style="632" hidden="1" customWidth="1"/>
    <col min="5639" max="5888" width="9.33203125" style="632" customWidth="1"/>
    <col min="5889" max="5889" width="52.66015625" style="632" bestFit="1" customWidth="1"/>
    <col min="5890" max="5890" width="11.5" style="632" bestFit="1" customWidth="1"/>
    <col min="5891" max="5891" width="13.16015625" style="632" bestFit="1" customWidth="1"/>
    <col min="5892" max="5893" width="9.33203125" style="632" customWidth="1"/>
    <col min="5894" max="5894" width="9.33203125" style="632" hidden="1" customWidth="1"/>
    <col min="5895" max="6144" width="9.33203125" style="632" customWidth="1"/>
    <col min="6145" max="6145" width="52.66015625" style="632" bestFit="1" customWidth="1"/>
    <col min="6146" max="6146" width="11.5" style="632" bestFit="1" customWidth="1"/>
    <col min="6147" max="6147" width="13.16015625" style="632" bestFit="1" customWidth="1"/>
    <col min="6148" max="6149" width="9.33203125" style="632" customWidth="1"/>
    <col min="6150" max="6150" width="9.33203125" style="632" hidden="1" customWidth="1"/>
    <col min="6151" max="6400" width="9.33203125" style="632" customWidth="1"/>
    <col min="6401" max="6401" width="52.66015625" style="632" bestFit="1" customWidth="1"/>
    <col min="6402" max="6402" width="11.5" style="632" bestFit="1" customWidth="1"/>
    <col min="6403" max="6403" width="13.16015625" style="632" bestFit="1" customWidth="1"/>
    <col min="6404" max="6405" width="9.33203125" style="632" customWidth="1"/>
    <col min="6406" max="6406" width="9.33203125" style="632" hidden="1" customWidth="1"/>
    <col min="6407" max="6656" width="9.33203125" style="632" customWidth="1"/>
    <col min="6657" max="6657" width="52.66015625" style="632" bestFit="1" customWidth="1"/>
    <col min="6658" max="6658" width="11.5" style="632" bestFit="1" customWidth="1"/>
    <col min="6659" max="6659" width="13.16015625" style="632" bestFit="1" customWidth="1"/>
    <col min="6660" max="6661" width="9.33203125" style="632" customWidth="1"/>
    <col min="6662" max="6662" width="9.33203125" style="632" hidden="1" customWidth="1"/>
    <col min="6663" max="6912" width="9.33203125" style="632" customWidth="1"/>
    <col min="6913" max="6913" width="52.66015625" style="632" bestFit="1" customWidth="1"/>
    <col min="6914" max="6914" width="11.5" style="632" bestFit="1" customWidth="1"/>
    <col min="6915" max="6915" width="13.16015625" style="632" bestFit="1" customWidth="1"/>
    <col min="6916" max="6917" width="9.33203125" style="632" customWidth="1"/>
    <col min="6918" max="6918" width="9.33203125" style="632" hidden="1" customWidth="1"/>
    <col min="6919" max="7168" width="9.33203125" style="632" customWidth="1"/>
    <col min="7169" max="7169" width="52.66015625" style="632" bestFit="1" customWidth="1"/>
    <col min="7170" max="7170" width="11.5" style="632" bestFit="1" customWidth="1"/>
    <col min="7171" max="7171" width="13.16015625" style="632" bestFit="1" customWidth="1"/>
    <col min="7172" max="7173" width="9.33203125" style="632" customWidth="1"/>
    <col min="7174" max="7174" width="9.33203125" style="632" hidden="1" customWidth="1"/>
    <col min="7175" max="7424" width="9.33203125" style="632" customWidth="1"/>
    <col min="7425" max="7425" width="52.66015625" style="632" bestFit="1" customWidth="1"/>
    <col min="7426" max="7426" width="11.5" style="632" bestFit="1" customWidth="1"/>
    <col min="7427" max="7427" width="13.16015625" style="632" bestFit="1" customWidth="1"/>
    <col min="7428" max="7429" width="9.33203125" style="632" customWidth="1"/>
    <col min="7430" max="7430" width="9.33203125" style="632" hidden="1" customWidth="1"/>
    <col min="7431" max="7680" width="9.33203125" style="632" customWidth="1"/>
    <col min="7681" max="7681" width="52.66015625" style="632" bestFit="1" customWidth="1"/>
    <col min="7682" max="7682" width="11.5" style="632" bestFit="1" customWidth="1"/>
    <col min="7683" max="7683" width="13.16015625" style="632" bestFit="1" customWidth="1"/>
    <col min="7684" max="7685" width="9.33203125" style="632" customWidth="1"/>
    <col min="7686" max="7686" width="9.33203125" style="632" hidden="1" customWidth="1"/>
    <col min="7687" max="7936" width="9.33203125" style="632" customWidth="1"/>
    <col min="7937" max="7937" width="52.66015625" style="632" bestFit="1" customWidth="1"/>
    <col min="7938" max="7938" width="11.5" style="632" bestFit="1" customWidth="1"/>
    <col min="7939" max="7939" width="13.16015625" style="632" bestFit="1" customWidth="1"/>
    <col min="7940" max="7941" width="9.33203125" style="632" customWidth="1"/>
    <col min="7942" max="7942" width="9.33203125" style="632" hidden="1" customWidth="1"/>
    <col min="7943" max="8192" width="9.33203125" style="632" customWidth="1"/>
    <col min="8193" max="8193" width="52.66015625" style="632" bestFit="1" customWidth="1"/>
    <col min="8194" max="8194" width="11.5" style="632" bestFit="1" customWidth="1"/>
    <col min="8195" max="8195" width="13.16015625" style="632" bestFit="1" customWidth="1"/>
    <col min="8196" max="8197" width="9.33203125" style="632" customWidth="1"/>
    <col min="8198" max="8198" width="9.33203125" style="632" hidden="1" customWidth="1"/>
    <col min="8199" max="8448" width="9.33203125" style="632" customWidth="1"/>
    <col min="8449" max="8449" width="52.66015625" style="632" bestFit="1" customWidth="1"/>
    <col min="8450" max="8450" width="11.5" style="632" bestFit="1" customWidth="1"/>
    <col min="8451" max="8451" width="13.16015625" style="632" bestFit="1" customWidth="1"/>
    <col min="8452" max="8453" width="9.33203125" style="632" customWidth="1"/>
    <col min="8454" max="8454" width="9.33203125" style="632" hidden="1" customWidth="1"/>
    <col min="8455" max="8704" width="9.33203125" style="632" customWidth="1"/>
    <col min="8705" max="8705" width="52.66015625" style="632" bestFit="1" customWidth="1"/>
    <col min="8706" max="8706" width="11.5" style="632" bestFit="1" customWidth="1"/>
    <col min="8707" max="8707" width="13.16015625" style="632" bestFit="1" customWidth="1"/>
    <col min="8708" max="8709" width="9.33203125" style="632" customWidth="1"/>
    <col min="8710" max="8710" width="9.33203125" style="632" hidden="1" customWidth="1"/>
    <col min="8711" max="8960" width="9.33203125" style="632" customWidth="1"/>
    <col min="8961" max="8961" width="52.66015625" style="632" bestFit="1" customWidth="1"/>
    <col min="8962" max="8962" width="11.5" style="632" bestFit="1" customWidth="1"/>
    <col min="8963" max="8963" width="13.16015625" style="632" bestFit="1" customWidth="1"/>
    <col min="8964" max="8965" width="9.33203125" style="632" customWidth="1"/>
    <col min="8966" max="8966" width="9.33203125" style="632" hidden="1" customWidth="1"/>
    <col min="8967" max="9216" width="9.33203125" style="632" customWidth="1"/>
    <col min="9217" max="9217" width="52.66015625" style="632" bestFit="1" customWidth="1"/>
    <col min="9218" max="9218" width="11.5" style="632" bestFit="1" customWidth="1"/>
    <col min="9219" max="9219" width="13.16015625" style="632" bestFit="1" customWidth="1"/>
    <col min="9220" max="9221" width="9.33203125" style="632" customWidth="1"/>
    <col min="9222" max="9222" width="9.33203125" style="632" hidden="1" customWidth="1"/>
    <col min="9223" max="9472" width="9.33203125" style="632" customWidth="1"/>
    <col min="9473" max="9473" width="52.66015625" style="632" bestFit="1" customWidth="1"/>
    <col min="9474" max="9474" width="11.5" style="632" bestFit="1" customWidth="1"/>
    <col min="9475" max="9475" width="13.16015625" style="632" bestFit="1" customWidth="1"/>
    <col min="9476" max="9477" width="9.33203125" style="632" customWidth="1"/>
    <col min="9478" max="9478" width="9.33203125" style="632" hidden="1" customWidth="1"/>
    <col min="9479" max="9728" width="9.33203125" style="632" customWidth="1"/>
    <col min="9729" max="9729" width="52.66015625" style="632" bestFit="1" customWidth="1"/>
    <col min="9730" max="9730" width="11.5" style="632" bestFit="1" customWidth="1"/>
    <col min="9731" max="9731" width="13.16015625" style="632" bestFit="1" customWidth="1"/>
    <col min="9732" max="9733" width="9.33203125" style="632" customWidth="1"/>
    <col min="9734" max="9734" width="9.33203125" style="632" hidden="1" customWidth="1"/>
    <col min="9735" max="9984" width="9.33203125" style="632" customWidth="1"/>
    <col min="9985" max="9985" width="52.66015625" style="632" bestFit="1" customWidth="1"/>
    <col min="9986" max="9986" width="11.5" style="632" bestFit="1" customWidth="1"/>
    <col min="9987" max="9987" width="13.16015625" style="632" bestFit="1" customWidth="1"/>
    <col min="9988" max="9989" width="9.33203125" style="632" customWidth="1"/>
    <col min="9990" max="9990" width="9.33203125" style="632" hidden="1" customWidth="1"/>
    <col min="9991" max="10240" width="9.33203125" style="632" customWidth="1"/>
    <col min="10241" max="10241" width="52.66015625" style="632" bestFit="1" customWidth="1"/>
    <col min="10242" max="10242" width="11.5" style="632" bestFit="1" customWidth="1"/>
    <col min="10243" max="10243" width="13.16015625" style="632" bestFit="1" customWidth="1"/>
    <col min="10244" max="10245" width="9.33203125" style="632" customWidth="1"/>
    <col min="10246" max="10246" width="9.33203125" style="632" hidden="1" customWidth="1"/>
    <col min="10247" max="10496" width="9.33203125" style="632" customWidth="1"/>
    <col min="10497" max="10497" width="52.66015625" style="632" bestFit="1" customWidth="1"/>
    <col min="10498" max="10498" width="11.5" style="632" bestFit="1" customWidth="1"/>
    <col min="10499" max="10499" width="13.16015625" style="632" bestFit="1" customWidth="1"/>
    <col min="10500" max="10501" width="9.33203125" style="632" customWidth="1"/>
    <col min="10502" max="10502" width="9.33203125" style="632" hidden="1" customWidth="1"/>
    <col min="10503" max="10752" width="9.33203125" style="632" customWidth="1"/>
    <col min="10753" max="10753" width="52.66015625" style="632" bestFit="1" customWidth="1"/>
    <col min="10754" max="10754" width="11.5" style="632" bestFit="1" customWidth="1"/>
    <col min="10755" max="10755" width="13.16015625" style="632" bestFit="1" customWidth="1"/>
    <col min="10756" max="10757" width="9.33203125" style="632" customWidth="1"/>
    <col min="10758" max="10758" width="9.33203125" style="632" hidden="1" customWidth="1"/>
    <col min="10759" max="11008" width="9.33203125" style="632" customWidth="1"/>
    <col min="11009" max="11009" width="52.66015625" style="632" bestFit="1" customWidth="1"/>
    <col min="11010" max="11010" width="11.5" style="632" bestFit="1" customWidth="1"/>
    <col min="11011" max="11011" width="13.16015625" style="632" bestFit="1" customWidth="1"/>
    <col min="11012" max="11013" width="9.33203125" style="632" customWidth="1"/>
    <col min="11014" max="11014" width="9.33203125" style="632" hidden="1" customWidth="1"/>
    <col min="11015" max="11264" width="9.33203125" style="632" customWidth="1"/>
    <col min="11265" max="11265" width="52.66015625" style="632" bestFit="1" customWidth="1"/>
    <col min="11266" max="11266" width="11.5" style="632" bestFit="1" customWidth="1"/>
    <col min="11267" max="11267" width="13.16015625" style="632" bestFit="1" customWidth="1"/>
    <col min="11268" max="11269" width="9.33203125" style="632" customWidth="1"/>
    <col min="11270" max="11270" width="9.33203125" style="632" hidden="1" customWidth="1"/>
    <col min="11271" max="11520" width="9.33203125" style="632" customWidth="1"/>
    <col min="11521" max="11521" width="52.66015625" style="632" bestFit="1" customWidth="1"/>
    <col min="11522" max="11522" width="11.5" style="632" bestFit="1" customWidth="1"/>
    <col min="11523" max="11523" width="13.16015625" style="632" bestFit="1" customWidth="1"/>
    <col min="11524" max="11525" width="9.33203125" style="632" customWidth="1"/>
    <col min="11526" max="11526" width="9.33203125" style="632" hidden="1" customWidth="1"/>
    <col min="11527" max="11776" width="9.33203125" style="632" customWidth="1"/>
    <col min="11777" max="11777" width="52.66015625" style="632" bestFit="1" customWidth="1"/>
    <col min="11778" max="11778" width="11.5" style="632" bestFit="1" customWidth="1"/>
    <col min="11779" max="11779" width="13.16015625" style="632" bestFit="1" customWidth="1"/>
    <col min="11780" max="11781" width="9.33203125" style="632" customWidth="1"/>
    <col min="11782" max="11782" width="9.33203125" style="632" hidden="1" customWidth="1"/>
    <col min="11783" max="12032" width="9.33203125" style="632" customWidth="1"/>
    <col min="12033" max="12033" width="52.66015625" style="632" bestFit="1" customWidth="1"/>
    <col min="12034" max="12034" width="11.5" style="632" bestFit="1" customWidth="1"/>
    <col min="12035" max="12035" width="13.16015625" style="632" bestFit="1" customWidth="1"/>
    <col min="12036" max="12037" width="9.33203125" style="632" customWidth="1"/>
    <col min="12038" max="12038" width="9.33203125" style="632" hidden="1" customWidth="1"/>
    <col min="12039" max="12288" width="9.33203125" style="632" customWidth="1"/>
    <col min="12289" max="12289" width="52.66015625" style="632" bestFit="1" customWidth="1"/>
    <col min="12290" max="12290" width="11.5" style="632" bestFit="1" customWidth="1"/>
    <col min="12291" max="12291" width="13.16015625" style="632" bestFit="1" customWidth="1"/>
    <col min="12292" max="12293" width="9.33203125" style="632" customWidth="1"/>
    <col min="12294" max="12294" width="9.33203125" style="632" hidden="1" customWidth="1"/>
    <col min="12295" max="12544" width="9.33203125" style="632" customWidth="1"/>
    <col min="12545" max="12545" width="52.66015625" style="632" bestFit="1" customWidth="1"/>
    <col min="12546" max="12546" width="11.5" style="632" bestFit="1" customWidth="1"/>
    <col min="12547" max="12547" width="13.16015625" style="632" bestFit="1" customWidth="1"/>
    <col min="12548" max="12549" width="9.33203125" style="632" customWidth="1"/>
    <col min="12550" max="12550" width="9.33203125" style="632" hidden="1" customWidth="1"/>
    <col min="12551" max="12800" width="9.33203125" style="632" customWidth="1"/>
    <col min="12801" max="12801" width="52.66015625" style="632" bestFit="1" customWidth="1"/>
    <col min="12802" max="12802" width="11.5" style="632" bestFit="1" customWidth="1"/>
    <col min="12803" max="12803" width="13.16015625" style="632" bestFit="1" customWidth="1"/>
    <col min="12804" max="12805" width="9.33203125" style="632" customWidth="1"/>
    <col min="12806" max="12806" width="9.33203125" style="632" hidden="1" customWidth="1"/>
    <col min="12807" max="13056" width="9.33203125" style="632" customWidth="1"/>
    <col min="13057" max="13057" width="52.66015625" style="632" bestFit="1" customWidth="1"/>
    <col min="13058" max="13058" width="11.5" style="632" bestFit="1" customWidth="1"/>
    <col min="13059" max="13059" width="13.16015625" style="632" bestFit="1" customWidth="1"/>
    <col min="13060" max="13061" width="9.33203125" style="632" customWidth="1"/>
    <col min="13062" max="13062" width="9.33203125" style="632" hidden="1" customWidth="1"/>
    <col min="13063" max="13312" width="9.33203125" style="632" customWidth="1"/>
    <col min="13313" max="13313" width="52.66015625" style="632" bestFit="1" customWidth="1"/>
    <col min="13314" max="13314" width="11.5" style="632" bestFit="1" customWidth="1"/>
    <col min="13315" max="13315" width="13.16015625" style="632" bestFit="1" customWidth="1"/>
    <col min="13316" max="13317" width="9.33203125" style="632" customWidth="1"/>
    <col min="13318" max="13318" width="9.33203125" style="632" hidden="1" customWidth="1"/>
    <col min="13319" max="13568" width="9.33203125" style="632" customWidth="1"/>
    <col min="13569" max="13569" width="52.66015625" style="632" bestFit="1" customWidth="1"/>
    <col min="13570" max="13570" width="11.5" style="632" bestFit="1" customWidth="1"/>
    <col min="13571" max="13571" width="13.16015625" style="632" bestFit="1" customWidth="1"/>
    <col min="13572" max="13573" width="9.33203125" style="632" customWidth="1"/>
    <col min="13574" max="13574" width="9.33203125" style="632" hidden="1" customWidth="1"/>
    <col min="13575" max="13824" width="9.33203125" style="632" customWidth="1"/>
    <col min="13825" max="13825" width="52.66015625" style="632" bestFit="1" customWidth="1"/>
    <col min="13826" max="13826" width="11.5" style="632" bestFit="1" customWidth="1"/>
    <col min="13827" max="13827" width="13.16015625" style="632" bestFit="1" customWidth="1"/>
    <col min="13828" max="13829" width="9.33203125" style="632" customWidth="1"/>
    <col min="13830" max="13830" width="9.33203125" style="632" hidden="1" customWidth="1"/>
    <col min="13831" max="14080" width="9.33203125" style="632" customWidth="1"/>
    <col min="14081" max="14081" width="52.66015625" style="632" bestFit="1" customWidth="1"/>
    <col min="14082" max="14082" width="11.5" style="632" bestFit="1" customWidth="1"/>
    <col min="14083" max="14083" width="13.16015625" style="632" bestFit="1" customWidth="1"/>
    <col min="14084" max="14085" width="9.33203125" style="632" customWidth="1"/>
    <col min="14086" max="14086" width="9.33203125" style="632" hidden="1" customWidth="1"/>
    <col min="14087" max="14336" width="9.33203125" style="632" customWidth="1"/>
    <col min="14337" max="14337" width="52.66015625" style="632" bestFit="1" customWidth="1"/>
    <col min="14338" max="14338" width="11.5" style="632" bestFit="1" customWidth="1"/>
    <col min="14339" max="14339" width="13.16015625" style="632" bestFit="1" customWidth="1"/>
    <col min="14340" max="14341" width="9.33203125" style="632" customWidth="1"/>
    <col min="14342" max="14342" width="9.33203125" style="632" hidden="1" customWidth="1"/>
    <col min="14343" max="14592" width="9.33203125" style="632" customWidth="1"/>
    <col min="14593" max="14593" width="52.66015625" style="632" bestFit="1" customWidth="1"/>
    <col min="14594" max="14594" width="11.5" style="632" bestFit="1" customWidth="1"/>
    <col min="14595" max="14595" width="13.16015625" style="632" bestFit="1" customWidth="1"/>
    <col min="14596" max="14597" width="9.33203125" style="632" customWidth="1"/>
    <col min="14598" max="14598" width="9.33203125" style="632" hidden="1" customWidth="1"/>
    <col min="14599" max="14848" width="9.33203125" style="632" customWidth="1"/>
    <col min="14849" max="14849" width="52.66015625" style="632" bestFit="1" customWidth="1"/>
    <col min="14850" max="14850" width="11.5" style="632" bestFit="1" customWidth="1"/>
    <col min="14851" max="14851" width="13.16015625" style="632" bestFit="1" customWidth="1"/>
    <col min="14852" max="14853" width="9.33203125" style="632" customWidth="1"/>
    <col min="14854" max="14854" width="9.33203125" style="632" hidden="1" customWidth="1"/>
    <col min="14855" max="15104" width="9.33203125" style="632" customWidth="1"/>
    <col min="15105" max="15105" width="52.66015625" style="632" bestFit="1" customWidth="1"/>
    <col min="15106" max="15106" width="11.5" style="632" bestFit="1" customWidth="1"/>
    <col min="15107" max="15107" width="13.16015625" style="632" bestFit="1" customWidth="1"/>
    <col min="15108" max="15109" width="9.33203125" style="632" customWidth="1"/>
    <col min="15110" max="15110" width="9.33203125" style="632" hidden="1" customWidth="1"/>
    <col min="15111" max="15360" width="9.33203125" style="632" customWidth="1"/>
    <col min="15361" max="15361" width="52.66015625" style="632" bestFit="1" customWidth="1"/>
    <col min="15362" max="15362" width="11.5" style="632" bestFit="1" customWidth="1"/>
    <col min="15363" max="15363" width="13.16015625" style="632" bestFit="1" customWidth="1"/>
    <col min="15364" max="15365" width="9.33203125" style="632" customWidth="1"/>
    <col min="15366" max="15366" width="9.33203125" style="632" hidden="1" customWidth="1"/>
    <col min="15367" max="15616" width="9.33203125" style="632" customWidth="1"/>
    <col min="15617" max="15617" width="52.66015625" style="632" bestFit="1" customWidth="1"/>
    <col min="15618" max="15618" width="11.5" style="632" bestFit="1" customWidth="1"/>
    <col min="15619" max="15619" width="13.16015625" style="632" bestFit="1" customWidth="1"/>
    <col min="15620" max="15621" width="9.33203125" style="632" customWidth="1"/>
    <col min="15622" max="15622" width="9.33203125" style="632" hidden="1" customWidth="1"/>
    <col min="15623" max="15872" width="9.33203125" style="632" customWidth="1"/>
    <col min="15873" max="15873" width="52.66015625" style="632" bestFit="1" customWidth="1"/>
    <col min="15874" max="15874" width="11.5" style="632" bestFit="1" customWidth="1"/>
    <col min="15875" max="15875" width="13.16015625" style="632" bestFit="1" customWidth="1"/>
    <col min="15876" max="15877" width="9.33203125" style="632" customWidth="1"/>
    <col min="15878" max="15878" width="9.33203125" style="632" hidden="1" customWidth="1"/>
    <col min="15879" max="16128" width="9.33203125" style="632" customWidth="1"/>
    <col min="16129" max="16129" width="52.66015625" style="632" bestFit="1" customWidth="1"/>
    <col min="16130" max="16130" width="11.5" style="632" bestFit="1" customWidth="1"/>
    <col min="16131" max="16131" width="13.16015625" style="632" bestFit="1" customWidth="1"/>
    <col min="16132" max="16133" width="9.33203125" style="632" customWidth="1"/>
    <col min="16134" max="16134" width="9.33203125" style="632" hidden="1" customWidth="1"/>
    <col min="16135" max="16384" width="9.33203125" style="632" customWidth="1"/>
  </cols>
  <sheetData>
    <row r="1" spans="1:3" ht="13.5">
      <c r="A1" s="630" t="s">
        <v>2811</v>
      </c>
      <c r="B1" s="631"/>
      <c r="C1" s="631"/>
    </row>
    <row r="2" spans="1:4" ht="13.5">
      <c r="A2" s="633" t="s">
        <v>2515</v>
      </c>
      <c r="B2" s="634" t="s">
        <v>2812</v>
      </c>
      <c r="C2" s="634" t="s">
        <v>2813</v>
      </c>
      <c r="D2" s="635"/>
    </row>
    <row r="3" spans="1:4" ht="13.5">
      <c r="A3" s="636" t="s">
        <v>2814</v>
      </c>
      <c r="B3" s="637"/>
      <c r="C3" s="637"/>
      <c r="D3" s="635"/>
    </row>
    <row r="4" spans="1:4" ht="13.5">
      <c r="A4" s="638" t="s">
        <v>2700</v>
      </c>
      <c r="B4" s="639">
        <f>('SO 01 šachty Rzp'!E27)</f>
        <v>0</v>
      </c>
      <c r="C4" s="639"/>
      <c r="D4" s="635"/>
    </row>
    <row r="5" spans="1:4" ht="13.5">
      <c r="A5" s="638" t="s">
        <v>2815</v>
      </c>
      <c r="B5" s="639">
        <f>C6*'[2]Parametry'!B16/100</f>
        <v>0</v>
      </c>
      <c r="C5" s="639">
        <f>B4*'[2]Parametry'!B17/100</f>
        <v>0</v>
      </c>
      <c r="D5" s="635"/>
    </row>
    <row r="6" spans="1:4" ht="13.5">
      <c r="A6" s="638" t="s">
        <v>2816</v>
      </c>
      <c r="B6" s="639"/>
      <c r="C6" s="639">
        <f>('SO 01 šachty Rzp'!E36)+0</f>
        <v>0</v>
      </c>
      <c r="D6" s="635"/>
    </row>
    <row r="7" spans="1:4" ht="13.5">
      <c r="A7" s="638" t="s">
        <v>2817</v>
      </c>
      <c r="B7" s="639"/>
      <c r="C7" s="639">
        <f>('SO 01 šachty Rzp'!H27)+('SO 01 šachty Rzp'!H36)+0</f>
        <v>0</v>
      </c>
      <c r="D7" s="635"/>
    </row>
    <row r="8" spans="1:4" ht="13.5">
      <c r="A8" s="640" t="s">
        <v>2818</v>
      </c>
      <c r="B8" s="641">
        <f>B4+B5</f>
        <v>0</v>
      </c>
      <c r="C8" s="641">
        <f>C4+C5+C6+C7</f>
        <v>0</v>
      </c>
      <c r="D8" s="635"/>
    </row>
    <row r="9" spans="1:4" ht="13.5">
      <c r="A9" s="638" t="s">
        <v>2819</v>
      </c>
      <c r="B9" s="639"/>
      <c r="C9" s="639">
        <f>(C6+C7)*'[2]Parametry'!B18/100</f>
        <v>0</v>
      </c>
      <c r="D9" s="635"/>
    </row>
    <row r="10" spans="1:4" ht="13.5">
      <c r="A10" s="638" t="s">
        <v>2820</v>
      </c>
      <c r="B10" s="639"/>
      <c r="C10" s="639">
        <f>0+0</f>
        <v>0</v>
      </c>
      <c r="D10" s="635"/>
    </row>
    <row r="11" spans="1:4" ht="13.5">
      <c r="A11" s="638" t="s">
        <v>180</v>
      </c>
      <c r="B11" s="639"/>
      <c r="C11" s="639">
        <f>0+0</f>
        <v>0</v>
      </c>
      <c r="D11" s="635"/>
    </row>
    <row r="12" spans="1:4" ht="13.5">
      <c r="A12" s="638" t="s">
        <v>2821</v>
      </c>
      <c r="B12" s="639"/>
      <c r="C12" s="639">
        <f>(C10+C11)*'[2]Parametry'!B19/100</f>
        <v>0</v>
      </c>
      <c r="D12" s="635"/>
    </row>
    <row r="13" spans="1:4" ht="13.5">
      <c r="A13" s="640" t="s">
        <v>2822</v>
      </c>
      <c r="B13" s="641">
        <f>B8</f>
        <v>0</v>
      </c>
      <c r="C13" s="641">
        <f>C8+C9+C10+C11+C12</f>
        <v>0</v>
      </c>
      <c r="D13" s="635"/>
    </row>
    <row r="14" spans="1:4" ht="13.5">
      <c r="A14" s="638" t="s">
        <v>2823</v>
      </c>
      <c r="B14" s="639"/>
      <c r="C14" s="639">
        <f>(B13+C13)*'[2]Parametry'!B20/100</f>
        <v>0</v>
      </c>
      <c r="D14" s="635"/>
    </row>
    <row r="15" spans="1:4" ht="13.5">
      <c r="A15" s="638" t="s">
        <v>2824</v>
      </c>
      <c r="B15" s="639"/>
      <c r="C15" s="639">
        <f>(B13+C13)*'[2]Parametry'!B21/100</f>
        <v>0</v>
      </c>
      <c r="D15" s="635"/>
    </row>
    <row r="16" spans="1:4" ht="13.5">
      <c r="A16" s="638" t="s">
        <v>2825</v>
      </c>
      <c r="B16" s="639"/>
      <c r="C16" s="639">
        <f>(B8+C8)*'[2]Parametry'!B22/100</f>
        <v>0</v>
      </c>
      <c r="D16" s="635"/>
    </row>
    <row r="17" spans="1:4" ht="13.5">
      <c r="A17" s="636" t="s">
        <v>2826</v>
      </c>
      <c r="B17" s="637"/>
      <c r="C17" s="637">
        <f>B13+C13+C14+C15+C16</f>
        <v>0</v>
      </c>
      <c r="D17" s="635"/>
    </row>
    <row r="18" spans="1:4" ht="13.5">
      <c r="A18" s="638" t="s">
        <v>5</v>
      </c>
      <c r="B18" s="639"/>
      <c r="C18" s="639"/>
      <c r="D18" s="635"/>
    </row>
    <row r="19" spans="1:4" ht="13.5">
      <c r="A19" s="636" t="s">
        <v>2827</v>
      </c>
      <c r="B19" s="637"/>
      <c r="C19" s="637"/>
      <c r="D19" s="635"/>
    </row>
    <row r="20" spans="1:4" ht="13.5">
      <c r="A20" s="638" t="s">
        <v>2828</v>
      </c>
      <c r="B20" s="639"/>
      <c r="C20" s="639">
        <f>C13*'[2]Parametry'!B23/100</f>
        <v>0</v>
      </c>
      <c r="D20" s="635"/>
    </row>
    <row r="21" spans="1:4" ht="13.5">
      <c r="A21" s="638" t="s">
        <v>2829</v>
      </c>
      <c r="B21" s="639"/>
      <c r="C21" s="639">
        <f>C13*'[2]Parametry'!B24/100</f>
        <v>0</v>
      </c>
      <c r="D21" s="635"/>
    </row>
    <row r="22" spans="1:4" ht="13.5">
      <c r="A22" s="636" t="s">
        <v>2830</v>
      </c>
      <c r="B22" s="637"/>
      <c r="C22" s="637">
        <f>C20+C21</f>
        <v>0</v>
      </c>
      <c r="D22" s="635"/>
    </row>
    <row r="23" spans="1:4" ht="13.5">
      <c r="A23" s="638" t="s">
        <v>2789</v>
      </c>
      <c r="B23" s="639"/>
      <c r="C23" s="639">
        <f>'[2]Parametry'!B25*'[2]Parametry'!B28*(C17*'[2]Parametry'!B27)^'[2]Parametry'!B26</f>
        <v>0</v>
      </c>
      <c r="D23" s="635"/>
    </row>
    <row r="24" spans="1:4" ht="13.5">
      <c r="A24" s="638" t="s">
        <v>5</v>
      </c>
      <c r="B24" s="639"/>
      <c r="C24" s="639"/>
      <c r="D24" s="635"/>
    </row>
    <row r="25" spans="1:4" ht="13.5">
      <c r="A25" s="642" t="s">
        <v>2831</v>
      </c>
      <c r="B25" s="643"/>
      <c r="C25" s="643">
        <f>C17+C22+C23</f>
        <v>0</v>
      </c>
      <c r="D25" s="635"/>
    </row>
    <row r="26" spans="1:4" ht="13.5">
      <c r="A26" s="638" t="s">
        <v>5</v>
      </c>
      <c r="B26" s="639"/>
      <c r="C26" s="639"/>
      <c r="D26" s="635"/>
    </row>
    <row r="27" spans="1:4" ht="13.5">
      <c r="A27" s="638" t="s">
        <v>2832</v>
      </c>
      <c r="B27" s="639"/>
      <c r="C27" s="639">
        <f>C25*'[2]Parametry'!B29/100</f>
        <v>0</v>
      </c>
      <c r="D27" s="635"/>
    </row>
    <row r="28" spans="1:4" ht="13.5">
      <c r="A28" s="638" t="s">
        <v>2832</v>
      </c>
      <c r="B28" s="639"/>
      <c r="C28" s="639">
        <f>C25*'[2]Parametry'!B30/100</f>
        <v>0</v>
      </c>
      <c r="D28" s="635"/>
    </row>
    <row r="29" spans="1:4" ht="13.5">
      <c r="A29" s="636" t="s">
        <v>2833</v>
      </c>
      <c r="B29" s="644" t="s">
        <v>2834</v>
      </c>
      <c r="C29" s="644" t="s">
        <v>2664</v>
      </c>
      <c r="D29" s="635"/>
    </row>
    <row r="30" spans="1:4" ht="13.5">
      <c r="A30" s="638" t="s">
        <v>2835</v>
      </c>
      <c r="B30" s="639">
        <f>('SO 01 šachty Rzp'!E22)</f>
        <v>0</v>
      </c>
      <c r="C30" s="639">
        <f>('SO 01 šachty Rzp'!H22)</f>
        <v>0</v>
      </c>
      <c r="D30" s="635"/>
    </row>
    <row r="31" spans="1:4" ht="13.5">
      <c r="A31" s="638" t="s">
        <v>2836</v>
      </c>
      <c r="B31" s="639">
        <f>('SO 01 šachty Rzp'!E11)</f>
        <v>0</v>
      </c>
      <c r="C31" s="639">
        <f>('SO 01 šachty Rzp'!H11)</f>
        <v>0</v>
      </c>
      <c r="D31" s="635"/>
    </row>
    <row r="32" spans="1:4" ht="13.5">
      <c r="A32" s="638" t="s">
        <v>2837</v>
      </c>
      <c r="B32" s="639">
        <f>('SO 01 šachty Rzp'!E20)</f>
        <v>0</v>
      </c>
      <c r="C32" s="639">
        <f>('SO 01 šachty Rzp'!H20)</f>
        <v>0</v>
      </c>
      <c r="D32" s="635"/>
    </row>
    <row r="33" spans="1:4" ht="13.5">
      <c r="A33" s="638" t="s">
        <v>2661</v>
      </c>
      <c r="B33" s="639">
        <f>('SO 01 šachty Rzp'!E27)</f>
        <v>0</v>
      </c>
      <c r="C33" s="639">
        <f>('SO 01 šachty Rzp'!H27)</f>
        <v>0</v>
      </c>
      <c r="D33" s="635"/>
    </row>
    <row r="34" spans="1:4" ht="13.5">
      <c r="A34" s="638" t="s">
        <v>2838</v>
      </c>
      <c r="B34" s="639">
        <f>('SO 01 šachty Rzp'!E36)</f>
        <v>0</v>
      </c>
      <c r="C34" s="639">
        <f>('SO 01 šachty Rzp'!H36)</f>
        <v>0</v>
      </c>
      <c r="D34" s="635"/>
    </row>
    <row r="35" spans="1:4" ht="13.5">
      <c r="A35" s="638" t="s">
        <v>2839</v>
      </c>
      <c r="B35" s="639">
        <f>('SO 01 šachty Rzp'!E35)</f>
        <v>0</v>
      </c>
      <c r="C35" s="639">
        <f>('SO 01 šachty Rzp'!H35)</f>
        <v>0</v>
      </c>
      <c r="D35" s="635"/>
    </row>
    <row r="36" spans="1:4" ht="13.5">
      <c r="A36" s="638" t="s">
        <v>5</v>
      </c>
      <c r="B36" s="639"/>
      <c r="C36" s="639"/>
      <c r="D36" s="635"/>
    </row>
    <row r="37" spans="1:4" ht="13.5">
      <c r="A37" s="638" t="s">
        <v>5</v>
      </c>
      <c r="B37" s="639"/>
      <c r="C37" s="639"/>
      <c r="D37" s="635"/>
    </row>
    <row r="38" spans="1:4" ht="13.5">
      <c r="A38" s="638" t="s">
        <v>5</v>
      </c>
      <c r="B38" s="639"/>
      <c r="C38" s="639"/>
      <c r="D38" s="635"/>
    </row>
    <row r="39" spans="1:4" ht="13.5">
      <c r="A39" s="638" t="s">
        <v>5</v>
      </c>
      <c r="B39" s="639"/>
      <c r="C39" s="639"/>
      <c r="D39" s="635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view="pageBreakPreview" zoomScaleSheetLayoutView="100" workbookViewId="0" topLeftCell="A1">
      <selection activeCell="D31" sqref="D31"/>
    </sheetView>
  </sheetViews>
  <sheetFormatPr defaultColWidth="9.33203125" defaultRowHeight="13.5"/>
  <cols>
    <col min="1" max="1" width="70.16015625" style="645" customWidth="1"/>
    <col min="2" max="2" width="3.83203125" style="645" bestFit="1" customWidth="1"/>
    <col min="3" max="3" width="6.33203125" style="646" bestFit="1" customWidth="1"/>
    <col min="4" max="4" width="10.33203125" style="646" bestFit="1" customWidth="1"/>
    <col min="5" max="5" width="15.66015625" style="646" bestFit="1" customWidth="1"/>
    <col min="6" max="6" width="4.16015625" style="645" bestFit="1" customWidth="1"/>
    <col min="7" max="7" width="10.33203125" style="646" bestFit="1" customWidth="1"/>
    <col min="8" max="8" width="14.66015625" style="646" bestFit="1" customWidth="1"/>
    <col min="9" max="9" width="10.33203125" style="646" bestFit="1" customWidth="1"/>
    <col min="10" max="10" width="13.33203125" style="646" bestFit="1" customWidth="1"/>
    <col min="11" max="256" width="9.33203125" style="632" customWidth="1"/>
    <col min="257" max="257" width="70.16015625" style="632" customWidth="1"/>
    <col min="258" max="258" width="3.83203125" style="632" bestFit="1" customWidth="1"/>
    <col min="259" max="259" width="6.33203125" style="632" bestFit="1" customWidth="1"/>
    <col min="260" max="260" width="10.33203125" style="632" bestFit="1" customWidth="1"/>
    <col min="261" max="261" width="15.66015625" style="632" bestFit="1" customWidth="1"/>
    <col min="262" max="262" width="4.16015625" style="632" bestFit="1" customWidth="1"/>
    <col min="263" max="263" width="10.33203125" style="632" bestFit="1" customWidth="1"/>
    <col min="264" max="264" width="14.66015625" style="632" bestFit="1" customWidth="1"/>
    <col min="265" max="265" width="10.33203125" style="632" bestFit="1" customWidth="1"/>
    <col min="266" max="266" width="13.33203125" style="632" bestFit="1" customWidth="1"/>
    <col min="267" max="512" width="9.33203125" style="632" customWidth="1"/>
    <col min="513" max="513" width="70.16015625" style="632" customWidth="1"/>
    <col min="514" max="514" width="3.83203125" style="632" bestFit="1" customWidth="1"/>
    <col min="515" max="515" width="6.33203125" style="632" bestFit="1" customWidth="1"/>
    <col min="516" max="516" width="10.33203125" style="632" bestFit="1" customWidth="1"/>
    <col min="517" max="517" width="15.66015625" style="632" bestFit="1" customWidth="1"/>
    <col min="518" max="518" width="4.16015625" style="632" bestFit="1" customWidth="1"/>
    <col min="519" max="519" width="10.33203125" style="632" bestFit="1" customWidth="1"/>
    <col min="520" max="520" width="14.66015625" style="632" bestFit="1" customWidth="1"/>
    <col min="521" max="521" width="10.33203125" style="632" bestFit="1" customWidth="1"/>
    <col min="522" max="522" width="13.33203125" style="632" bestFit="1" customWidth="1"/>
    <col min="523" max="768" width="9.33203125" style="632" customWidth="1"/>
    <col min="769" max="769" width="70.16015625" style="632" customWidth="1"/>
    <col min="770" max="770" width="3.83203125" style="632" bestFit="1" customWidth="1"/>
    <col min="771" max="771" width="6.33203125" style="632" bestFit="1" customWidth="1"/>
    <col min="772" max="772" width="10.33203125" style="632" bestFit="1" customWidth="1"/>
    <col min="773" max="773" width="15.66015625" style="632" bestFit="1" customWidth="1"/>
    <col min="774" max="774" width="4.16015625" style="632" bestFit="1" customWidth="1"/>
    <col min="775" max="775" width="10.33203125" style="632" bestFit="1" customWidth="1"/>
    <col min="776" max="776" width="14.66015625" style="632" bestFit="1" customWidth="1"/>
    <col min="777" max="777" width="10.33203125" style="632" bestFit="1" customWidth="1"/>
    <col min="778" max="778" width="13.33203125" style="632" bestFit="1" customWidth="1"/>
    <col min="779" max="1024" width="9.33203125" style="632" customWidth="1"/>
    <col min="1025" max="1025" width="70.16015625" style="632" customWidth="1"/>
    <col min="1026" max="1026" width="3.83203125" style="632" bestFit="1" customWidth="1"/>
    <col min="1027" max="1027" width="6.33203125" style="632" bestFit="1" customWidth="1"/>
    <col min="1028" max="1028" width="10.33203125" style="632" bestFit="1" customWidth="1"/>
    <col min="1029" max="1029" width="15.66015625" style="632" bestFit="1" customWidth="1"/>
    <col min="1030" max="1030" width="4.16015625" style="632" bestFit="1" customWidth="1"/>
    <col min="1031" max="1031" width="10.33203125" style="632" bestFit="1" customWidth="1"/>
    <col min="1032" max="1032" width="14.66015625" style="632" bestFit="1" customWidth="1"/>
    <col min="1033" max="1033" width="10.33203125" style="632" bestFit="1" customWidth="1"/>
    <col min="1034" max="1034" width="13.33203125" style="632" bestFit="1" customWidth="1"/>
    <col min="1035" max="1280" width="9.33203125" style="632" customWidth="1"/>
    <col min="1281" max="1281" width="70.16015625" style="632" customWidth="1"/>
    <col min="1282" max="1282" width="3.83203125" style="632" bestFit="1" customWidth="1"/>
    <col min="1283" max="1283" width="6.33203125" style="632" bestFit="1" customWidth="1"/>
    <col min="1284" max="1284" width="10.33203125" style="632" bestFit="1" customWidth="1"/>
    <col min="1285" max="1285" width="15.66015625" style="632" bestFit="1" customWidth="1"/>
    <col min="1286" max="1286" width="4.16015625" style="632" bestFit="1" customWidth="1"/>
    <col min="1287" max="1287" width="10.33203125" style="632" bestFit="1" customWidth="1"/>
    <col min="1288" max="1288" width="14.66015625" style="632" bestFit="1" customWidth="1"/>
    <col min="1289" max="1289" width="10.33203125" style="632" bestFit="1" customWidth="1"/>
    <col min="1290" max="1290" width="13.33203125" style="632" bestFit="1" customWidth="1"/>
    <col min="1291" max="1536" width="9.33203125" style="632" customWidth="1"/>
    <col min="1537" max="1537" width="70.16015625" style="632" customWidth="1"/>
    <col min="1538" max="1538" width="3.83203125" style="632" bestFit="1" customWidth="1"/>
    <col min="1539" max="1539" width="6.33203125" style="632" bestFit="1" customWidth="1"/>
    <col min="1540" max="1540" width="10.33203125" style="632" bestFit="1" customWidth="1"/>
    <col min="1541" max="1541" width="15.66015625" style="632" bestFit="1" customWidth="1"/>
    <col min="1542" max="1542" width="4.16015625" style="632" bestFit="1" customWidth="1"/>
    <col min="1543" max="1543" width="10.33203125" style="632" bestFit="1" customWidth="1"/>
    <col min="1544" max="1544" width="14.66015625" style="632" bestFit="1" customWidth="1"/>
    <col min="1545" max="1545" width="10.33203125" style="632" bestFit="1" customWidth="1"/>
    <col min="1546" max="1546" width="13.33203125" style="632" bestFit="1" customWidth="1"/>
    <col min="1547" max="1792" width="9.33203125" style="632" customWidth="1"/>
    <col min="1793" max="1793" width="70.16015625" style="632" customWidth="1"/>
    <col min="1794" max="1794" width="3.83203125" style="632" bestFit="1" customWidth="1"/>
    <col min="1795" max="1795" width="6.33203125" style="632" bestFit="1" customWidth="1"/>
    <col min="1796" max="1796" width="10.33203125" style="632" bestFit="1" customWidth="1"/>
    <col min="1797" max="1797" width="15.66015625" style="632" bestFit="1" customWidth="1"/>
    <col min="1798" max="1798" width="4.16015625" style="632" bestFit="1" customWidth="1"/>
    <col min="1799" max="1799" width="10.33203125" style="632" bestFit="1" customWidth="1"/>
    <col min="1800" max="1800" width="14.66015625" style="632" bestFit="1" customWidth="1"/>
    <col min="1801" max="1801" width="10.33203125" style="632" bestFit="1" customWidth="1"/>
    <col min="1802" max="1802" width="13.33203125" style="632" bestFit="1" customWidth="1"/>
    <col min="1803" max="2048" width="9.33203125" style="632" customWidth="1"/>
    <col min="2049" max="2049" width="70.16015625" style="632" customWidth="1"/>
    <col min="2050" max="2050" width="3.83203125" style="632" bestFit="1" customWidth="1"/>
    <col min="2051" max="2051" width="6.33203125" style="632" bestFit="1" customWidth="1"/>
    <col min="2052" max="2052" width="10.33203125" style="632" bestFit="1" customWidth="1"/>
    <col min="2053" max="2053" width="15.66015625" style="632" bestFit="1" customWidth="1"/>
    <col min="2054" max="2054" width="4.16015625" style="632" bestFit="1" customWidth="1"/>
    <col min="2055" max="2055" width="10.33203125" style="632" bestFit="1" customWidth="1"/>
    <col min="2056" max="2056" width="14.66015625" style="632" bestFit="1" customWidth="1"/>
    <col min="2057" max="2057" width="10.33203125" style="632" bestFit="1" customWidth="1"/>
    <col min="2058" max="2058" width="13.33203125" style="632" bestFit="1" customWidth="1"/>
    <col min="2059" max="2304" width="9.33203125" style="632" customWidth="1"/>
    <col min="2305" max="2305" width="70.16015625" style="632" customWidth="1"/>
    <col min="2306" max="2306" width="3.83203125" style="632" bestFit="1" customWidth="1"/>
    <col min="2307" max="2307" width="6.33203125" style="632" bestFit="1" customWidth="1"/>
    <col min="2308" max="2308" width="10.33203125" style="632" bestFit="1" customWidth="1"/>
    <col min="2309" max="2309" width="15.66015625" style="632" bestFit="1" customWidth="1"/>
    <col min="2310" max="2310" width="4.16015625" style="632" bestFit="1" customWidth="1"/>
    <col min="2311" max="2311" width="10.33203125" style="632" bestFit="1" customWidth="1"/>
    <col min="2312" max="2312" width="14.66015625" style="632" bestFit="1" customWidth="1"/>
    <col min="2313" max="2313" width="10.33203125" style="632" bestFit="1" customWidth="1"/>
    <col min="2314" max="2314" width="13.33203125" style="632" bestFit="1" customWidth="1"/>
    <col min="2315" max="2560" width="9.33203125" style="632" customWidth="1"/>
    <col min="2561" max="2561" width="70.16015625" style="632" customWidth="1"/>
    <col min="2562" max="2562" width="3.83203125" style="632" bestFit="1" customWidth="1"/>
    <col min="2563" max="2563" width="6.33203125" style="632" bestFit="1" customWidth="1"/>
    <col min="2564" max="2564" width="10.33203125" style="632" bestFit="1" customWidth="1"/>
    <col min="2565" max="2565" width="15.66015625" style="632" bestFit="1" customWidth="1"/>
    <col min="2566" max="2566" width="4.16015625" style="632" bestFit="1" customWidth="1"/>
    <col min="2567" max="2567" width="10.33203125" style="632" bestFit="1" customWidth="1"/>
    <col min="2568" max="2568" width="14.66015625" style="632" bestFit="1" customWidth="1"/>
    <col min="2569" max="2569" width="10.33203125" style="632" bestFit="1" customWidth="1"/>
    <col min="2570" max="2570" width="13.33203125" style="632" bestFit="1" customWidth="1"/>
    <col min="2571" max="2816" width="9.33203125" style="632" customWidth="1"/>
    <col min="2817" max="2817" width="70.16015625" style="632" customWidth="1"/>
    <col min="2818" max="2818" width="3.83203125" style="632" bestFit="1" customWidth="1"/>
    <col min="2819" max="2819" width="6.33203125" style="632" bestFit="1" customWidth="1"/>
    <col min="2820" max="2820" width="10.33203125" style="632" bestFit="1" customWidth="1"/>
    <col min="2821" max="2821" width="15.66015625" style="632" bestFit="1" customWidth="1"/>
    <col min="2822" max="2822" width="4.16015625" style="632" bestFit="1" customWidth="1"/>
    <col min="2823" max="2823" width="10.33203125" style="632" bestFit="1" customWidth="1"/>
    <col min="2824" max="2824" width="14.66015625" style="632" bestFit="1" customWidth="1"/>
    <col min="2825" max="2825" width="10.33203125" style="632" bestFit="1" customWidth="1"/>
    <col min="2826" max="2826" width="13.33203125" style="632" bestFit="1" customWidth="1"/>
    <col min="2827" max="3072" width="9.33203125" style="632" customWidth="1"/>
    <col min="3073" max="3073" width="70.16015625" style="632" customWidth="1"/>
    <col min="3074" max="3074" width="3.83203125" style="632" bestFit="1" customWidth="1"/>
    <col min="3075" max="3075" width="6.33203125" style="632" bestFit="1" customWidth="1"/>
    <col min="3076" max="3076" width="10.33203125" style="632" bestFit="1" customWidth="1"/>
    <col min="3077" max="3077" width="15.66015625" style="632" bestFit="1" customWidth="1"/>
    <col min="3078" max="3078" width="4.16015625" style="632" bestFit="1" customWidth="1"/>
    <col min="3079" max="3079" width="10.33203125" style="632" bestFit="1" customWidth="1"/>
    <col min="3080" max="3080" width="14.66015625" style="632" bestFit="1" customWidth="1"/>
    <col min="3081" max="3081" width="10.33203125" style="632" bestFit="1" customWidth="1"/>
    <col min="3082" max="3082" width="13.33203125" style="632" bestFit="1" customWidth="1"/>
    <col min="3083" max="3328" width="9.33203125" style="632" customWidth="1"/>
    <col min="3329" max="3329" width="70.16015625" style="632" customWidth="1"/>
    <col min="3330" max="3330" width="3.83203125" style="632" bestFit="1" customWidth="1"/>
    <col min="3331" max="3331" width="6.33203125" style="632" bestFit="1" customWidth="1"/>
    <col min="3332" max="3332" width="10.33203125" style="632" bestFit="1" customWidth="1"/>
    <col min="3333" max="3333" width="15.66015625" style="632" bestFit="1" customWidth="1"/>
    <col min="3334" max="3334" width="4.16015625" style="632" bestFit="1" customWidth="1"/>
    <col min="3335" max="3335" width="10.33203125" style="632" bestFit="1" customWidth="1"/>
    <col min="3336" max="3336" width="14.66015625" style="632" bestFit="1" customWidth="1"/>
    <col min="3337" max="3337" width="10.33203125" style="632" bestFit="1" customWidth="1"/>
    <col min="3338" max="3338" width="13.33203125" style="632" bestFit="1" customWidth="1"/>
    <col min="3339" max="3584" width="9.33203125" style="632" customWidth="1"/>
    <col min="3585" max="3585" width="70.16015625" style="632" customWidth="1"/>
    <col min="3586" max="3586" width="3.83203125" style="632" bestFit="1" customWidth="1"/>
    <col min="3587" max="3587" width="6.33203125" style="632" bestFit="1" customWidth="1"/>
    <col min="3588" max="3588" width="10.33203125" style="632" bestFit="1" customWidth="1"/>
    <col min="3589" max="3589" width="15.66015625" style="632" bestFit="1" customWidth="1"/>
    <col min="3590" max="3590" width="4.16015625" style="632" bestFit="1" customWidth="1"/>
    <col min="3591" max="3591" width="10.33203125" style="632" bestFit="1" customWidth="1"/>
    <col min="3592" max="3592" width="14.66015625" style="632" bestFit="1" customWidth="1"/>
    <col min="3593" max="3593" width="10.33203125" style="632" bestFit="1" customWidth="1"/>
    <col min="3594" max="3594" width="13.33203125" style="632" bestFit="1" customWidth="1"/>
    <col min="3595" max="3840" width="9.33203125" style="632" customWidth="1"/>
    <col min="3841" max="3841" width="70.16015625" style="632" customWidth="1"/>
    <col min="3842" max="3842" width="3.83203125" style="632" bestFit="1" customWidth="1"/>
    <col min="3843" max="3843" width="6.33203125" style="632" bestFit="1" customWidth="1"/>
    <col min="3844" max="3844" width="10.33203125" style="632" bestFit="1" customWidth="1"/>
    <col min="3845" max="3845" width="15.66015625" style="632" bestFit="1" customWidth="1"/>
    <col min="3846" max="3846" width="4.16015625" style="632" bestFit="1" customWidth="1"/>
    <col min="3847" max="3847" width="10.33203125" style="632" bestFit="1" customWidth="1"/>
    <col min="3848" max="3848" width="14.66015625" style="632" bestFit="1" customWidth="1"/>
    <col min="3849" max="3849" width="10.33203125" style="632" bestFit="1" customWidth="1"/>
    <col min="3850" max="3850" width="13.33203125" style="632" bestFit="1" customWidth="1"/>
    <col min="3851" max="4096" width="9.33203125" style="632" customWidth="1"/>
    <col min="4097" max="4097" width="70.16015625" style="632" customWidth="1"/>
    <col min="4098" max="4098" width="3.83203125" style="632" bestFit="1" customWidth="1"/>
    <col min="4099" max="4099" width="6.33203125" style="632" bestFit="1" customWidth="1"/>
    <col min="4100" max="4100" width="10.33203125" style="632" bestFit="1" customWidth="1"/>
    <col min="4101" max="4101" width="15.66015625" style="632" bestFit="1" customWidth="1"/>
    <col min="4102" max="4102" width="4.16015625" style="632" bestFit="1" customWidth="1"/>
    <col min="4103" max="4103" width="10.33203125" style="632" bestFit="1" customWidth="1"/>
    <col min="4104" max="4104" width="14.66015625" style="632" bestFit="1" customWidth="1"/>
    <col min="4105" max="4105" width="10.33203125" style="632" bestFit="1" customWidth="1"/>
    <col min="4106" max="4106" width="13.33203125" style="632" bestFit="1" customWidth="1"/>
    <col min="4107" max="4352" width="9.33203125" style="632" customWidth="1"/>
    <col min="4353" max="4353" width="70.16015625" style="632" customWidth="1"/>
    <col min="4354" max="4354" width="3.83203125" style="632" bestFit="1" customWidth="1"/>
    <col min="4355" max="4355" width="6.33203125" style="632" bestFit="1" customWidth="1"/>
    <col min="4356" max="4356" width="10.33203125" style="632" bestFit="1" customWidth="1"/>
    <col min="4357" max="4357" width="15.66015625" style="632" bestFit="1" customWidth="1"/>
    <col min="4358" max="4358" width="4.16015625" style="632" bestFit="1" customWidth="1"/>
    <col min="4359" max="4359" width="10.33203125" style="632" bestFit="1" customWidth="1"/>
    <col min="4360" max="4360" width="14.66015625" style="632" bestFit="1" customWidth="1"/>
    <col min="4361" max="4361" width="10.33203125" style="632" bestFit="1" customWidth="1"/>
    <col min="4362" max="4362" width="13.33203125" style="632" bestFit="1" customWidth="1"/>
    <col min="4363" max="4608" width="9.33203125" style="632" customWidth="1"/>
    <col min="4609" max="4609" width="70.16015625" style="632" customWidth="1"/>
    <col min="4610" max="4610" width="3.83203125" style="632" bestFit="1" customWidth="1"/>
    <col min="4611" max="4611" width="6.33203125" style="632" bestFit="1" customWidth="1"/>
    <col min="4612" max="4612" width="10.33203125" style="632" bestFit="1" customWidth="1"/>
    <col min="4613" max="4613" width="15.66015625" style="632" bestFit="1" customWidth="1"/>
    <col min="4614" max="4614" width="4.16015625" style="632" bestFit="1" customWidth="1"/>
    <col min="4615" max="4615" width="10.33203125" style="632" bestFit="1" customWidth="1"/>
    <col min="4616" max="4616" width="14.66015625" style="632" bestFit="1" customWidth="1"/>
    <col min="4617" max="4617" width="10.33203125" style="632" bestFit="1" customWidth="1"/>
    <col min="4618" max="4618" width="13.33203125" style="632" bestFit="1" customWidth="1"/>
    <col min="4619" max="4864" width="9.33203125" style="632" customWidth="1"/>
    <col min="4865" max="4865" width="70.16015625" style="632" customWidth="1"/>
    <col min="4866" max="4866" width="3.83203125" style="632" bestFit="1" customWidth="1"/>
    <col min="4867" max="4867" width="6.33203125" style="632" bestFit="1" customWidth="1"/>
    <col min="4868" max="4868" width="10.33203125" style="632" bestFit="1" customWidth="1"/>
    <col min="4869" max="4869" width="15.66015625" style="632" bestFit="1" customWidth="1"/>
    <col min="4870" max="4870" width="4.16015625" style="632" bestFit="1" customWidth="1"/>
    <col min="4871" max="4871" width="10.33203125" style="632" bestFit="1" customWidth="1"/>
    <col min="4872" max="4872" width="14.66015625" style="632" bestFit="1" customWidth="1"/>
    <col min="4873" max="4873" width="10.33203125" style="632" bestFit="1" customWidth="1"/>
    <col min="4874" max="4874" width="13.33203125" style="632" bestFit="1" customWidth="1"/>
    <col min="4875" max="5120" width="9.33203125" style="632" customWidth="1"/>
    <col min="5121" max="5121" width="70.16015625" style="632" customWidth="1"/>
    <col min="5122" max="5122" width="3.83203125" style="632" bestFit="1" customWidth="1"/>
    <col min="5123" max="5123" width="6.33203125" style="632" bestFit="1" customWidth="1"/>
    <col min="5124" max="5124" width="10.33203125" style="632" bestFit="1" customWidth="1"/>
    <col min="5125" max="5125" width="15.66015625" style="632" bestFit="1" customWidth="1"/>
    <col min="5126" max="5126" width="4.16015625" style="632" bestFit="1" customWidth="1"/>
    <col min="5127" max="5127" width="10.33203125" style="632" bestFit="1" customWidth="1"/>
    <col min="5128" max="5128" width="14.66015625" style="632" bestFit="1" customWidth="1"/>
    <col min="5129" max="5129" width="10.33203125" style="632" bestFit="1" customWidth="1"/>
    <col min="5130" max="5130" width="13.33203125" style="632" bestFit="1" customWidth="1"/>
    <col min="5131" max="5376" width="9.33203125" style="632" customWidth="1"/>
    <col min="5377" max="5377" width="70.16015625" style="632" customWidth="1"/>
    <col min="5378" max="5378" width="3.83203125" style="632" bestFit="1" customWidth="1"/>
    <col min="5379" max="5379" width="6.33203125" style="632" bestFit="1" customWidth="1"/>
    <col min="5380" max="5380" width="10.33203125" style="632" bestFit="1" customWidth="1"/>
    <col min="5381" max="5381" width="15.66015625" style="632" bestFit="1" customWidth="1"/>
    <col min="5382" max="5382" width="4.16015625" style="632" bestFit="1" customWidth="1"/>
    <col min="5383" max="5383" width="10.33203125" style="632" bestFit="1" customWidth="1"/>
    <col min="5384" max="5384" width="14.66015625" style="632" bestFit="1" customWidth="1"/>
    <col min="5385" max="5385" width="10.33203125" style="632" bestFit="1" customWidth="1"/>
    <col min="5386" max="5386" width="13.33203125" style="632" bestFit="1" customWidth="1"/>
    <col min="5387" max="5632" width="9.33203125" style="632" customWidth="1"/>
    <col min="5633" max="5633" width="70.16015625" style="632" customWidth="1"/>
    <col min="5634" max="5634" width="3.83203125" style="632" bestFit="1" customWidth="1"/>
    <col min="5635" max="5635" width="6.33203125" style="632" bestFit="1" customWidth="1"/>
    <col min="5636" max="5636" width="10.33203125" style="632" bestFit="1" customWidth="1"/>
    <col min="5637" max="5637" width="15.66015625" style="632" bestFit="1" customWidth="1"/>
    <col min="5638" max="5638" width="4.16015625" style="632" bestFit="1" customWidth="1"/>
    <col min="5639" max="5639" width="10.33203125" style="632" bestFit="1" customWidth="1"/>
    <col min="5640" max="5640" width="14.66015625" style="632" bestFit="1" customWidth="1"/>
    <col min="5641" max="5641" width="10.33203125" style="632" bestFit="1" customWidth="1"/>
    <col min="5642" max="5642" width="13.33203125" style="632" bestFit="1" customWidth="1"/>
    <col min="5643" max="5888" width="9.33203125" style="632" customWidth="1"/>
    <col min="5889" max="5889" width="70.16015625" style="632" customWidth="1"/>
    <col min="5890" max="5890" width="3.83203125" style="632" bestFit="1" customWidth="1"/>
    <col min="5891" max="5891" width="6.33203125" style="632" bestFit="1" customWidth="1"/>
    <col min="5892" max="5892" width="10.33203125" style="632" bestFit="1" customWidth="1"/>
    <col min="5893" max="5893" width="15.66015625" style="632" bestFit="1" customWidth="1"/>
    <col min="5894" max="5894" width="4.16015625" style="632" bestFit="1" customWidth="1"/>
    <col min="5895" max="5895" width="10.33203125" style="632" bestFit="1" customWidth="1"/>
    <col min="5896" max="5896" width="14.66015625" style="632" bestFit="1" customWidth="1"/>
    <col min="5897" max="5897" width="10.33203125" style="632" bestFit="1" customWidth="1"/>
    <col min="5898" max="5898" width="13.33203125" style="632" bestFit="1" customWidth="1"/>
    <col min="5899" max="6144" width="9.33203125" style="632" customWidth="1"/>
    <col min="6145" max="6145" width="70.16015625" style="632" customWidth="1"/>
    <col min="6146" max="6146" width="3.83203125" style="632" bestFit="1" customWidth="1"/>
    <col min="6147" max="6147" width="6.33203125" style="632" bestFit="1" customWidth="1"/>
    <col min="6148" max="6148" width="10.33203125" style="632" bestFit="1" customWidth="1"/>
    <col min="6149" max="6149" width="15.66015625" style="632" bestFit="1" customWidth="1"/>
    <col min="6150" max="6150" width="4.16015625" style="632" bestFit="1" customWidth="1"/>
    <col min="6151" max="6151" width="10.33203125" style="632" bestFit="1" customWidth="1"/>
    <col min="6152" max="6152" width="14.66015625" style="632" bestFit="1" customWidth="1"/>
    <col min="6153" max="6153" width="10.33203125" style="632" bestFit="1" customWidth="1"/>
    <col min="6154" max="6154" width="13.33203125" style="632" bestFit="1" customWidth="1"/>
    <col min="6155" max="6400" width="9.33203125" style="632" customWidth="1"/>
    <col min="6401" max="6401" width="70.16015625" style="632" customWidth="1"/>
    <col min="6402" max="6402" width="3.83203125" style="632" bestFit="1" customWidth="1"/>
    <col min="6403" max="6403" width="6.33203125" style="632" bestFit="1" customWidth="1"/>
    <col min="6404" max="6404" width="10.33203125" style="632" bestFit="1" customWidth="1"/>
    <col min="6405" max="6405" width="15.66015625" style="632" bestFit="1" customWidth="1"/>
    <col min="6406" max="6406" width="4.16015625" style="632" bestFit="1" customWidth="1"/>
    <col min="6407" max="6407" width="10.33203125" style="632" bestFit="1" customWidth="1"/>
    <col min="6408" max="6408" width="14.66015625" style="632" bestFit="1" customWidth="1"/>
    <col min="6409" max="6409" width="10.33203125" style="632" bestFit="1" customWidth="1"/>
    <col min="6410" max="6410" width="13.33203125" style="632" bestFit="1" customWidth="1"/>
    <col min="6411" max="6656" width="9.33203125" style="632" customWidth="1"/>
    <col min="6657" max="6657" width="70.16015625" style="632" customWidth="1"/>
    <col min="6658" max="6658" width="3.83203125" style="632" bestFit="1" customWidth="1"/>
    <col min="6659" max="6659" width="6.33203125" style="632" bestFit="1" customWidth="1"/>
    <col min="6660" max="6660" width="10.33203125" style="632" bestFit="1" customWidth="1"/>
    <col min="6661" max="6661" width="15.66015625" style="632" bestFit="1" customWidth="1"/>
    <col min="6662" max="6662" width="4.16015625" style="632" bestFit="1" customWidth="1"/>
    <col min="6663" max="6663" width="10.33203125" style="632" bestFit="1" customWidth="1"/>
    <col min="6664" max="6664" width="14.66015625" style="632" bestFit="1" customWidth="1"/>
    <col min="6665" max="6665" width="10.33203125" style="632" bestFit="1" customWidth="1"/>
    <col min="6666" max="6666" width="13.33203125" style="632" bestFit="1" customWidth="1"/>
    <col min="6667" max="6912" width="9.33203125" style="632" customWidth="1"/>
    <col min="6913" max="6913" width="70.16015625" style="632" customWidth="1"/>
    <col min="6914" max="6914" width="3.83203125" style="632" bestFit="1" customWidth="1"/>
    <col min="6915" max="6915" width="6.33203125" style="632" bestFit="1" customWidth="1"/>
    <col min="6916" max="6916" width="10.33203125" style="632" bestFit="1" customWidth="1"/>
    <col min="6917" max="6917" width="15.66015625" style="632" bestFit="1" customWidth="1"/>
    <col min="6918" max="6918" width="4.16015625" style="632" bestFit="1" customWidth="1"/>
    <col min="6919" max="6919" width="10.33203125" style="632" bestFit="1" customWidth="1"/>
    <col min="6920" max="6920" width="14.66015625" style="632" bestFit="1" customWidth="1"/>
    <col min="6921" max="6921" width="10.33203125" style="632" bestFit="1" customWidth="1"/>
    <col min="6922" max="6922" width="13.33203125" style="632" bestFit="1" customWidth="1"/>
    <col min="6923" max="7168" width="9.33203125" style="632" customWidth="1"/>
    <col min="7169" max="7169" width="70.16015625" style="632" customWidth="1"/>
    <col min="7170" max="7170" width="3.83203125" style="632" bestFit="1" customWidth="1"/>
    <col min="7171" max="7171" width="6.33203125" style="632" bestFit="1" customWidth="1"/>
    <col min="7172" max="7172" width="10.33203125" style="632" bestFit="1" customWidth="1"/>
    <col min="7173" max="7173" width="15.66015625" style="632" bestFit="1" customWidth="1"/>
    <col min="7174" max="7174" width="4.16015625" style="632" bestFit="1" customWidth="1"/>
    <col min="7175" max="7175" width="10.33203125" style="632" bestFit="1" customWidth="1"/>
    <col min="7176" max="7176" width="14.66015625" style="632" bestFit="1" customWidth="1"/>
    <col min="7177" max="7177" width="10.33203125" style="632" bestFit="1" customWidth="1"/>
    <col min="7178" max="7178" width="13.33203125" style="632" bestFit="1" customWidth="1"/>
    <col min="7179" max="7424" width="9.33203125" style="632" customWidth="1"/>
    <col min="7425" max="7425" width="70.16015625" style="632" customWidth="1"/>
    <col min="7426" max="7426" width="3.83203125" style="632" bestFit="1" customWidth="1"/>
    <col min="7427" max="7427" width="6.33203125" style="632" bestFit="1" customWidth="1"/>
    <col min="7428" max="7428" width="10.33203125" style="632" bestFit="1" customWidth="1"/>
    <col min="7429" max="7429" width="15.66015625" style="632" bestFit="1" customWidth="1"/>
    <col min="7430" max="7430" width="4.16015625" style="632" bestFit="1" customWidth="1"/>
    <col min="7431" max="7431" width="10.33203125" style="632" bestFit="1" customWidth="1"/>
    <col min="7432" max="7432" width="14.66015625" style="632" bestFit="1" customWidth="1"/>
    <col min="7433" max="7433" width="10.33203125" style="632" bestFit="1" customWidth="1"/>
    <col min="7434" max="7434" width="13.33203125" style="632" bestFit="1" customWidth="1"/>
    <col min="7435" max="7680" width="9.33203125" style="632" customWidth="1"/>
    <col min="7681" max="7681" width="70.16015625" style="632" customWidth="1"/>
    <col min="7682" max="7682" width="3.83203125" style="632" bestFit="1" customWidth="1"/>
    <col min="7683" max="7683" width="6.33203125" style="632" bestFit="1" customWidth="1"/>
    <col min="7684" max="7684" width="10.33203125" style="632" bestFit="1" customWidth="1"/>
    <col min="7685" max="7685" width="15.66015625" style="632" bestFit="1" customWidth="1"/>
    <col min="7686" max="7686" width="4.16015625" style="632" bestFit="1" customWidth="1"/>
    <col min="7687" max="7687" width="10.33203125" style="632" bestFit="1" customWidth="1"/>
    <col min="7688" max="7688" width="14.66015625" style="632" bestFit="1" customWidth="1"/>
    <col min="7689" max="7689" width="10.33203125" style="632" bestFit="1" customWidth="1"/>
    <col min="7690" max="7690" width="13.33203125" style="632" bestFit="1" customWidth="1"/>
    <col min="7691" max="7936" width="9.33203125" style="632" customWidth="1"/>
    <col min="7937" max="7937" width="70.16015625" style="632" customWidth="1"/>
    <col min="7938" max="7938" width="3.83203125" style="632" bestFit="1" customWidth="1"/>
    <col min="7939" max="7939" width="6.33203125" style="632" bestFit="1" customWidth="1"/>
    <col min="7940" max="7940" width="10.33203125" style="632" bestFit="1" customWidth="1"/>
    <col min="7941" max="7941" width="15.66015625" style="632" bestFit="1" customWidth="1"/>
    <col min="7942" max="7942" width="4.16015625" style="632" bestFit="1" customWidth="1"/>
    <col min="7943" max="7943" width="10.33203125" style="632" bestFit="1" customWidth="1"/>
    <col min="7944" max="7944" width="14.66015625" style="632" bestFit="1" customWidth="1"/>
    <col min="7945" max="7945" width="10.33203125" style="632" bestFit="1" customWidth="1"/>
    <col min="7946" max="7946" width="13.33203125" style="632" bestFit="1" customWidth="1"/>
    <col min="7947" max="8192" width="9.33203125" style="632" customWidth="1"/>
    <col min="8193" max="8193" width="70.16015625" style="632" customWidth="1"/>
    <col min="8194" max="8194" width="3.83203125" style="632" bestFit="1" customWidth="1"/>
    <col min="8195" max="8195" width="6.33203125" style="632" bestFit="1" customWidth="1"/>
    <col min="8196" max="8196" width="10.33203125" style="632" bestFit="1" customWidth="1"/>
    <col min="8197" max="8197" width="15.66015625" style="632" bestFit="1" customWidth="1"/>
    <col min="8198" max="8198" width="4.16015625" style="632" bestFit="1" customWidth="1"/>
    <col min="8199" max="8199" width="10.33203125" style="632" bestFit="1" customWidth="1"/>
    <col min="8200" max="8200" width="14.66015625" style="632" bestFit="1" customWidth="1"/>
    <col min="8201" max="8201" width="10.33203125" style="632" bestFit="1" customWidth="1"/>
    <col min="8202" max="8202" width="13.33203125" style="632" bestFit="1" customWidth="1"/>
    <col min="8203" max="8448" width="9.33203125" style="632" customWidth="1"/>
    <col min="8449" max="8449" width="70.16015625" style="632" customWidth="1"/>
    <col min="8450" max="8450" width="3.83203125" style="632" bestFit="1" customWidth="1"/>
    <col min="8451" max="8451" width="6.33203125" style="632" bestFit="1" customWidth="1"/>
    <col min="8452" max="8452" width="10.33203125" style="632" bestFit="1" customWidth="1"/>
    <col min="8453" max="8453" width="15.66015625" style="632" bestFit="1" customWidth="1"/>
    <col min="8454" max="8454" width="4.16015625" style="632" bestFit="1" customWidth="1"/>
    <col min="8455" max="8455" width="10.33203125" style="632" bestFit="1" customWidth="1"/>
    <col min="8456" max="8456" width="14.66015625" style="632" bestFit="1" customWidth="1"/>
    <col min="8457" max="8457" width="10.33203125" style="632" bestFit="1" customWidth="1"/>
    <col min="8458" max="8458" width="13.33203125" style="632" bestFit="1" customWidth="1"/>
    <col min="8459" max="8704" width="9.33203125" style="632" customWidth="1"/>
    <col min="8705" max="8705" width="70.16015625" style="632" customWidth="1"/>
    <col min="8706" max="8706" width="3.83203125" style="632" bestFit="1" customWidth="1"/>
    <col min="8707" max="8707" width="6.33203125" style="632" bestFit="1" customWidth="1"/>
    <col min="8708" max="8708" width="10.33203125" style="632" bestFit="1" customWidth="1"/>
    <col min="8709" max="8709" width="15.66015625" style="632" bestFit="1" customWidth="1"/>
    <col min="8710" max="8710" width="4.16015625" style="632" bestFit="1" customWidth="1"/>
    <col min="8711" max="8711" width="10.33203125" style="632" bestFit="1" customWidth="1"/>
    <col min="8712" max="8712" width="14.66015625" style="632" bestFit="1" customWidth="1"/>
    <col min="8713" max="8713" width="10.33203125" style="632" bestFit="1" customWidth="1"/>
    <col min="8714" max="8714" width="13.33203125" style="632" bestFit="1" customWidth="1"/>
    <col min="8715" max="8960" width="9.33203125" style="632" customWidth="1"/>
    <col min="8961" max="8961" width="70.16015625" style="632" customWidth="1"/>
    <col min="8962" max="8962" width="3.83203125" style="632" bestFit="1" customWidth="1"/>
    <col min="8963" max="8963" width="6.33203125" style="632" bestFit="1" customWidth="1"/>
    <col min="8964" max="8964" width="10.33203125" style="632" bestFit="1" customWidth="1"/>
    <col min="8965" max="8965" width="15.66015625" style="632" bestFit="1" customWidth="1"/>
    <col min="8966" max="8966" width="4.16015625" style="632" bestFit="1" customWidth="1"/>
    <col min="8967" max="8967" width="10.33203125" style="632" bestFit="1" customWidth="1"/>
    <col min="8968" max="8968" width="14.66015625" style="632" bestFit="1" customWidth="1"/>
    <col min="8969" max="8969" width="10.33203125" style="632" bestFit="1" customWidth="1"/>
    <col min="8970" max="8970" width="13.33203125" style="632" bestFit="1" customWidth="1"/>
    <col min="8971" max="9216" width="9.33203125" style="632" customWidth="1"/>
    <col min="9217" max="9217" width="70.16015625" style="632" customWidth="1"/>
    <col min="9218" max="9218" width="3.83203125" style="632" bestFit="1" customWidth="1"/>
    <col min="9219" max="9219" width="6.33203125" style="632" bestFit="1" customWidth="1"/>
    <col min="9220" max="9220" width="10.33203125" style="632" bestFit="1" customWidth="1"/>
    <col min="9221" max="9221" width="15.66015625" style="632" bestFit="1" customWidth="1"/>
    <col min="9222" max="9222" width="4.16015625" style="632" bestFit="1" customWidth="1"/>
    <col min="9223" max="9223" width="10.33203125" style="632" bestFit="1" customWidth="1"/>
    <col min="9224" max="9224" width="14.66015625" style="632" bestFit="1" customWidth="1"/>
    <col min="9225" max="9225" width="10.33203125" style="632" bestFit="1" customWidth="1"/>
    <col min="9226" max="9226" width="13.33203125" style="632" bestFit="1" customWidth="1"/>
    <col min="9227" max="9472" width="9.33203125" style="632" customWidth="1"/>
    <col min="9473" max="9473" width="70.16015625" style="632" customWidth="1"/>
    <col min="9474" max="9474" width="3.83203125" style="632" bestFit="1" customWidth="1"/>
    <col min="9475" max="9475" width="6.33203125" style="632" bestFit="1" customWidth="1"/>
    <col min="9476" max="9476" width="10.33203125" style="632" bestFit="1" customWidth="1"/>
    <col min="9477" max="9477" width="15.66015625" style="632" bestFit="1" customWidth="1"/>
    <col min="9478" max="9478" width="4.16015625" style="632" bestFit="1" customWidth="1"/>
    <col min="9479" max="9479" width="10.33203125" style="632" bestFit="1" customWidth="1"/>
    <col min="9480" max="9480" width="14.66015625" style="632" bestFit="1" customWidth="1"/>
    <col min="9481" max="9481" width="10.33203125" style="632" bestFit="1" customWidth="1"/>
    <col min="9482" max="9482" width="13.33203125" style="632" bestFit="1" customWidth="1"/>
    <col min="9483" max="9728" width="9.33203125" style="632" customWidth="1"/>
    <col min="9729" max="9729" width="70.16015625" style="632" customWidth="1"/>
    <col min="9730" max="9730" width="3.83203125" style="632" bestFit="1" customWidth="1"/>
    <col min="9731" max="9731" width="6.33203125" style="632" bestFit="1" customWidth="1"/>
    <col min="9732" max="9732" width="10.33203125" style="632" bestFit="1" customWidth="1"/>
    <col min="9733" max="9733" width="15.66015625" style="632" bestFit="1" customWidth="1"/>
    <col min="9734" max="9734" width="4.16015625" style="632" bestFit="1" customWidth="1"/>
    <col min="9735" max="9735" width="10.33203125" style="632" bestFit="1" customWidth="1"/>
    <col min="9736" max="9736" width="14.66015625" style="632" bestFit="1" customWidth="1"/>
    <col min="9737" max="9737" width="10.33203125" style="632" bestFit="1" customWidth="1"/>
    <col min="9738" max="9738" width="13.33203125" style="632" bestFit="1" customWidth="1"/>
    <col min="9739" max="9984" width="9.33203125" style="632" customWidth="1"/>
    <col min="9985" max="9985" width="70.16015625" style="632" customWidth="1"/>
    <col min="9986" max="9986" width="3.83203125" style="632" bestFit="1" customWidth="1"/>
    <col min="9987" max="9987" width="6.33203125" style="632" bestFit="1" customWidth="1"/>
    <col min="9988" max="9988" width="10.33203125" style="632" bestFit="1" customWidth="1"/>
    <col min="9989" max="9989" width="15.66015625" style="632" bestFit="1" customWidth="1"/>
    <col min="9990" max="9990" width="4.16015625" style="632" bestFit="1" customWidth="1"/>
    <col min="9991" max="9991" width="10.33203125" style="632" bestFit="1" customWidth="1"/>
    <col min="9992" max="9992" width="14.66015625" style="632" bestFit="1" customWidth="1"/>
    <col min="9993" max="9993" width="10.33203125" style="632" bestFit="1" customWidth="1"/>
    <col min="9994" max="9994" width="13.33203125" style="632" bestFit="1" customWidth="1"/>
    <col min="9995" max="10240" width="9.33203125" style="632" customWidth="1"/>
    <col min="10241" max="10241" width="70.16015625" style="632" customWidth="1"/>
    <col min="10242" max="10242" width="3.83203125" style="632" bestFit="1" customWidth="1"/>
    <col min="10243" max="10243" width="6.33203125" style="632" bestFit="1" customWidth="1"/>
    <col min="10244" max="10244" width="10.33203125" style="632" bestFit="1" customWidth="1"/>
    <col min="10245" max="10245" width="15.66015625" style="632" bestFit="1" customWidth="1"/>
    <col min="10246" max="10246" width="4.16015625" style="632" bestFit="1" customWidth="1"/>
    <col min="10247" max="10247" width="10.33203125" style="632" bestFit="1" customWidth="1"/>
    <col min="10248" max="10248" width="14.66015625" style="632" bestFit="1" customWidth="1"/>
    <col min="10249" max="10249" width="10.33203125" style="632" bestFit="1" customWidth="1"/>
    <col min="10250" max="10250" width="13.33203125" style="632" bestFit="1" customWidth="1"/>
    <col min="10251" max="10496" width="9.33203125" style="632" customWidth="1"/>
    <col min="10497" max="10497" width="70.16015625" style="632" customWidth="1"/>
    <col min="10498" max="10498" width="3.83203125" style="632" bestFit="1" customWidth="1"/>
    <col min="10499" max="10499" width="6.33203125" style="632" bestFit="1" customWidth="1"/>
    <col min="10500" max="10500" width="10.33203125" style="632" bestFit="1" customWidth="1"/>
    <col min="10501" max="10501" width="15.66015625" style="632" bestFit="1" customWidth="1"/>
    <col min="10502" max="10502" width="4.16015625" style="632" bestFit="1" customWidth="1"/>
    <col min="10503" max="10503" width="10.33203125" style="632" bestFit="1" customWidth="1"/>
    <col min="10504" max="10504" width="14.66015625" style="632" bestFit="1" customWidth="1"/>
    <col min="10505" max="10505" width="10.33203125" style="632" bestFit="1" customWidth="1"/>
    <col min="10506" max="10506" width="13.33203125" style="632" bestFit="1" customWidth="1"/>
    <col min="10507" max="10752" width="9.33203125" style="632" customWidth="1"/>
    <col min="10753" max="10753" width="70.16015625" style="632" customWidth="1"/>
    <col min="10754" max="10754" width="3.83203125" style="632" bestFit="1" customWidth="1"/>
    <col min="10755" max="10755" width="6.33203125" style="632" bestFit="1" customWidth="1"/>
    <col min="10756" max="10756" width="10.33203125" style="632" bestFit="1" customWidth="1"/>
    <col min="10757" max="10757" width="15.66015625" style="632" bestFit="1" customWidth="1"/>
    <col min="10758" max="10758" width="4.16015625" style="632" bestFit="1" customWidth="1"/>
    <col min="10759" max="10759" width="10.33203125" style="632" bestFit="1" customWidth="1"/>
    <col min="10760" max="10760" width="14.66015625" style="632" bestFit="1" customWidth="1"/>
    <col min="10761" max="10761" width="10.33203125" style="632" bestFit="1" customWidth="1"/>
    <col min="10762" max="10762" width="13.33203125" style="632" bestFit="1" customWidth="1"/>
    <col min="10763" max="11008" width="9.33203125" style="632" customWidth="1"/>
    <col min="11009" max="11009" width="70.16015625" style="632" customWidth="1"/>
    <col min="11010" max="11010" width="3.83203125" style="632" bestFit="1" customWidth="1"/>
    <col min="11011" max="11011" width="6.33203125" style="632" bestFit="1" customWidth="1"/>
    <col min="11012" max="11012" width="10.33203125" style="632" bestFit="1" customWidth="1"/>
    <col min="11013" max="11013" width="15.66015625" style="632" bestFit="1" customWidth="1"/>
    <col min="11014" max="11014" width="4.16015625" style="632" bestFit="1" customWidth="1"/>
    <col min="11015" max="11015" width="10.33203125" style="632" bestFit="1" customWidth="1"/>
    <col min="11016" max="11016" width="14.66015625" style="632" bestFit="1" customWidth="1"/>
    <col min="11017" max="11017" width="10.33203125" style="632" bestFit="1" customWidth="1"/>
    <col min="11018" max="11018" width="13.33203125" style="632" bestFit="1" customWidth="1"/>
    <col min="11019" max="11264" width="9.33203125" style="632" customWidth="1"/>
    <col min="11265" max="11265" width="70.16015625" style="632" customWidth="1"/>
    <col min="11266" max="11266" width="3.83203125" style="632" bestFit="1" customWidth="1"/>
    <col min="11267" max="11267" width="6.33203125" style="632" bestFit="1" customWidth="1"/>
    <col min="11268" max="11268" width="10.33203125" style="632" bestFit="1" customWidth="1"/>
    <col min="11269" max="11269" width="15.66015625" style="632" bestFit="1" customWidth="1"/>
    <col min="11270" max="11270" width="4.16015625" style="632" bestFit="1" customWidth="1"/>
    <col min="11271" max="11271" width="10.33203125" style="632" bestFit="1" customWidth="1"/>
    <col min="11272" max="11272" width="14.66015625" style="632" bestFit="1" customWidth="1"/>
    <col min="11273" max="11273" width="10.33203125" style="632" bestFit="1" customWidth="1"/>
    <col min="11274" max="11274" width="13.33203125" style="632" bestFit="1" customWidth="1"/>
    <col min="11275" max="11520" width="9.33203125" style="632" customWidth="1"/>
    <col min="11521" max="11521" width="70.16015625" style="632" customWidth="1"/>
    <col min="11522" max="11522" width="3.83203125" style="632" bestFit="1" customWidth="1"/>
    <col min="11523" max="11523" width="6.33203125" style="632" bestFit="1" customWidth="1"/>
    <col min="11524" max="11524" width="10.33203125" style="632" bestFit="1" customWidth="1"/>
    <col min="11525" max="11525" width="15.66015625" style="632" bestFit="1" customWidth="1"/>
    <col min="11526" max="11526" width="4.16015625" style="632" bestFit="1" customWidth="1"/>
    <col min="11527" max="11527" width="10.33203125" style="632" bestFit="1" customWidth="1"/>
    <col min="11528" max="11528" width="14.66015625" style="632" bestFit="1" customWidth="1"/>
    <col min="11529" max="11529" width="10.33203125" style="632" bestFit="1" customWidth="1"/>
    <col min="11530" max="11530" width="13.33203125" style="632" bestFit="1" customWidth="1"/>
    <col min="11531" max="11776" width="9.33203125" style="632" customWidth="1"/>
    <col min="11777" max="11777" width="70.16015625" style="632" customWidth="1"/>
    <col min="11778" max="11778" width="3.83203125" style="632" bestFit="1" customWidth="1"/>
    <col min="11779" max="11779" width="6.33203125" style="632" bestFit="1" customWidth="1"/>
    <col min="11780" max="11780" width="10.33203125" style="632" bestFit="1" customWidth="1"/>
    <col min="11781" max="11781" width="15.66015625" style="632" bestFit="1" customWidth="1"/>
    <col min="11782" max="11782" width="4.16015625" style="632" bestFit="1" customWidth="1"/>
    <col min="11783" max="11783" width="10.33203125" style="632" bestFit="1" customWidth="1"/>
    <col min="11784" max="11784" width="14.66015625" style="632" bestFit="1" customWidth="1"/>
    <col min="11785" max="11785" width="10.33203125" style="632" bestFit="1" customWidth="1"/>
    <col min="11786" max="11786" width="13.33203125" style="632" bestFit="1" customWidth="1"/>
    <col min="11787" max="12032" width="9.33203125" style="632" customWidth="1"/>
    <col min="12033" max="12033" width="70.16015625" style="632" customWidth="1"/>
    <col min="12034" max="12034" width="3.83203125" style="632" bestFit="1" customWidth="1"/>
    <col min="12035" max="12035" width="6.33203125" style="632" bestFit="1" customWidth="1"/>
    <col min="12036" max="12036" width="10.33203125" style="632" bestFit="1" customWidth="1"/>
    <col min="12037" max="12037" width="15.66015625" style="632" bestFit="1" customWidth="1"/>
    <col min="12038" max="12038" width="4.16015625" style="632" bestFit="1" customWidth="1"/>
    <col min="12039" max="12039" width="10.33203125" style="632" bestFit="1" customWidth="1"/>
    <col min="12040" max="12040" width="14.66015625" style="632" bestFit="1" customWidth="1"/>
    <col min="12041" max="12041" width="10.33203125" style="632" bestFit="1" customWidth="1"/>
    <col min="12042" max="12042" width="13.33203125" style="632" bestFit="1" customWidth="1"/>
    <col min="12043" max="12288" width="9.33203125" style="632" customWidth="1"/>
    <col min="12289" max="12289" width="70.16015625" style="632" customWidth="1"/>
    <col min="12290" max="12290" width="3.83203125" style="632" bestFit="1" customWidth="1"/>
    <col min="12291" max="12291" width="6.33203125" style="632" bestFit="1" customWidth="1"/>
    <col min="12292" max="12292" width="10.33203125" style="632" bestFit="1" customWidth="1"/>
    <col min="12293" max="12293" width="15.66015625" style="632" bestFit="1" customWidth="1"/>
    <col min="12294" max="12294" width="4.16015625" style="632" bestFit="1" customWidth="1"/>
    <col min="12295" max="12295" width="10.33203125" style="632" bestFit="1" customWidth="1"/>
    <col min="12296" max="12296" width="14.66015625" style="632" bestFit="1" customWidth="1"/>
    <col min="12297" max="12297" width="10.33203125" style="632" bestFit="1" customWidth="1"/>
    <col min="12298" max="12298" width="13.33203125" style="632" bestFit="1" customWidth="1"/>
    <col min="12299" max="12544" width="9.33203125" style="632" customWidth="1"/>
    <col min="12545" max="12545" width="70.16015625" style="632" customWidth="1"/>
    <col min="12546" max="12546" width="3.83203125" style="632" bestFit="1" customWidth="1"/>
    <col min="12547" max="12547" width="6.33203125" style="632" bestFit="1" customWidth="1"/>
    <col min="12548" max="12548" width="10.33203125" style="632" bestFit="1" customWidth="1"/>
    <col min="12549" max="12549" width="15.66015625" style="632" bestFit="1" customWidth="1"/>
    <col min="12550" max="12550" width="4.16015625" style="632" bestFit="1" customWidth="1"/>
    <col min="12551" max="12551" width="10.33203125" style="632" bestFit="1" customWidth="1"/>
    <col min="12552" max="12552" width="14.66015625" style="632" bestFit="1" customWidth="1"/>
    <col min="12553" max="12553" width="10.33203125" style="632" bestFit="1" customWidth="1"/>
    <col min="12554" max="12554" width="13.33203125" style="632" bestFit="1" customWidth="1"/>
    <col min="12555" max="12800" width="9.33203125" style="632" customWidth="1"/>
    <col min="12801" max="12801" width="70.16015625" style="632" customWidth="1"/>
    <col min="12802" max="12802" width="3.83203125" style="632" bestFit="1" customWidth="1"/>
    <col min="12803" max="12803" width="6.33203125" style="632" bestFit="1" customWidth="1"/>
    <col min="12804" max="12804" width="10.33203125" style="632" bestFit="1" customWidth="1"/>
    <col min="12805" max="12805" width="15.66015625" style="632" bestFit="1" customWidth="1"/>
    <col min="12806" max="12806" width="4.16015625" style="632" bestFit="1" customWidth="1"/>
    <col min="12807" max="12807" width="10.33203125" style="632" bestFit="1" customWidth="1"/>
    <col min="12808" max="12808" width="14.66015625" style="632" bestFit="1" customWidth="1"/>
    <col min="12809" max="12809" width="10.33203125" style="632" bestFit="1" customWidth="1"/>
    <col min="12810" max="12810" width="13.33203125" style="632" bestFit="1" customWidth="1"/>
    <col min="12811" max="13056" width="9.33203125" style="632" customWidth="1"/>
    <col min="13057" max="13057" width="70.16015625" style="632" customWidth="1"/>
    <col min="13058" max="13058" width="3.83203125" style="632" bestFit="1" customWidth="1"/>
    <col min="13059" max="13059" width="6.33203125" style="632" bestFit="1" customWidth="1"/>
    <col min="13060" max="13060" width="10.33203125" style="632" bestFit="1" customWidth="1"/>
    <col min="13061" max="13061" width="15.66015625" style="632" bestFit="1" customWidth="1"/>
    <col min="13062" max="13062" width="4.16015625" style="632" bestFit="1" customWidth="1"/>
    <col min="13063" max="13063" width="10.33203125" style="632" bestFit="1" customWidth="1"/>
    <col min="13064" max="13064" width="14.66015625" style="632" bestFit="1" customWidth="1"/>
    <col min="13065" max="13065" width="10.33203125" style="632" bestFit="1" customWidth="1"/>
    <col min="13066" max="13066" width="13.33203125" style="632" bestFit="1" customWidth="1"/>
    <col min="13067" max="13312" width="9.33203125" style="632" customWidth="1"/>
    <col min="13313" max="13313" width="70.16015625" style="632" customWidth="1"/>
    <col min="13314" max="13314" width="3.83203125" style="632" bestFit="1" customWidth="1"/>
    <col min="13315" max="13315" width="6.33203125" style="632" bestFit="1" customWidth="1"/>
    <col min="13316" max="13316" width="10.33203125" style="632" bestFit="1" customWidth="1"/>
    <col min="13317" max="13317" width="15.66015625" style="632" bestFit="1" customWidth="1"/>
    <col min="13318" max="13318" width="4.16015625" style="632" bestFit="1" customWidth="1"/>
    <col min="13319" max="13319" width="10.33203125" style="632" bestFit="1" customWidth="1"/>
    <col min="13320" max="13320" width="14.66015625" style="632" bestFit="1" customWidth="1"/>
    <col min="13321" max="13321" width="10.33203125" style="632" bestFit="1" customWidth="1"/>
    <col min="13322" max="13322" width="13.33203125" style="632" bestFit="1" customWidth="1"/>
    <col min="13323" max="13568" width="9.33203125" style="632" customWidth="1"/>
    <col min="13569" max="13569" width="70.16015625" style="632" customWidth="1"/>
    <col min="13570" max="13570" width="3.83203125" style="632" bestFit="1" customWidth="1"/>
    <col min="13571" max="13571" width="6.33203125" style="632" bestFit="1" customWidth="1"/>
    <col min="13572" max="13572" width="10.33203125" style="632" bestFit="1" customWidth="1"/>
    <col min="13573" max="13573" width="15.66015625" style="632" bestFit="1" customWidth="1"/>
    <col min="13574" max="13574" width="4.16015625" style="632" bestFit="1" customWidth="1"/>
    <col min="13575" max="13575" width="10.33203125" style="632" bestFit="1" customWidth="1"/>
    <col min="13576" max="13576" width="14.66015625" style="632" bestFit="1" customWidth="1"/>
    <col min="13577" max="13577" width="10.33203125" style="632" bestFit="1" customWidth="1"/>
    <col min="13578" max="13578" width="13.33203125" style="632" bestFit="1" customWidth="1"/>
    <col min="13579" max="13824" width="9.33203125" style="632" customWidth="1"/>
    <col min="13825" max="13825" width="70.16015625" style="632" customWidth="1"/>
    <col min="13826" max="13826" width="3.83203125" style="632" bestFit="1" customWidth="1"/>
    <col min="13827" max="13827" width="6.33203125" style="632" bestFit="1" customWidth="1"/>
    <col min="13828" max="13828" width="10.33203125" style="632" bestFit="1" customWidth="1"/>
    <col min="13829" max="13829" width="15.66015625" style="632" bestFit="1" customWidth="1"/>
    <col min="13830" max="13830" width="4.16015625" style="632" bestFit="1" customWidth="1"/>
    <col min="13831" max="13831" width="10.33203125" style="632" bestFit="1" customWidth="1"/>
    <col min="13832" max="13832" width="14.66015625" style="632" bestFit="1" customWidth="1"/>
    <col min="13833" max="13833" width="10.33203125" style="632" bestFit="1" customWidth="1"/>
    <col min="13834" max="13834" width="13.33203125" style="632" bestFit="1" customWidth="1"/>
    <col min="13835" max="14080" width="9.33203125" style="632" customWidth="1"/>
    <col min="14081" max="14081" width="70.16015625" style="632" customWidth="1"/>
    <col min="14082" max="14082" width="3.83203125" style="632" bestFit="1" customWidth="1"/>
    <col min="14083" max="14083" width="6.33203125" style="632" bestFit="1" customWidth="1"/>
    <col min="14084" max="14084" width="10.33203125" style="632" bestFit="1" customWidth="1"/>
    <col min="14085" max="14085" width="15.66015625" style="632" bestFit="1" customWidth="1"/>
    <col min="14086" max="14086" width="4.16015625" style="632" bestFit="1" customWidth="1"/>
    <col min="14087" max="14087" width="10.33203125" style="632" bestFit="1" customWidth="1"/>
    <col min="14088" max="14088" width="14.66015625" style="632" bestFit="1" customWidth="1"/>
    <col min="14089" max="14089" width="10.33203125" style="632" bestFit="1" customWidth="1"/>
    <col min="14090" max="14090" width="13.33203125" style="632" bestFit="1" customWidth="1"/>
    <col min="14091" max="14336" width="9.33203125" style="632" customWidth="1"/>
    <col min="14337" max="14337" width="70.16015625" style="632" customWidth="1"/>
    <col min="14338" max="14338" width="3.83203125" style="632" bestFit="1" customWidth="1"/>
    <col min="14339" max="14339" width="6.33203125" style="632" bestFit="1" customWidth="1"/>
    <col min="14340" max="14340" width="10.33203125" style="632" bestFit="1" customWidth="1"/>
    <col min="14341" max="14341" width="15.66015625" style="632" bestFit="1" customWidth="1"/>
    <col min="14342" max="14342" width="4.16015625" style="632" bestFit="1" customWidth="1"/>
    <col min="14343" max="14343" width="10.33203125" style="632" bestFit="1" customWidth="1"/>
    <col min="14344" max="14344" width="14.66015625" style="632" bestFit="1" customWidth="1"/>
    <col min="14345" max="14345" width="10.33203125" style="632" bestFit="1" customWidth="1"/>
    <col min="14346" max="14346" width="13.33203125" style="632" bestFit="1" customWidth="1"/>
    <col min="14347" max="14592" width="9.33203125" style="632" customWidth="1"/>
    <col min="14593" max="14593" width="70.16015625" style="632" customWidth="1"/>
    <col min="14594" max="14594" width="3.83203125" style="632" bestFit="1" customWidth="1"/>
    <col min="14595" max="14595" width="6.33203125" style="632" bestFit="1" customWidth="1"/>
    <col min="14596" max="14596" width="10.33203125" style="632" bestFit="1" customWidth="1"/>
    <col min="14597" max="14597" width="15.66015625" style="632" bestFit="1" customWidth="1"/>
    <col min="14598" max="14598" width="4.16015625" style="632" bestFit="1" customWidth="1"/>
    <col min="14599" max="14599" width="10.33203125" style="632" bestFit="1" customWidth="1"/>
    <col min="14600" max="14600" width="14.66015625" style="632" bestFit="1" customWidth="1"/>
    <col min="14601" max="14601" width="10.33203125" style="632" bestFit="1" customWidth="1"/>
    <col min="14602" max="14602" width="13.33203125" style="632" bestFit="1" customWidth="1"/>
    <col min="14603" max="14848" width="9.33203125" style="632" customWidth="1"/>
    <col min="14849" max="14849" width="70.16015625" style="632" customWidth="1"/>
    <col min="14850" max="14850" width="3.83203125" style="632" bestFit="1" customWidth="1"/>
    <col min="14851" max="14851" width="6.33203125" style="632" bestFit="1" customWidth="1"/>
    <col min="14852" max="14852" width="10.33203125" style="632" bestFit="1" customWidth="1"/>
    <col min="14853" max="14853" width="15.66015625" style="632" bestFit="1" customWidth="1"/>
    <col min="14854" max="14854" width="4.16015625" style="632" bestFit="1" customWidth="1"/>
    <col min="14855" max="14855" width="10.33203125" style="632" bestFit="1" customWidth="1"/>
    <col min="14856" max="14856" width="14.66015625" style="632" bestFit="1" customWidth="1"/>
    <col min="14857" max="14857" width="10.33203125" style="632" bestFit="1" customWidth="1"/>
    <col min="14858" max="14858" width="13.33203125" style="632" bestFit="1" customWidth="1"/>
    <col min="14859" max="15104" width="9.33203125" style="632" customWidth="1"/>
    <col min="15105" max="15105" width="70.16015625" style="632" customWidth="1"/>
    <col min="15106" max="15106" width="3.83203125" style="632" bestFit="1" customWidth="1"/>
    <col min="15107" max="15107" width="6.33203125" style="632" bestFit="1" customWidth="1"/>
    <col min="15108" max="15108" width="10.33203125" style="632" bestFit="1" customWidth="1"/>
    <col min="15109" max="15109" width="15.66015625" style="632" bestFit="1" customWidth="1"/>
    <col min="15110" max="15110" width="4.16015625" style="632" bestFit="1" customWidth="1"/>
    <col min="15111" max="15111" width="10.33203125" style="632" bestFit="1" customWidth="1"/>
    <col min="15112" max="15112" width="14.66015625" style="632" bestFit="1" customWidth="1"/>
    <col min="15113" max="15113" width="10.33203125" style="632" bestFit="1" customWidth="1"/>
    <col min="15114" max="15114" width="13.33203125" style="632" bestFit="1" customWidth="1"/>
    <col min="15115" max="15360" width="9.33203125" style="632" customWidth="1"/>
    <col min="15361" max="15361" width="70.16015625" style="632" customWidth="1"/>
    <col min="15362" max="15362" width="3.83203125" style="632" bestFit="1" customWidth="1"/>
    <col min="15363" max="15363" width="6.33203125" style="632" bestFit="1" customWidth="1"/>
    <col min="15364" max="15364" width="10.33203125" style="632" bestFit="1" customWidth="1"/>
    <col min="15365" max="15365" width="15.66015625" style="632" bestFit="1" customWidth="1"/>
    <col min="15366" max="15366" width="4.16015625" style="632" bestFit="1" customWidth="1"/>
    <col min="15367" max="15367" width="10.33203125" style="632" bestFit="1" customWidth="1"/>
    <col min="15368" max="15368" width="14.66015625" style="632" bestFit="1" customWidth="1"/>
    <col min="15369" max="15369" width="10.33203125" style="632" bestFit="1" customWidth="1"/>
    <col min="15370" max="15370" width="13.33203125" style="632" bestFit="1" customWidth="1"/>
    <col min="15371" max="15616" width="9.33203125" style="632" customWidth="1"/>
    <col min="15617" max="15617" width="70.16015625" style="632" customWidth="1"/>
    <col min="15618" max="15618" width="3.83203125" style="632" bestFit="1" customWidth="1"/>
    <col min="15619" max="15619" width="6.33203125" style="632" bestFit="1" customWidth="1"/>
    <col min="15620" max="15620" width="10.33203125" style="632" bestFit="1" customWidth="1"/>
    <col min="15621" max="15621" width="15.66015625" style="632" bestFit="1" customWidth="1"/>
    <col min="15622" max="15622" width="4.16015625" style="632" bestFit="1" customWidth="1"/>
    <col min="15623" max="15623" width="10.33203125" style="632" bestFit="1" customWidth="1"/>
    <col min="15624" max="15624" width="14.66015625" style="632" bestFit="1" customWidth="1"/>
    <col min="15625" max="15625" width="10.33203125" style="632" bestFit="1" customWidth="1"/>
    <col min="15626" max="15626" width="13.33203125" style="632" bestFit="1" customWidth="1"/>
    <col min="15627" max="15872" width="9.33203125" style="632" customWidth="1"/>
    <col min="15873" max="15873" width="70.16015625" style="632" customWidth="1"/>
    <col min="15874" max="15874" width="3.83203125" style="632" bestFit="1" customWidth="1"/>
    <col min="15875" max="15875" width="6.33203125" style="632" bestFit="1" customWidth="1"/>
    <col min="15876" max="15876" width="10.33203125" style="632" bestFit="1" customWidth="1"/>
    <col min="15877" max="15877" width="15.66015625" style="632" bestFit="1" customWidth="1"/>
    <col min="15878" max="15878" width="4.16015625" style="632" bestFit="1" customWidth="1"/>
    <col min="15879" max="15879" width="10.33203125" style="632" bestFit="1" customWidth="1"/>
    <col min="15880" max="15880" width="14.66015625" style="632" bestFit="1" customWidth="1"/>
    <col min="15881" max="15881" width="10.33203125" style="632" bestFit="1" customWidth="1"/>
    <col min="15882" max="15882" width="13.33203125" style="632" bestFit="1" customWidth="1"/>
    <col min="15883" max="16128" width="9.33203125" style="632" customWidth="1"/>
    <col min="16129" max="16129" width="70.16015625" style="632" customWidth="1"/>
    <col min="16130" max="16130" width="3.83203125" style="632" bestFit="1" customWidth="1"/>
    <col min="16131" max="16131" width="6.33203125" style="632" bestFit="1" customWidth="1"/>
    <col min="16132" max="16132" width="10.33203125" style="632" bestFit="1" customWidth="1"/>
    <col min="16133" max="16133" width="15.66015625" style="632" bestFit="1" customWidth="1"/>
    <col min="16134" max="16134" width="4.16015625" style="632" bestFit="1" customWidth="1"/>
    <col min="16135" max="16135" width="10.33203125" style="632" bestFit="1" customWidth="1"/>
    <col min="16136" max="16136" width="14.66015625" style="632" bestFit="1" customWidth="1"/>
    <col min="16137" max="16137" width="10.33203125" style="632" bestFit="1" customWidth="1"/>
    <col min="16138" max="16138" width="13.33203125" style="632" bestFit="1" customWidth="1"/>
    <col min="16139" max="16384" width="9.33203125" style="632" customWidth="1"/>
  </cols>
  <sheetData>
    <row r="1" spans="1:10" ht="13.5">
      <c r="A1" s="630" t="s">
        <v>2811</v>
      </c>
      <c r="B1" s="648"/>
      <c r="C1" s="631"/>
      <c r="D1" s="631"/>
      <c r="E1" s="631"/>
      <c r="F1" s="648"/>
      <c r="G1" s="631"/>
      <c r="H1" s="631"/>
      <c r="I1" s="631"/>
      <c r="J1" s="631"/>
    </row>
    <row r="2" spans="1:11" ht="13.5">
      <c r="A2" s="633" t="s">
        <v>2515</v>
      </c>
      <c r="B2" s="633" t="s">
        <v>2840</v>
      </c>
      <c r="C2" s="634" t="s">
        <v>2841</v>
      </c>
      <c r="D2" s="634" t="s">
        <v>2834</v>
      </c>
      <c r="E2" s="634" t="s">
        <v>2842</v>
      </c>
      <c r="F2" s="633" t="s">
        <v>2843</v>
      </c>
      <c r="G2" s="634" t="s">
        <v>2664</v>
      </c>
      <c r="H2" s="634" t="s">
        <v>2844</v>
      </c>
      <c r="I2" s="634" t="s">
        <v>2845</v>
      </c>
      <c r="J2" s="634" t="s">
        <v>2584</v>
      </c>
      <c r="K2" s="635"/>
    </row>
    <row r="3" spans="1:11" ht="13.5">
      <c r="A3" s="642" t="s">
        <v>2835</v>
      </c>
      <c r="B3" s="642" t="s">
        <v>5</v>
      </c>
      <c r="C3" s="643"/>
      <c r="D3" s="643"/>
      <c r="E3" s="643"/>
      <c r="F3" s="642" t="s">
        <v>5</v>
      </c>
      <c r="G3" s="643"/>
      <c r="H3" s="643"/>
      <c r="I3" s="643"/>
      <c r="J3" s="643"/>
      <c r="K3" s="635"/>
    </row>
    <row r="4" spans="1:11" ht="13.5">
      <c r="A4" s="636" t="s">
        <v>2846</v>
      </c>
      <c r="B4" s="636" t="s">
        <v>5</v>
      </c>
      <c r="C4" s="637"/>
      <c r="D4" s="637"/>
      <c r="E4" s="637"/>
      <c r="F4" s="636" t="s">
        <v>5</v>
      </c>
      <c r="G4" s="637"/>
      <c r="H4" s="637"/>
      <c r="I4" s="637"/>
      <c r="J4" s="637"/>
      <c r="K4" s="635"/>
    </row>
    <row r="5" spans="1:11" ht="13.5">
      <c r="A5" s="638" t="s">
        <v>2847</v>
      </c>
      <c r="B5" s="638" t="s">
        <v>316</v>
      </c>
      <c r="C5" s="639">
        <v>1</v>
      </c>
      <c r="D5" s="639"/>
      <c r="E5" s="639">
        <f aca="true" t="shared" si="0" ref="E5:E10">C5*D5</f>
        <v>0</v>
      </c>
      <c r="F5" s="638" t="s">
        <v>5</v>
      </c>
      <c r="G5" s="639"/>
      <c r="H5" s="639">
        <f aca="true" t="shared" si="1" ref="H5:H10">C5*G5</f>
        <v>0</v>
      </c>
      <c r="I5" s="639">
        <f aca="true" t="shared" si="2" ref="I5:J10">D5+G5</f>
        <v>0</v>
      </c>
      <c r="J5" s="639">
        <f t="shared" si="2"/>
        <v>0</v>
      </c>
      <c r="K5" s="635"/>
    </row>
    <row r="6" spans="1:11" s="653" customFormat="1" ht="24">
      <c r="A6" s="649" t="s">
        <v>2848</v>
      </c>
      <c r="B6" s="650" t="s">
        <v>316</v>
      </c>
      <c r="C6" s="651">
        <v>1</v>
      </c>
      <c r="D6" s="651"/>
      <c r="E6" s="651">
        <f t="shared" si="0"/>
        <v>0</v>
      </c>
      <c r="F6" s="650" t="s">
        <v>5</v>
      </c>
      <c r="G6" s="651"/>
      <c r="H6" s="651">
        <f t="shared" si="1"/>
        <v>0</v>
      </c>
      <c r="I6" s="651">
        <f t="shared" si="2"/>
        <v>0</v>
      </c>
      <c r="J6" s="651">
        <f t="shared" si="2"/>
        <v>0</v>
      </c>
      <c r="K6" s="652"/>
    </row>
    <row r="7" spans="1:11" ht="13.5">
      <c r="A7" s="638" t="s">
        <v>2849</v>
      </c>
      <c r="B7" s="638" t="s">
        <v>2383</v>
      </c>
      <c r="C7" s="639">
        <v>1</v>
      </c>
      <c r="D7" s="639"/>
      <c r="E7" s="639">
        <f t="shared" si="0"/>
        <v>0</v>
      </c>
      <c r="F7" s="638" t="s">
        <v>5</v>
      </c>
      <c r="G7" s="639"/>
      <c r="H7" s="639">
        <f t="shared" si="1"/>
        <v>0</v>
      </c>
      <c r="I7" s="639">
        <f t="shared" si="2"/>
        <v>0</v>
      </c>
      <c r="J7" s="639">
        <f t="shared" si="2"/>
        <v>0</v>
      </c>
      <c r="K7" s="635"/>
    </row>
    <row r="8" spans="1:11" ht="13.5">
      <c r="A8" s="638" t="s">
        <v>2850</v>
      </c>
      <c r="B8" s="638" t="s">
        <v>2383</v>
      </c>
      <c r="C8" s="639">
        <v>1</v>
      </c>
      <c r="D8" s="639"/>
      <c r="E8" s="639">
        <f t="shared" si="0"/>
        <v>0</v>
      </c>
      <c r="F8" s="638" t="s">
        <v>5</v>
      </c>
      <c r="G8" s="639"/>
      <c r="H8" s="639">
        <f t="shared" si="1"/>
        <v>0</v>
      </c>
      <c r="I8" s="639">
        <f t="shared" si="2"/>
        <v>0</v>
      </c>
      <c r="J8" s="639">
        <f t="shared" si="2"/>
        <v>0</v>
      </c>
      <c r="K8" s="635"/>
    </row>
    <row r="9" spans="1:11" ht="13.5">
      <c r="A9" s="638" t="s">
        <v>2851</v>
      </c>
      <c r="B9" s="638" t="s">
        <v>2383</v>
      </c>
      <c r="C9" s="639">
        <v>1</v>
      </c>
      <c r="D9" s="639"/>
      <c r="E9" s="639">
        <f t="shared" si="0"/>
        <v>0</v>
      </c>
      <c r="F9" s="638" t="s">
        <v>5</v>
      </c>
      <c r="G9" s="639"/>
      <c r="H9" s="639">
        <f t="shared" si="1"/>
        <v>0</v>
      </c>
      <c r="I9" s="639">
        <f t="shared" si="2"/>
        <v>0</v>
      </c>
      <c r="J9" s="639">
        <f t="shared" si="2"/>
        <v>0</v>
      </c>
      <c r="K9" s="635"/>
    </row>
    <row r="10" spans="1:11" ht="13.5">
      <c r="A10" s="638" t="s">
        <v>2852</v>
      </c>
      <c r="B10" s="638" t="s">
        <v>2383</v>
      </c>
      <c r="C10" s="639">
        <v>1</v>
      </c>
      <c r="D10" s="639"/>
      <c r="E10" s="639">
        <f t="shared" si="0"/>
        <v>0</v>
      </c>
      <c r="F10" s="638" t="s">
        <v>5</v>
      </c>
      <c r="G10" s="639"/>
      <c r="H10" s="639">
        <f t="shared" si="1"/>
        <v>0</v>
      </c>
      <c r="I10" s="639">
        <f t="shared" si="2"/>
        <v>0</v>
      </c>
      <c r="J10" s="639">
        <f t="shared" si="2"/>
        <v>0</v>
      </c>
      <c r="K10" s="635"/>
    </row>
    <row r="11" spans="1:11" ht="13.5">
      <c r="A11" s="636" t="s">
        <v>2853</v>
      </c>
      <c r="B11" s="636" t="s">
        <v>5</v>
      </c>
      <c r="C11" s="637"/>
      <c r="D11" s="637"/>
      <c r="E11" s="637">
        <f>SUM(E5:E10)</f>
        <v>0</v>
      </c>
      <c r="F11" s="636" t="s">
        <v>5</v>
      </c>
      <c r="G11" s="637"/>
      <c r="H11" s="637">
        <f>SUM(H5:H10)</f>
        <v>0</v>
      </c>
      <c r="I11" s="637"/>
      <c r="J11" s="637">
        <f>SUM(J5:J10)</f>
        <v>0</v>
      </c>
      <c r="K11" s="635"/>
    </row>
    <row r="12" spans="1:11" ht="13.5">
      <c r="A12" s="638" t="s">
        <v>5</v>
      </c>
      <c r="B12" s="638" t="s">
        <v>5</v>
      </c>
      <c r="C12" s="639"/>
      <c r="D12" s="639"/>
      <c r="E12" s="639"/>
      <c r="F12" s="638" t="s">
        <v>5</v>
      </c>
      <c r="G12" s="639"/>
      <c r="H12" s="639"/>
      <c r="I12" s="639">
        <f>D12+G12</f>
        <v>0</v>
      </c>
      <c r="J12" s="639">
        <f>E12+H12</f>
        <v>0</v>
      </c>
      <c r="K12" s="635"/>
    </row>
    <row r="13" spans="1:11" ht="13.5">
      <c r="A13" s="636" t="s">
        <v>2854</v>
      </c>
      <c r="B13" s="636" t="s">
        <v>5</v>
      </c>
      <c r="C13" s="637"/>
      <c r="D13" s="637"/>
      <c r="E13" s="637"/>
      <c r="F13" s="636" t="s">
        <v>5</v>
      </c>
      <c r="G13" s="637"/>
      <c r="H13" s="637"/>
      <c r="I13" s="637"/>
      <c r="J13" s="637"/>
      <c r="K13" s="635"/>
    </row>
    <row r="14" spans="1:11" ht="13.5">
      <c r="A14" s="638" t="s">
        <v>2847</v>
      </c>
      <c r="B14" s="638" t="s">
        <v>316</v>
      </c>
      <c r="C14" s="639">
        <v>1</v>
      </c>
      <c r="D14" s="639"/>
      <c r="E14" s="639">
        <f aca="true" t="shared" si="3" ref="E14:E19">C14*D14</f>
        <v>0</v>
      </c>
      <c r="F14" s="638" t="s">
        <v>5</v>
      </c>
      <c r="G14" s="639"/>
      <c r="H14" s="639">
        <f aca="true" t="shared" si="4" ref="H14:H19">C14*G14</f>
        <v>0</v>
      </c>
      <c r="I14" s="639">
        <f aca="true" t="shared" si="5" ref="I14:J19">D14+G14</f>
        <v>0</v>
      </c>
      <c r="J14" s="639">
        <f t="shared" si="5"/>
        <v>0</v>
      </c>
      <c r="K14" s="635"/>
    </row>
    <row r="15" spans="1:11" s="653" customFormat="1" ht="24">
      <c r="A15" s="649" t="s">
        <v>2848</v>
      </c>
      <c r="B15" s="650" t="s">
        <v>316</v>
      </c>
      <c r="C15" s="651">
        <v>1</v>
      </c>
      <c r="D15" s="651"/>
      <c r="E15" s="651">
        <f t="shared" si="3"/>
        <v>0</v>
      </c>
      <c r="F15" s="650" t="s">
        <v>5</v>
      </c>
      <c r="G15" s="651"/>
      <c r="H15" s="651">
        <f t="shared" si="4"/>
        <v>0</v>
      </c>
      <c r="I15" s="651">
        <f t="shared" si="5"/>
        <v>0</v>
      </c>
      <c r="J15" s="651">
        <f t="shared" si="5"/>
        <v>0</v>
      </c>
      <c r="K15" s="652"/>
    </row>
    <row r="16" spans="1:11" ht="13.5">
      <c r="A16" s="638" t="s">
        <v>2849</v>
      </c>
      <c r="B16" s="638" t="s">
        <v>2383</v>
      </c>
      <c r="C16" s="639">
        <v>1</v>
      </c>
      <c r="D16" s="639"/>
      <c r="E16" s="639">
        <f t="shared" si="3"/>
        <v>0</v>
      </c>
      <c r="F16" s="638" t="s">
        <v>5</v>
      </c>
      <c r="G16" s="639"/>
      <c r="H16" s="639">
        <f t="shared" si="4"/>
        <v>0</v>
      </c>
      <c r="I16" s="639">
        <f t="shared" si="5"/>
        <v>0</v>
      </c>
      <c r="J16" s="639">
        <f t="shared" si="5"/>
        <v>0</v>
      </c>
      <c r="K16" s="635"/>
    </row>
    <row r="17" spans="1:11" ht="13.5">
      <c r="A17" s="638" t="s">
        <v>2850</v>
      </c>
      <c r="B17" s="638" t="s">
        <v>2383</v>
      </c>
      <c r="C17" s="639">
        <v>1</v>
      </c>
      <c r="D17" s="639"/>
      <c r="E17" s="639">
        <f t="shared" si="3"/>
        <v>0</v>
      </c>
      <c r="F17" s="638" t="s">
        <v>5</v>
      </c>
      <c r="G17" s="639"/>
      <c r="H17" s="639">
        <f t="shared" si="4"/>
        <v>0</v>
      </c>
      <c r="I17" s="639">
        <f t="shared" si="5"/>
        <v>0</v>
      </c>
      <c r="J17" s="639">
        <f t="shared" si="5"/>
        <v>0</v>
      </c>
      <c r="K17" s="635"/>
    </row>
    <row r="18" spans="1:11" ht="13.5">
      <c r="A18" s="638" t="s">
        <v>2851</v>
      </c>
      <c r="B18" s="638" t="s">
        <v>2383</v>
      </c>
      <c r="C18" s="639">
        <v>1</v>
      </c>
      <c r="D18" s="639"/>
      <c r="E18" s="639">
        <f t="shared" si="3"/>
        <v>0</v>
      </c>
      <c r="F18" s="638" t="s">
        <v>5</v>
      </c>
      <c r="G18" s="639"/>
      <c r="H18" s="639">
        <f t="shared" si="4"/>
        <v>0</v>
      </c>
      <c r="I18" s="639">
        <f t="shared" si="5"/>
        <v>0</v>
      </c>
      <c r="J18" s="639">
        <f t="shared" si="5"/>
        <v>0</v>
      </c>
      <c r="K18" s="635"/>
    </row>
    <row r="19" spans="1:11" ht="13.5">
      <c r="A19" s="638" t="s">
        <v>2852</v>
      </c>
      <c r="B19" s="638" t="s">
        <v>2383</v>
      </c>
      <c r="C19" s="639">
        <v>1</v>
      </c>
      <c r="D19" s="639"/>
      <c r="E19" s="639">
        <f t="shared" si="3"/>
        <v>0</v>
      </c>
      <c r="F19" s="638" t="s">
        <v>5</v>
      </c>
      <c r="G19" s="639"/>
      <c r="H19" s="639">
        <f t="shared" si="4"/>
        <v>0</v>
      </c>
      <c r="I19" s="639">
        <f t="shared" si="5"/>
        <v>0</v>
      </c>
      <c r="J19" s="639">
        <f t="shared" si="5"/>
        <v>0</v>
      </c>
      <c r="K19" s="635"/>
    </row>
    <row r="20" spans="1:11" ht="13.5">
      <c r="A20" s="636" t="s">
        <v>2855</v>
      </c>
      <c r="B20" s="636" t="s">
        <v>5</v>
      </c>
      <c r="C20" s="637"/>
      <c r="D20" s="637"/>
      <c r="E20" s="637">
        <f>SUM(E14:E19)</f>
        <v>0</v>
      </c>
      <c r="F20" s="636" t="s">
        <v>5</v>
      </c>
      <c r="G20" s="637"/>
      <c r="H20" s="637">
        <f>SUM(H14:H19)</f>
        <v>0</v>
      </c>
      <c r="I20" s="637"/>
      <c r="J20" s="637">
        <f>SUM(J14:J19)</f>
        <v>0</v>
      </c>
      <c r="K20" s="635"/>
    </row>
    <row r="21" spans="1:11" ht="13.5">
      <c r="A21" s="638" t="s">
        <v>5</v>
      </c>
      <c r="B21" s="638" t="s">
        <v>5</v>
      </c>
      <c r="C21" s="639"/>
      <c r="D21" s="639"/>
      <c r="E21" s="639"/>
      <c r="F21" s="638" t="s">
        <v>5</v>
      </c>
      <c r="G21" s="639"/>
      <c r="H21" s="639"/>
      <c r="I21" s="639">
        <f>D21+G21</f>
        <v>0</v>
      </c>
      <c r="J21" s="639">
        <f>E21+H21</f>
        <v>0</v>
      </c>
      <c r="K21" s="635"/>
    </row>
    <row r="22" spans="1:11" ht="13.5">
      <c r="A22" s="642" t="s">
        <v>2856</v>
      </c>
      <c r="B22" s="642" t="s">
        <v>5</v>
      </c>
      <c r="C22" s="643"/>
      <c r="D22" s="643"/>
      <c r="E22" s="643">
        <f>SUM(E4:E10,E12,E14:E19,E21:E21)</f>
        <v>0</v>
      </c>
      <c r="F22" s="642" t="s">
        <v>5</v>
      </c>
      <c r="G22" s="643"/>
      <c r="H22" s="643">
        <f>SUM(H4:H10,H12,H14:H19,H21:H21)</f>
        <v>0</v>
      </c>
      <c r="I22" s="643"/>
      <c r="J22" s="643">
        <f>SUM(J4:J10,J12,J14:J19,J21:J21)</f>
        <v>0</v>
      </c>
      <c r="K22" s="635"/>
    </row>
    <row r="23" spans="1:11" ht="13.5">
      <c r="A23" s="638" t="s">
        <v>5</v>
      </c>
      <c r="B23" s="638" t="s">
        <v>5</v>
      </c>
      <c r="C23" s="639"/>
      <c r="D23" s="639"/>
      <c r="E23" s="639"/>
      <c r="F23" s="638" t="s">
        <v>5</v>
      </c>
      <c r="G23" s="639"/>
      <c r="H23" s="639"/>
      <c r="I23" s="639">
        <f>D23+G23</f>
        <v>0</v>
      </c>
      <c r="J23" s="639">
        <f>E23+H23</f>
        <v>0</v>
      </c>
      <c r="K23" s="635"/>
    </row>
    <row r="24" spans="1:11" ht="13.5">
      <c r="A24" s="642" t="s">
        <v>2661</v>
      </c>
      <c r="B24" s="642" t="s">
        <v>5</v>
      </c>
      <c r="C24" s="643"/>
      <c r="D24" s="643"/>
      <c r="E24" s="643"/>
      <c r="F24" s="642" t="s">
        <v>5</v>
      </c>
      <c r="G24" s="643"/>
      <c r="H24" s="643"/>
      <c r="I24" s="643"/>
      <c r="J24" s="643"/>
      <c r="K24" s="635"/>
    </row>
    <row r="25" spans="1:11" ht="13.5">
      <c r="A25" s="638" t="s">
        <v>2846</v>
      </c>
      <c r="B25" s="638" t="s">
        <v>316</v>
      </c>
      <c r="C25" s="639">
        <v>1</v>
      </c>
      <c r="D25" s="639"/>
      <c r="E25" s="639">
        <f>C25*D25</f>
        <v>0</v>
      </c>
      <c r="F25" s="638" t="s">
        <v>5</v>
      </c>
      <c r="G25" s="639"/>
      <c r="H25" s="639">
        <f>C25*G25</f>
        <v>0</v>
      </c>
      <c r="I25" s="639">
        <f>D25+G25</f>
        <v>0</v>
      </c>
      <c r="J25" s="639">
        <f>E25+H25</f>
        <v>0</v>
      </c>
      <c r="K25" s="635"/>
    </row>
    <row r="26" spans="1:11" ht="13.5">
      <c r="A26" s="638" t="s">
        <v>2854</v>
      </c>
      <c r="B26" s="638" t="s">
        <v>316</v>
      </c>
      <c r="C26" s="639">
        <v>1</v>
      </c>
      <c r="D26" s="639"/>
      <c r="E26" s="639">
        <f>C26*D26</f>
        <v>0</v>
      </c>
      <c r="F26" s="638" t="s">
        <v>5</v>
      </c>
      <c r="G26" s="639"/>
      <c r="H26" s="639">
        <f>C26*G26</f>
        <v>0</v>
      </c>
      <c r="I26" s="639">
        <f>D26+G26</f>
        <v>0</v>
      </c>
      <c r="J26" s="639">
        <f>E26+H26</f>
        <v>0</v>
      </c>
      <c r="K26" s="635"/>
    </row>
    <row r="27" spans="1:11" ht="13.5">
      <c r="A27" s="642" t="s">
        <v>2857</v>
      </c>
      <c r="B27" s="642" t="s">
        <v>5</v>
      </c>
      <c r="C27" s="643"/>
      <c r="D27" s="643"/>
      <c r="E27" s="643">
        <f>SUM(E25:E26)</f>
        <v>0</v>
      </c>
      <c r="F27" s="642" t="s">
        <v>5</v>
      </c>
      <c r="G27" s="643"/>
      <c r="H27" s="643">
        <f>SUM(H25:H26)</f>
        <v>0</v>
      </c>
      <c r="I27" s="643"/>
      <c r="J27" s="643">
        <f>SUM(J25:J26)</f>
        <v>0</v>
      </c>
      <c r="K27" s="635"/>
    </row>
    <row r="28" spans="1:11" ht="13.5">
      <c r="A28" s="638" t="s">
        <v>5</v>
      </c>
      <c r="B28" s="638" t="s">
        <v>5</v>
      </c>
      <c r="C28" s="639"/>
      <c r="D28" s="639"/>
      <c r="E28" s="639"/>
      <c r="F28" s="638" t="s">
        <v>5</v>
      </c>
      <c r="G28" s="639"/>
      <c r="H28" s="639"/>
      <c r="I28" s="639">
        <f>D28+G28</f>
        <v>0</v>
      </c>
      <c r="J28" s="639">
        <f>E28+H28</f>
        <v>0</v>
      </c>
      <c r="K28" s="635"/>
    </row>
    <row r="29" spans="1:11" ht="13.5">
      <c r="A29" s="642" t="s">
        <v>2838</v>
      </c>
      <c r="B29" s="642" t="s">
        <v>5</v>
      </c>
      <c r="C29" s="643"/>
      <c r="D29" s="643"/>
      <c r="E29" s="643"/>
      <c r="F29" s="642" t="s">
        <v>5</v>
      </c>
      <c r="G29" s="643"/>
      <c r="H29" s="643"/>
      <c r="I29" s="643"/>
      <c r="J29" s="643"/>
      <c r="K29" s="635"/>
    </row>
    <row r="30" spans="1:11" ht="13.5">
      <c r="A30" s="638" t="s">
        <v>2858</v>
      </c>
      <c r="B30" s="638" t="s">
        <v>5</v>
      </c>
      <c r="C30" s="639"/>
      <c r="D30" s="639"/>
      <c r="E30" s="639"/>
      <c r="F30" s="638" t="s">
        <v>5</v>
      </c>
      <c r="G30" s="639"/>
      <c r="H30" s="639"/>
      <c r="I30" s="639">
        <f>D30+G30</f>
        <v>0</v>
      </c>
      <c r="J30" s="639">
        <f>E30+H30</f>
        <v>0</v>
      </c>
      <c r="K30" s="635"/>
    </row>
    <row r="31" spans="1:11" ht="13.5">
      <c r="A31" s="636" t="s">
        <v>2859</v>
      </c>
      <c r="B31" s="636" t="s">
        <v>5</v>
      </c>
      <c r="C31" s="637"/>
      <c r="D31" s="637"/>
      <c r="E31" s="637"/>
      <c r="F31" s="636" t="s">
        <v>5</v>
      </c>
      <c r="G31" s="637"/>
      <c r="H31" s="637"/>
      <c r="I31" s="637"/>
      <c r="J31" s="637"/>
      <c r="K31" s="635"/>
    </row>
    <row r="32" spans="1:11" ht="13.5">
      <c r="A32" s="638" t="s">
        <v>2860</v>
      </c>
      <c r="B32" s="638" t="s">
        <v>2383</v>
      </c>
      <c r="C32" s="639">
        <v>1</v>
      </c>
      <c r="D32" s="639"/>
      <c r="E32" s="639">
        <f>C32*D32</f>
        <v>0</v>
      </c>
      <c r="F32" s="638" t="s">
        <v>5</v>
      </c>
      <c r="G32" s="639"/>
      <c r="H32" s="639">
        <f>C32*G32</f>
        <v>0</v>
      </c>
      <c r="I32" s="639">
        <f aca="true" t="shared" si="6" ref="I32:J34">D32+G32</f>
        <v>0</v>
      </c>
      <c r="J32" s="639">
        <f t="shared" si="6"/>
        <v>0</v>
      </c>
      <c r="K32" s="635"/>
    </row>
    <row r="33" spans="1:11" ht="13.5">
      <c r="A33" s="638" t="s">
        <v>2861</v>
      </c>
      <c r="B33" s="638" t="s">
        <v>2383</v>
      </c>
      <c r="C33" s="639">
        <v>1</v>
      </c>
      <c r="D33" s="639"/>
      <c r="E33" s="639">
        <f>C33*D33</f>
        <v>0</v>
      </c>
      <c r="F33" s="638" t="s">
        <v>5</v>
      </c>
      <c r="G33" s="639"/>
      <c r="H33" s="639">
        <f>C33*G33</f>
        <v>0</v>
      </c>
      <c r="I33" s="639">
        <f t="shared" si="6"/>
        <v>0</v>
      </c>
      <c r="J33" s="639">
        <f t="shared" si="6"/>
        <v>0</v>
      </c>
      <c r="K33" s="635"/>
    </row>
    <row r="34" spans="1:11" s="653" customFormat="1" ht="24">
      <c r="A34" s="649" t="s">
        <v>2862</v>
      </c>
      <c r="B34" s="650" t="s">
        <v>2383</v>
      </c>
      <c r="C34" s="651">
        <v>1</v>
      </c>
      <c r="D34" s="651"/>
      <c r="E34" s="651">
        <f>C34*D34</f>
        <v>0</v>
      </c>
      <c r="F34" s="650" t="s">
        <v>5</v>
      </c>
      <c r="G34" s="651"/>
      <c r="H34" s="651">
        <f>C34*G34</f>
        <v>0</v>
      </c>
      <c r="I34" s="651">
        <f t="shared" si="6"/>
        <v>0</v>
      </c>
      <c r="J34" s="651">
        <f t="shared" si="6"/>
        <v>0</v>
      </c>
      <c r="K34" s="652"/>
    </row>
    <row r="35" spans="1:11" ht="13.5">
      <c r="A35" s="636" t="s">
        <v>2863</v>
      </c>
      <c r="B35" s="636" t="s">
        <v>5</v>
      </c>
      <c r="C35" s="637"/>
      <c r="D35" s="637"/>
      <c r="E35" s="637">
        <f>SUM(E32:E34)</f>
        <v>0</v>
      </c>
      <c r="F35" s="636" t="s">
        <v>5</v>
      </c>
      <c r="G35" s="637"/>
      <c r="H35" s="637">
        <f>SUM(H32:H34)</f>
        <v>0</v>
      </c>
      <c r="I35" s="637"/>
      <c r="J35" s="637">
        <f>SUM(J32:J34)</f>
        <v>0</v>
      </c>
      <c r="K35" s="635"/>
    </row>
    <row r="36" spans="1:11" ht="13.5">
      <c r="A36" s="642" t="s">
        <v>2864</v>
      </c>
      <c r="B36" s="642" t="s">
        <v>5</v>
      </c>
      <c r="C36" s="643"/>
      <c r="D36" s="643"/>
      <c r="E36" s="643">
        <f>SUM(E30,E32:E34)</f>
        <v>0</v>
      </c>
      <c r="F36" s="642" t="s">
        <v>5</v>
      </c>
      <c r="G36" s="643"/>
      <c r="H36" s="643">
        <f>SUM(H30,H32:H34)</f>
        <v>0</v>
      </c>
      <c r="I36" s="643"/>
      <c r="J36" s="643">
        <f>SUM(J30,J32:J34)</f>
        <v>0</v>
      </c>
      <c r="K36" s="635"/>
    </row>
  </sheetData>
  <printOptions/>
  <pageMargins left="0.4724409448818898" right="0.4724409448818898" top="0.8267716535433072" bottom="0.708661417322834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05"/>
  <sheetViews>
    <sheetView showGridLines="0" workbookViewId="0" topLeftCell="A1">
      <pane ySplit="1" topLeftCell="A338" activePane="bottomLeft" state="frozen"/>
      <selection pane="bottomLeft" activeCell="F354" sqref="F35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137</v>
      </c>
      <c r="G1" s="712" t="s">
        <v>138</v>
      </c>
      <c r="H1" s="712"/>
      <c r="I1" s="111"/>
      <c r="J1" s="110" t="s">
        <v>139</v>
      </c>
      <c r="K1" s="109" t="s">
        <v>140</v>
      </c>
      <c r="L1" s="110" t="s">
        <v>141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710" t="s">
        <v>8</v>
      </c>
      <c r="M2" s="711"/>
      <c r="N2" s="711"/>
      <c r="O2" s="711"/>
      <c r="P2" s="711"/>
      <c r="Q2" s="711"/>
      <c r="R2" s="711"/>
      <c r="S2" s="711"/>
      <c r="T2" s="711"/>
      <c r="U2" s="711"/>
      <c r="V2" s="711"/>
      <c r="AT2" s="25" t="s">
        <v>95</v>
      </c>
    </row>
    <row r="3" spans="2:46" ht="6.95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80</v>
      </c>
    </row>
    <row r="4" spans="2:46" ht="36.95" customHeight="1">
      <c r="B4" s="29"/>
      <c r="C4" s="30"/>
      <c r="D4" s="31" t="s">
        <v>142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2:11" ht="16.5" customHeight="1">
      <c r="B7" s="29"/>
      <c r="C7" s="30"/>
      <c r="D7" s="30"/>
      <c r="E7" s="713" t="str">
        <f>'Rekapitulace stavby'!K6</f>
        <v>Odkanalizování oblasti povodí Olešná, kanalizace Chlebovice Frýdek - Místek</v>
      </c>
      <c r="F7" s="714"/>
      <c r="G7" s="714"/>
      <c r="H7" s="714"/>
      <c r="I7" s="113"/>
      <c r="J7" s="30"/>
      <c r="K7" s="32"/>
    </row>
    <row r="8" spans="2:11" ht="15">
      <c r="B8" s="29"/>
      <c r="C8" s="30"/>
      <c r="D8" s="38" t="s">
        <v>143</v>
      </c>
      <c r="E8" s="30"/>
      <c r="F8" s="30"/>
      <c r="G8" s="30"/>
      <c r="H8" s="30"/>
      <c r="I8" s="113"/>
      <c r="J8" s="30"/>
      <c r="K8" s="32"/>
    </row>
    <row r="9" spans="2:11" s="1" customFormat="1" ht="16.5" customHeight="1">
      <c r="B9" s="42"/>
      <c r="C9" s="43"/>
      <c r="D9" s="43"/>
      <c r="E9" s="713" t="s">
        <v>144</v>
      </c>
      <c r="F9" s="715"/>
      <c r="G9" s="715"/>
      <c r="H9" s="715"/>
      <c r="I9" s="114"/>
      <c r="J9" s="43"/>
      <c r="K9" s="46"/>
    </row>
    <row r="10" spans="2:11" s="1" customFormat="1" ht="15">
      <c r="B10" s="42"/>
      <c r="C10" s="43"/>
      <c r="D10" s="38" t="s">
        <v>145</v>
      </c>
      <c r="E10" s="43"/>
      <c r="F10" s="43"/>
      <c r="G10" s="43"/>
      <c r="H10" s="43"/>
      <c r="I10" s="114"/>
      <c r="J10" s="43"/>
      <c r="K10" s="46"/>
    </row>
    <row r="11" spans="2:11" s="1" customFormat="1" ht="36.95" customHeight="1">
      <c r="B11" s="42"/>
      <c r="C11" s="43"/>
      <c r="D11" s="43"/>
      <c r="E11" s="716" t="s">
        <v>1428</v>
      </c>
      <c r="F11" s="715"/>
      <c r="G11" s="715"/>
      <c r="H11" s="715"/>
      <c r="I11" s="114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2:11" s="1" customFormat="1" ht="14.45" customHeight="1">
      <c r="B13" s="42"/>
      <c r="C13" s="43"/>
      <c r="D13" s="38" t="s">
        <v>21</v>
      </c>
      <c r="E13" s="43"/>
      <c r="F13" s="36" t="s">
        <v>5</v>
      </c>
      <c r="G13" s="43"/>
      <c r="H13" s="43"/>
      <c r="I13" s="115" t="s">
        <v>22</v>
      </c>
      <c r="J13" s="36" t="s">
        <v>5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15" t="s">
        <v>25</v>
      </c>
      <c r="J14" s="116" t="str">
        <f>'Rekapitulace stavby'!AN8</f>
        <v>16. 11. 2017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15" t="s">
        <v>28</v>
      </c>
      <c r="J16" s="36" t="s">
        <v>5</v>
      </c>
      <c r="K16" s="46"/>
    </row>
    <row r="17" spans="2:11" s="1" customFormat="1" ht="18" customHeight="1">
      <c r="B17" s="42"/>
      <c r="C17" s="43"/>
      <c r="D17" s="43"/>
      <c r="E17" s="36" t="s">
        <v>29</v>
      </c>
      <c r="F17" s="43"/>
      <c r="G17" s="43"/>
      <c r="H17" s="43"/>
      <c r="I17" s="115" t="s">
        <v>30</v>
      </c>
      <c r="J17" s="36" t="s">
        <v>5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5" customHeight="1">
      <c r="B19" s="42"/>
      <c r="C19" s="43"/>
      <c r="D19" s="38" t="s">
        <v>31</v>
      </c>
      <c r="E19" s="43"/>
      <c r="F19" s="43"/>
      <c r="G19" s="43"/>
      <c r="H19" s="43"/>
      <c r="I19" s="115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30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5" customHeight="1">
      <c r="B22" s="42"/>
      <c r="C22" s="43"/>
      <c r="D22" s="38" t="s">
        <v>33</v>
      </c>
      <c r="E22" s="43"/>
      <c r="F22" s="43"/>
      <c r="G22" s="43"/>
      <c r="H22" s="43"/>
      <c r="I22" s="115" t="s">
        <v>28</v>
      </c>
      <c r="J22" s="36" t="s">
        <v>5</v>
      </c>
      <c r="K22" s="46"/>
    </row>
    <row r="23" spans="2:11" s="1" customFormat="1" ht="18" customHeight="1">
      <c r="B23" s="42"/>
      <c r="C23" s="43"/>
      <c r="D23" s="43"/>
      <c r="E23" s="36" t="s">
        <v>34</v>
      </c>
      <c r="F23" s="43"/>
      <c r="G23" s="43"/>
      <c r="H23" s="43"/>
      <c r="I23" s="115" t="s">
        <v>30</v>
      </c>
      <c r="J23" s="36" t="s">
        <v>5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5" customHeight="1">
      <c r="B25" s="42"/>
      <c r="C25" s="43"/>
      <c r="D25" s="38" t="s">
        <v>36</v>
      </c>
      <c r="E25" s="43"/>
      <c r="F25" s="43"/>
      <c r="G25" s="43"/>
      <c r="H25" s="43"/>
      <c r="I25" s="114"/>
      <c r="J25" s="43"/>
      <c r="K25" s="46"/>
    </row>
    <row r="26" spans="2:11" s="7" customFormat="1" ht="16.5" customHeight="1">
      <c r="B26" s="117"/>
      <c r="C26" s="118"/>
      <c r="D26" s="118"/>
      <c r="E26" s="677" t="s">
        <v>5</v>
      </c>
      <c r="F26" s="677"/>
      <c r="G26" s="677"/>
      <c r="H26" s="677"/>
      <c r="I26" s="119"/>
      <c r="J26" s="118"/>
      <c r="K26" s="120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37</v>
      </c>
      <c r="E29" s="43"/>
      <c r="F29" s="43"/>
      <c r="G29" s="43"/>
      <c r="H29" s="43"/>
      <c r="I29" s="114"/>
      <c r="J29" s="124">
        <f>ROUND(J91,2)</f>
        <v>0</v>
      </c>
      <c r="K29" s="46"/>
    </row>
    <row r="30" spans="2:11" s="1" customFormat="1" ht="6.95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5" customHeight="1">
      <c r="B31" s="42"/>
      <c r="C31" s="43"/>
      <c r="D31" s="43"/>
      <c r="E31" s="43"/>
      <c r="F31" s="47" t="s">
        <v>39</v>
      </c>
      <c r="G31" s="43"/>
      <c r="H31" s="43"/>
      <c r="I31" s="125" t="s">
        <v>38</v>
      </c>
      <c r="J31" s="47" t="s">
        <v>40</v>
      </c>
      <c r="K31" s="46"/>
    </row>
    <row r="32" spans="2:11" s="1" customFormat="1" ht="14.45" customHeight="1">
      <c r="B32" s="42"/>
      <c r="C32" s="43"/>
      <c r="D32" s="50" t="s">
        <v>41</v>
      </c>
      <c r="E32" s="50" t="s">
        <v>42</v>
      </c>
      <c r="F32" s="126">
        <f>ROUND(SUM(BE91:BE404),2)</f>
        <v>0</v>
      </c>
      <c r="G32" s="43"/>
      <c r="H32" s="43"/>
      <c r="I32" s="127">
        <v>0.21</v>
      </c>
      <c r="J32" s="126">
        <f>ROUND(ROUND((SUM(BE91:BE404)),2)*I32,2)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43</v>
      </c>
      <c r="F33" s="126">
        <f>ROUND(SUM(BF91:BF404),2)</f>
        <v>0</v>
      </c>
      <c r="G33" s="43"/>
      <c r="H33" s="43"/>
      <c r="I33" s="127">
        <v>0.15</v>
      </c>
      <c r="J33" s="126">
        <f>ROUND(ROUND((SUM(BF91:BF404)),2)*I33,2)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44</v>
      </c>
      <c r="F34" s="126">
        <f>ROUND(SUM(BG91:BG404),2)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45</v>
      </c>
      <c r="F35" s="126">
        <f>ROUND(SUM(BH91:BH404),2)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46</v>
      </c>
      <c r="F36" s="126">
        <f>ROUND(SUM(BI91:BI404),2)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47</v>
      </c>
      <c r="E38" s="72"/>
      <c r="F38" s="72"/>
      <c r="G38" s="130" t="s">
        <v>48</v>
      </c>
      <c r="H38" s="131" t="s">
        <v>49</v>
      </c>
      <c r="I38" s="132"/>
      <c r="J38" s="133">
        <f>SUM(J29:J36)</f>
        <v>0</v>
      </c>
      <c r="K38" s="134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5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5" customHeight="1">
      <c r="B44" s="42"/>
      <c r="C44" s="31" t="s">
        <v>149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5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16.5" customHeight="1">
      <c r="B47" s="42"/>
      <c r="C47" s="43"/>
      <c r="D47" s="43"/>
      <c r="E47" s="713" t="str">
        <f>E7</f>
        <v>Odkanalizování oblasti povodí Olešná, kanalizace Chlebovice Frýdek - Místek</v>
      </c>
      <c r="F47" s="714"/>
      <c r="G47" s="714"/>
      <c r="H47" s="714"/>
      <c r="I47" s="114"/>
      <c r="J47" s="43"/>
      <c r="K47" s="46"/>
    </row>
    <row r="48" spans="2:11" ht="15">
      <c r="B48" s="29"/>
      <c r="C48" s="38" t="s">
        <v>143</v>
      </c>
      <c r="D48" s="30"/>
      <c r="E48" s="30"/>
      <c r="F48" s="30"/>
      <c r="G48" s="30"/>
      <c r="H48" s="30"/>
      <c r="I48" s="113"/>
      <c r="J48" s="30"/>
      <c r="K48" s="32"/>
    </row>
    <row r="49" spans="2:11" s="1" customFormat="1" ht="16.5" customHeight="1">
      <c r="B49" s="42"/>
      <c r="C49" s="43"/>
      <c r="D49" s="43"/>
      <c r="E49" s="713" t="s">
        <v>144</v>
      </c>
      <c r="F49" s="715"/>
      <c r="G49" s="715"/>
      <c r="H49" s="715"/>
      <c r="I49" s="114"/>
      <c r="J49" s="43"/>
      <c r="K49" s="46"/>
    </row>
    <row r="50" spans="2:11" s="1" customFormat="1" ht="14.45" customHeight="1">
      <c r="B50" s="42"/>
      <c r="C50" s="38" t="s">
        <v>145</v>
      </c>
      <c r="D50" s="43"/>
      <c r="E50" s="43"/>
      <c r="F50" s="43"/>
      <c r="G50" s="43"/>
      <c r="H50" s="43"/>
      <c r="I50" s="114"/>
      <c r="J50" s="43"/>
      <c r="K50" s="46"/>
    </row>
    <row r="51" spans="2:11" s="1" customFormat="1" ht="17.25" customHeight="1">
      <c r="B51" s="42"/>
      <c r="C51" s="43"/>
      <c r="D51" s="43"/>
      <c r="E51" s="716" t="str">
        <f>E11</f>
        <v>002 - SO 02 Kanalizační přípojky</v>
      </c>
      <c r="F51" s="715"/>
      <c r="G51" s="715"/>
      <c r="H51" s="715"/>
      <c r="I51" s="114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 xml:space="preserve"> </v>
      </c>
      <c r="G53" s="43"/>
      <c r="H53" s="43"/>
      <c r="I53" s="115" t="s">
        <v>25</v>
      </c>
      <c r="J53" s="116" t="str">
        <f>IF(J14="","",J14)</f>
        <v>16. 11. 2017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11" s="1" customFormat="1" ht="15">
      <c r="B55" s="42"/>
      <c r="C55" s="38" t="s">
        <v>27</v>
      </c>
      <c r="D55" s="43"/>
      <c r="E55" s="43"/>
      <c r="F55" s="36" t="str">
        <f>E17</f>
        <v>Město Frýdek-Místek</v>
      </c>
      <c r="G55" s="43"/>
      <c r="H55" s="43"/>
      <c r="I55" s="115" t="s">
        <v>33</v>
      </c>
      <c r="J55" s="677" t="str">
        <f>E23</f>
        <v>Sweco Hydroprojekt a.s., divize Morava</v>
      </c>
      <c r="K55" s="46"/>
    </row>
    <row r="56" spans="2:11" s="1" customFormat="1" ht="14.45" customHeight="1">
      <c r="B56" s="42"/>
      <c r="C56" s="38" t="s">
        <v>31</v>
      </c>
      <c r="D56" s="43"/>
      <c r="E56" s="43"/>
      <c r="F56" s="36" t="str">
        <f>IF(E20="","",E20)</f>
        <v/>
      </c>
      <c r="G56" s="43"/>
      <c r="H56" s="43"/>
      <c r="I56" s="114"/>
      <c r="J56" s="721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11" s="1" customFormat="1" ht="29.25" customHeight="1">
      <c r="B58" s="42"/>
      <c r="C58" s="138" t="s">
        <v>150</v>
      </c>
      <c r="D58" s="128"/>
      <c r="E58" s="128"/>
      <c r="F58" s="128"/>
      <c r="G58" s="128"/>
      <c r="H58" s="128"/>
      <c r="I58" s="139"/>
      <c r="J58" s="140" t="s">
        <v>151</v>
      </c>
      <c r="K58" s="141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152</v>
      </c>
      <c r="D60" s="43"/>
      <c r="E60" s="43"/>
      <c r="F60" s="43"/>
      <c r="G60" s="43"/>
      <c r="H60" s="43"/>
      <c r="I60" s="114"/>
      <c r="J60" s="124">
        <f>J91</f>
        <v>0</v>
      </c>
      <c r="K60" s="46"/>
      <c r="AU60" s="25" t="s">
        <v>153</v>
      </c>
    </row>
    <row r="61" spans="2:11" s="8" customFormat="1" ht="24.95" customHeight="1">
      <c r="B61" s="143"/>
      <c r="C61" s="144"/>
      <c r="D61" s="145" t="s">
        <v>154</v>
      </c>
      <c r="E61" s="146"/>
      <c r="F61" s="146"/>
      <c r="G61" s="146"/>
      <c r="H61" s="146"/>
      <c r="I61" s="147"/>
      <c r="J61" s="148">
        <f>J92</f>
        <v>0</v>
      </c>
      <c r="K61" s="149"/>
    </row>
    <row r="62" spans="2:11" s="9" customFormat="1" ht="19.9" customHeight="1">
      <c r="B62" s="150"/>
      <c r="C62" s="151"/>
      <c r="D62" s="152" t="s">
        <v>155</v>
      </c>
      <c r="E62" s="153"/>
      <c r="F62" s="153"/>
      <c r="G62" s="153"/>
      <c r="H62" s="153"/>
      <c r="I62" s="154"/>
      <c r="J62" s="155">
        <f>J93</f>
        <v>0</v>
      </c>
      <c r="K62" s="156"/>
    </row>
    <row r="63" spans="2:11" s="9" customFormat="1" ht="19.9" customHeight="1">
      <c r="B63" s="150"/>
      <c r="C63" s="151"/>
      <c r="D63" s="152" t="s">
        <v>156</v>
      </c>
      <c r="E63" s="153"/>
      <c r="F63" s="153"/>
      <c r="G63" s="153"/>
      <c r="H63" s="153"/>
      <c r="I63" s="154"/>
      <c r="J63" s="155">
        <f>J255</f>
        <v>0</v>
      </c>
      <c r="K63" s="156"/>
    </row>
    <row r="64" spans="2:11" s="9" customFormat="1" ht="19.9" customHeight="1">
      <c r="B64" s="150"/>
      <c r="C64" s="151"/>
      <c r="D64" s="152" t="s">
        <v>157</v>
      </c>
      <c r="E64" s="153"/>
      <c r="F64" s="153"/>
      <c r="G64" s="153"/>
      <c r="H64" s="153"/>
      <c r="I64" s="154"/>
      <c r="J64" s="155">
        <f>J265</f>
        <v>0</v>
      </c>
      <c r="K64" s="156"/>
    </row>
    <row r="65" spans="2:11" s="9" customFormat="1" ht="19.9" customHeight="1">
      <c r="B65" s="150"/>
      <c r="C65" s="151"/>
      <c r="D65" s="152" t="s">
        <v>158</v>
      </c>
      <c r="E65" s="153"/>
      <c r="F65" s="153"/>
      <c r="G65" s="153"/>
      <c r="H65" s="153"/>
      <c r="I65" s="154"/>
      <c r="J65" s="155">
        <f>J275</f>
        <v>0</v>
      </c>
      <c r="K65" s="156"/>
    </row>
    <row r="66" spans="2:11" s="9" customFormat="1" ht="19.9" customHeight="1">
      <c r="B66" s="150"/>
      <c r="C66" s="151"/>
      <c r="D66" s="152" t="s">
        <v>159</v>
      </c>
      <c r="E66" s="153"/>
      <c r="F66" s="153"/>
      <c r="G66" s="153"/>
      <c r="H66" s="153"/>
      <c r="I66" s="154"/>
      <c r="J66" s="155">
        <f>J326</f>
        <v>0</v>
      </c>
      <c r="K66" s="156"/>
    </row>
    <row r="67" spans="2:11" s="9" customFormat="1" ht="19.9" customHeight="1">
      <c r="B67" s="150"/>
      <c r="C67" s="151"/>
      <c r="D67" s="152" t="s">
        <v>160</v>
      </c>
      <c r="E67" s="153"/>
      <c r="F67" s="153"/>
      <c r="G67" s="153"/>
      <c r="H67" s="153"/>
      <c r="I67" s="154"/>
      <c r="J67" s="155">
        <f>J370</f>
        <v>0</v>
      </c>
      <c r="K67" s="156"/>
    </row>
    <row r="68" spans="2:11" s="9" customFormat="1" ht="19.9" customHeight="1">
      <c r="B68" s="150"/>
      <c r="C68" s="151"/>
      <c r="D68" s="152" t="s">
        <v>161</v>
      </c>
      <c r="E68" s="153"/>
      <c r="F68" s="153"/>
      <c r="G68" s="153"/>
      <c r="H68" s="153"/>
      <c r="I68" s="154"/>
      <c r="J68" s="155">
        <f>J388</f>
        <v>0</v>
      </c>
      <c r="K68" s="156"/>
    </row>
    <row r="69" spans="2:11" s="9" customFormat="1" ht="19.9" customHeight="1">
      <c r="B69" s="150"/>
      <c r="C69" s="151"/>
      <c r="D69" s="152" t="s">
        <v>162</v>
      </c>
      <c r="E69" s="153"/>
      <c r="F69" s="153"/>
      <c r="G69" s="153"/>
      <c r="H69" s="153"/>
      <c r="I69" s="154"/>
      <c r="J69" s="155">
        <f>J402</f>
        <v>0</v>
      </c>
      <c r="K69" s="156"/>
    </row>
    <row r="70" spans="2:11" s="1" customFormat="1" ht="21.75" customHeight="1">
      <c r="B70" s="42"/>
      <c r="C70" s="43"/>
      <c r="D70" s="43"/>
      <c r="E70" s="43"/>
      <c r="F70" s="43"/>
      <c r="G70" s="43"/>
      <c r="H70" s="43"/>
      <c r="I70" s="114"/>
      <c r="J70" s="43"/>
      <c r="K70" s="46"/>
    </row>
    <row r="71" spans="2:11" s="1" customFormat="1" ht="6.95" customHeight="1">
      <c r="B71" s="57"/>
      <c r="C71" s="58"/>
      <c r="D71" s="58"/>
      <c r="E71" s="58"/>
      <c r="F71" s="58"/>
      <c r="G71" s="58"/>
      <c r="H71" s="58"/>
      <c r="I71" s="135"/>
      <c r="J71" s="58"/>
      <c r="K71" s="59"/>
    </row>
    <row r="75" spans="2:12" s="1" customFormat="1" ht="6.95" customHeight="1">
      <c r="B75" s="60"/>
      <c r="C75" s="61"/>
      <c r="D75" s="61"/>
      <c r="E75" s="61"/>
      <c r="F75" s="61"/>
      <c r="G75" s="61"/>
      <c r="H75" s="61"/>
      <c r="I75" s="136"/>
      <c r="J75" s="61"/>
      <c r="K75" s="61"/>
      <c r="L75" s="42"/>
    </row>
    <row r="76" spans="2:12" s="1" customFormat="1" ht="36.95" customHeight="1">
      <c r="B76" s="42"/>
      <c r="C76" s="62" t="s">
        <v>163</v>
      </c>
      <c r="L76" s="42"/>
    </row>
    <row r="77" spans="2:12" s="1" customFormat="1" ht="6.95" customHeight="1">
      <c r="B77" s="42"/>
      <c r="L77" s="42"/>
    </row>
    <row r="78" spans="2:12" s="1" customFormat="1" ht="14.45" customHeight="1">
      <c r="B78" s="42"/>
      <c r="C78" s="64" t="s">
        <v>19</v>
      </c>
      <c r="L78" s="42"/>
    </row>
    <row r="79" spans="2:12" s="1" customFormat="1" ht="16.5" customHeight="1">
      <c r="B79" s="42"/>
      <c r="E79" s="717" t="str">
        <f>E7</f>
        <v>Odkanalizování oblasti povodí Olešná, kanalizace Chlebovice Frýdek - Místek</v>
      </c>
      <c r="F79" s="718"/>
      <c r="G79" s="718"/>
      <c r="H79" s="718"/>
      <c r="L79" s="42"/>
    </row>
    <row r="80" spans="2:12" ht="15">
      <c r="B80" s="29"/>
      <c r="C80" s="64" t="s">
        <v>143</v>
      </c>
      <c r="L80" s="29"/>
    </row>
    <row r="81" spans="2:12" s="1" customFormat="1" ht="16.5" customHeight="1">
      <c r="B81" s="42"/>
      <c r="E81" s="717" t="s">
        <v>144</v>
      </c>
      <c r="F81" s="720"/>
      <c r="G81" s="720"/>
      <c r="H81" s="720"/>
      <c r="L81" s="42"/>
    </row>
    <row r="82" spans="2:12" s="1" customFormat="1" ht="14.45" customHeight="1">
      <c r="B82" s="42"/>
      <c r="C82" s="64" t="s">
        <v>145</v>
      </c>
      <c r="L82" s="42"/>
    </row>
    <row r="83" spans="2:12" s="1" customFormat="1" ht="17.25" customHeight="1">
      <c r="B83" s="42"/>
      <c r="E83" s="688" t="str">
        <f>E11</f>
        <v>002 - SO 02 Kanalizační přípojky</v>
      </c>
      <c r="F83" s="720"/>
      <c r="G83" s="720"/>
      <c r="H83" s="720"/>
      <c r="L83" s="42"/>
    </row>
    <row r="84" spans="2:12" s="1" customFormat="1" ht="6.95" customHeight="1">
      <c r="B84" s="42"/>
      <c r="L84" s="42"/>
    </row>
    <row r="85" spans="2:12" s="1" customFormat="1" ht="18" customHeight="1">
      <c r="B85" s="42"/>
      <c r="C85" s="64" t="s">
        <v>23</v>
      </c>
      <c r="F85" s="157" t="str">
        <f>F14</f>
        <v xml:space="preserve"> </v>
      </c>
      <c r="I85" s="158" t="s">
        <v>25</v>
      </c>
      <c r="J85" s="68" t="str">
        <f>IF(J14="","",J14)</f>
        <v>16. 11. 2017</v>
      </c>
      <c r="L85" s="42"/>
    </row>
    <row r="86" spans="2:12" s="1" customFormat="1" ht="6.95" customHeight="1">
      <c r="B86" s="42"/>
      <c r="L86" s="42"/>
    </row>
    <row r="87" spans="2:12" s="1" customFormat="1" ht="15">
      <c r="B87" s="42"/>
      <c r="C87" s="64" t="s">
        <v>27</v>
      </c>
      <c r="F87" s="157" t="str">
        <f>E17</f>
        <v>Město Frýdek-Místek</v>
      </c>
      <c r="I87" s="158" t="s">
        <v>33</v>
      </c>
      <c r="J87" s="157" t="str">
        <f>E23</f>
        <v>Sweco Hydroprojekt a.s., divize Morava</v>
      </c>
      <c r="L87" s="42"/>
    </row>
    <row r="88" spans="2:12" s="1" customFormat="1" ht="14.45" customHeight="1">
      <c r="B88" s="42"/>
      <c r="C88" s="64" t="s">
        <v>31</v>
      </c>
      <c r="F88" s="157" t="str">
        <f>IF(E20="","",E20)</f>
        <v/>
      </c>
      <c r="L88" s="42"/>
    </row>
    <row r="89" spans="2:12" s="1" customFormat="1" ht="10.35" customHeight="1">
      <c r="B89" s="42"/>
      <c r="L89" s="42"/>
    </row>
    <row r="90" spans="2:20" s="10" customFormat="1" ht="29.25" customHeight="1">
      <c r="B90" s="159"/>
      <c r="C90" s="160" t="s">
        <v>164</v>
      </c>
      <c r="D90" s="161" t="s">
        <v>56</v>
      </c>
      <c r="E90" s="161" t="s">
        <v>52</v>
      </c>
      <c r="F90" s="161" t="s">
        <v>165</v>
      </c>
      <c r="G90" s="161" t="s">
        <v>166</v>
      </c>
      <c r="H90" s="161" t="s">
        <v>167</v>
      </c>
      <c r="I90" s="162" t="s">
        <v>168</v>
      </c>
      <c r="J90" s="161" t="s">
        <v>151</v>
      </c>
      <c r="K90" s="163" t="s">
        <v>169</v>
      </c>
      <c r="L90" s="159"/>
      <c r="M90" s="74" t="s">
        <v>170</v>
      </c>
      <c r="N90" s="75" t="s">
        <v>41</v>
      </c>
      <c r="O90" s="75" t="s">
        <v>171</v>
      </c>
      <c r="P90" s="75" t="s">
        <v>172</v>
      </c>
      <c r="Q90" s="75" t="s">
        <v>173</v>
      </c>
      <c r="R90" s="75" t="s">
        <v>174</v>
      </c>
      <c r="S90" s="75" t="s">
        <v>175</v>
      </c>
      <c r="T90" s="76" t="s">
        <v>176</v>
      </c>
    </row>
    <row r="91" spans="2:63" s="1" customFormat="1" ht="29.25" customHeight="1">
      <c r="B91" s="42"/>
      <c r="C91" s="78" t="s">
        <v>152</v>
      </c>
      <c r="J91" s="164">
        <f>BK91</f>
        <v>0</v>
      </c>
      <c r="L91" s="42"/>
      <c r="M91" s="77"/>
      <c r="N91" s="69"/>
      <c r="O91" s="69"/>
      <c r="P91" s="165">
        <f>P92</f>
        <v>0</v>
      </c>
      <c r="Q91" s="69"/>
      <c r="R91" s="165">
        <f>R92</f>
        <v>1249.1132020000002</v>
      </c>
      <c r="S91" s="69"/>
      <c r="T91" s="166">
        <f>T92</f>
        <v>1198.6021</v>
      </c>
      <c r="AT91" s="25" t="s">
        <v>70</v>
      </c>
      <c r="AU91" s="25" t="s">
        <v>153</v>
      </c>
      <c r="BK91" s="167">
        <f>BK92</f>
        <v>0</v>
      </c>
    </row>
    <row r="92" spans="2:63" s="11" customFormat="1" ht="37.35" customHeight="1">
      <c r="B92" s="168"/>
      <c r="D92" s="169" t="s">
        <v>70</v>
      </c>
      <c r="E92" s="170" t="s">
        <v>177</v>
      </c>
      <c r="F92" s="170" t="s">
        <v>178</v>
      </c>
      <c r="I92" s="171"/>
      <c r="J92" s="172">
        <f>BK92</f>
        <v>0</v>
      </c>
      <c r="L92" s="168"/>
      <c r="M92" s="173"/>
      <c r="N92" s="174"/>
      <c r="O92" s="174"/>
      <c r="P92" s="175">
        <f>P93+P255+P265+P275+P326+P370+P388+P402</f>
        <v>0</v>
      </c>
      <c r="Q92" s="174"/>
      <c r="R92" s="175">
        <f>R93+R255+R265+R275+R326+R370+R388+R402</f>
        <v>1249.1132020000002</v>
      </c>
      <c r="S92" s="174"/>
      <c r="T92" s="176">
        <f>T93+T255+T265+T275+T326+T370+T388+T402</f>
        <v>1198.6021</v>
      </c>
      <c r="AR92" s="169" t="s">
        <v>78</v>
      </c>
      <c r="AT92" s="177" t="s">
        <v>70</v>
      </c>
      <c r="AU92" s="177" t="s">
        <v>71</v>
      </c>
      <c r="AY92" s="169" t="s">
        <v>179</v>
      </c>
      <c r="BK92" s="178">
        <f>BK93+BK255+BK265+BK275+BK326+BK370+BK388+BK402</f>
        <v>0</v>
      </c>
    </row>
    <row r="93" spans="2:63" s="11" customFormat="1" ht="19.9" customHeight="1">
      <c r="B93" s="168"/>
      <c r="D93" s="169" t="s">
        <v>70</v>
      </c>
      <c r="E93" s="179" t="s">
        <v>78</v>
      </c>
      <c r="F93" s="179" t="s">
        <v>180</v>
      </c>
      <c r="I93" s="171"/>
      <c r="J93" s="180">
        <f>BK93</f>
        <v>0</v>
      </c>
      <c r="L93" s="168"/>
      <c r="M93" s="173"/>
      <c r="N93" s="174"/>
      <c r="O93" s="174"/>
      <c r="P93" s="175">
        <f>SUM(P94:P254)</f>
        <v>0</v>
      </c>
      <c r="Q93" s="174"/>
      <c r="R93" s="175">
        <f>SUM(R94:R254)</f>
        <v>936.234642</v>
      </c>
      <c r="S93" s="174"/>
      <c r="T93" s="176">
        <f>SUM(T94:T254)</f>
        <v>1198.6021</v>
      </c>
      <c r="AR93" s="169" t="s">
        <v>78</v>
      </c>
      <c r="AT93" s="177" t="s">
        <v>70</v>
      </c>
      <c r="AU93" s="177" t="s">
        <v>78</v>
      </c>
      <c r="AY93" s="169" t="s">
        <v>179</v>
      </c>
      <c r="BK93" s="178">
        <f>SUM(BK94:BK254)</f>
        <v>0</v>
      </c>
    </row>
    <row r="94" spans="2:65" s="1" customFormat="1" ht="25.5" customHeight="1">
      <c r="B94" s="181"/>
      <c r="C94" s="182" t="s">
        <v>78</v>
      </c>
      <c r="D94" s="182" t="s">
        <v>181</v>
      </c>
      <c r="E94" s="183" t="s">
        <v>198</v>
      </c>
      <c r="F94" s="184" t="s">
        <v>199</v>
      </c>
      <c r="G94" s="185" t="s">
        <v>184</v>
      </c>
      <c r="H94" s="186">
        <v>852.6</v>
      </c>
      <c r="I94" s="187"/>
      <c r="J94" s="188">
        <f>ROUND(I94*H94,2)</f>
        <v>0</v>
      </c>
      <c r="K94" s="184" t="s">
        <v>185</v>
      </c>
      <c r="L94" s="42"/>
      <c r="M94" s="189" t="s">
        <v>5</v>
      </c>
      <c r="N94" s="190" t="s">
        <v>42</v>
      </c>
      <c r="O94" s="43"/>
      <c r="P94" s="191">
        <f>O94*H94</f>
        <v>0</v>
      </c>
      <c r="Q94" s="191">
        <v>0</v>
      </c>
      <c r="R94" s="191">
        <f>Q94*H94</f>
        <v>0</v>
      </c>
      <c r="S94" s="191">
        <v>0.44</v>
      </c>
      <c r="T94" s="192">
        <f>S94*H94</f>
        <v>375.144</v>
      </c>
      <c r="AR94" s="25" t="s">
        <v>186</v>
      </c>
      <c r="AT94" s="25" t="s">
        <v>181</v>
      </c>
      <c r="AU94" s="25" t="s">
        <v>80</v>
      </c>
      <c r="AY94" s="25" t="s">
        <v>179</v>
      </c>
      <c r="BE94" s="193">
        <f>IF(N94="základní",J94,0)</f>
        <v>0</v>
      </c>
      <c r="BF94" s="193">
        <f>IF(N94="snížená",J94,0)</f>
        <v>0</v>
      </c>
      <c r="BG94" s="193">
        <f>IF(N94="zákl. přenesená",J94,0)</f>
        <v>0</v>
      </c>
      <c r="BH94" s="193">
        <f>IF(N94="sníž. přenesená",J94,0)</f>
        <v>0</v>
      </c>
      <c r="BI94" s="193">
        <f>IF(N94="nulová",J94,0)</f>
        <v>0</v>
      </c>
      <c r="BJ94" s="25" t="s">
        <v>78</v>
      </c>
      <c r="BK94" s="193">
        <f>ROUND(I94*H94,2)</f>
        <v>0</v>
      </c>
      <c r="BL94" s="25" t="s">
        <v>186</v>
      </c>
      <c r="BM94" s="25" t="s">
        <v>1429</v>
      </c>
    </row>
    <row r="95" spans="2:47" s="1" customFormat="1" ht="40.5">
      <c r="B95" s="42"/>
      <c r="D95" s="194" t="s">
        <v>188</v>
      </c>
      <c r="F95" s="195" t="s">
        <v>201</v>
      </c>
      <c r="I95" s="196"/>
      <c r="L95" s="42"/>
      <c r="M95" s="197"/>
      <c r="N95" s="43"/>
      <c r="O95" s="43"/>
      <c r="P95" s="43"/>
      <c r="Q95" s="43"/>
      <c r="R95" s="43"/>
      <c r="S95" s="43"/>
      <c r="T95" s="71"/>
      <c r="AT95" s="25" t="s">
        <v>188</v>
      </c>
      <c r="AU95" s="25" t="s">
        <v>80</v>
      </c>
    </row>
    <row r="96" spans="2:47" s="1" customFormat="1" ht="27">
      <c r="B96" s="42"/>
      <c r="D96" s="194" t="s">
        <v>190</v>
      </c>
      <c r="F96" s="198" t="s">
        <v>1430</v>
      </c>
      <c r="I96" s="196"/>
      <c r="L96" s="42"/>
      <c r="M96" s="197"/>
      <c r="N96" s="43"/>
      <c r="O96" s="43"/>
      <c r="P96" s="43"/>
      <c r="Q96" s="43"/>
      <c r="R96" s="43"/>
      <c r="S96" s="43"/>
      <c r="T96" s="71"/>
      <c r="AT96" s="25" t="s">
        <v>190</v>
      </c>
      <c r="AU96" s="25" t="s">
        <v>80</v>
      </c>
    </row>
    <row r="97" spans="2:51" s="13" customFormat="1" ht="13.5">
      <c r="B97" s="207"/>
      <c r="D97" s="194" t="s">
        <v>192</v>
      </c>
      <c r="E97" s="208" t="s">
        <v>5</v>
      </c>
      <c r="F97" s="209" t="s">
        <v>1431</v>
      </c>
      <c r="H97" s="208" t="s">
        <v>5</v>
      </c>
      <c r="I97" s="210"/>
      <c r="L97" s="207"/>
      <c r="M97" s="211"/>
      <c r="N97" s="212"/>
      <c r="O97" s="212"/>
      <c r="P97" s="212"/>
      <c r="Q97" s="212"/>
      <c r="R97" s="212"/>
      <c r="S97" s="212"/>
      <c r="T97" s="213"/>
      <c r="AT97" s="208" t="s">
        <v>192</v>
      </c>
      <c r="AU97" s="208" t="s">
        <v>80</v>
      </c>
      <c r="AV97" s="13" t="s">
        <v>78</v>
      </c>
      <c r="AW97" s="13" t="s">
        <v>35</v>
      </c>
      <c r="AX97" s="13" t="s">
        <v>71</v>
      </c>
      <c r="AY97" s="208" t="s">
        <v>179</v>
      </c>
    </row>
    <row r="98" spans="2:51" s="13" customFormat="1" ht="13.5">
      <c r="B98" s="207"/>
      <c r="D98" s="194" t="s">
        <v>192</v>
      </c>
      <c r="E98" s="208" t="s">
        <v>5</v>
      </c>
      <c r="F98" s="209" t="s">
        <v>1432</v>
      </c>
      <c r="H98" s="208" t="s">
        <v>5</v>
      </c>
      <c r="I98" s="210"/>
      <c r="L98" s="207"/>
      <c r="M98" s="211"/>
      <c r="N98" s="212"/>
      <c r="O98" s="212"/>
      <c r="P98" s="212"/>
      <c r="Q98" s="212"/>
      <c r="R98" s="212"/>
      <c r="S98" s="212"/>
      <c r="T98" s="213"/>
      <c r="AT98" s="208" t="s">
        <v>192</v>
      </c>
      <c r="AU98" s="208" t="s">
        <v>80</v>
      </c>
      <c r="AV98" s="13" t="s">
        <v>78</v>
      </c>
      <c r="AW98" s="13" t="s">
        <v>35</v>
      </c>
      <c r="AX98" s="13" t="s">
        <v>71</v>
      </c>
      <c r="AY98" s="208" t="s">
        <v>179</v>
      </c>
    </row>
    <row r="99" spans="2:51" s="12" customFormat="1" ht="13.5">
      <c r="B99" s="199"/>
      <c r="D99" s="194" t="s">
        <v>192</v>
      </c>
      <c r="E99" s="200" t="s">
        <v>5</v>
      </c>
      <c r="F99" s="201" t="s">
        <v>1433</v>
      </c>
      <c r="H99" s="202">
        <v>852.6</v>
      </c>
      <c r="I99" s="203"/>
      <c r="L99" s="199"/>
      <c r="M99" s="204"/>
      <c r="N99" s="205"/>
      <c r="O99" s="205"/>
      <c r="P99" s="205"/>
      <c r="Q99" s="205"/>
      <c r="R99" s="205"/>
      <c r="S99" s="205"/>
      <c r="T99" s="206"/>
      <c r="AT99" s="200" t="s">
        <v>192</v>
      </c>
      <c r="AU99" s="200" t="s">
        <v>80</v>
      </c>
      <c r="AV99" s="12" t="s">
        <v>80</v>
      </c>
      <c r="AW99" s="12" t="s">
        <v>35</v>
      </c>
      <c r="AX99" s="12" t="s">
        <v>78</v>
      </c>
      <c r="AY99" s="200" t="s">
        <v>179</v>
      </c>
    </row>
    <row r="100" spans="2:65" s="1" customFormat="1" ht="25.5" customHeight="1">
      <c r="B100" s="181"/>
      <c r="C100" s="182" t="s">
        <v>80</v>
      </c>
      <c r="D100" s="182" t="s">
        <v>181</v>
      </c>
      <c r="E100" s="183" t="s">
        <v>237</v>
      </c>
      <c r="F100" s="184" t="s">
        <v>238</v>
      </c>
      <c r="G100" s="185" t="s">
        <v>184</v>
      </c>
      <c r="H100" s="186">
        <v>121.8</v>
      </c>
      <c r="I100" s="187"/>
      <c r="J100" s="188">
        <f>ROUND(I100*H100,2)</f>
        <v>0</v>
      </c>
      <c r="K100" s="184" t="s">
        <v>185</v>
      </c>
      <c r="L100" s="42"/>
      <c r="M100" s="189" t="s">
        <v>5</v>
      </c>
      <c r="N100" s="190" t="s">
        <v>42</v>
      </c>
      <c r="O100" s="43"/>
      <c r="P100" s="191">
        <f>O100*H100</f>
        <v>0</v>
      </c>
      <c r="Q100" s="191">
        <v>0</v>
      </c>
      <c r="R100" s="191">
        <f>Q100*H100</f>
        <v>0</v>
      </c>
      <c r="S100" s="191">
        <v>0.58</v>
      </c>
      <c r="T100" s="192">
        <f>S100*H100</f>
        <v>70.64399999999999</v>
      </c>
      <c r="AR100" s="25" t="s">
        <v>186</v>
      </c>
      <c r="AT100" s="25" t="s">
        <v>181</v>
      </c>
      <c r="AU100" s="25" t="s">
        <v>80</v>
      </c>
      <c r="AY100" s="25" t="s">
        <v>179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25" t="s">
        <v>78</v>
      </c>
      <c r="BK100" s="193">
        <f>ROUND(I100*H100,2)</f>
        <v>0</v>
      </c>
      <c r="BL100" s="25" t="s">
        <v>186</v>
      </c>
      <c r="BM100" s="25" t="s">
        <v>1434</v>
      </c>
    </row>
    <row r="101" spans="2:47" s="1" customFormat="1" ht="40.5">
      <c r="B101" s="42"/>
      <c r="D101" s="194" t="s">
        <v>188</v>
      </c>
      <c r="F101" s="195" t="s">
        <v>240</v>
      </c>
      <c r="I101" s="196"/>
      <c r="L101" s="42"/>
      <c r="M101" s="197"/>
      <c r="N101" s="43"/>
      <c r="O101" s="43"/>
      <c r="P101" s="43"/>
      <c r="Q101" s="43"/>
      <c r="R101" s="43"/>
      <c r="S101" s="43"/>
      <c r="T101" s="71"/>
      <c r="AT101" s="25" t="s">
        <v>188</v>
      </c>
      <c r="AU101" s="25" t="s">
        <v>80</v>
      </c>
    </row>
    <row r="102" spans="2:47" s="1" customFormat="1" ht="27">
      <c r="B102" s="42"/>
      <c r="D102" s="194" t="s">
        <v>190</v>
      </c>
      <c r="F102" s="198" t="s">
        <v>1430</v>
      </c>
      <c r="I102" s="196"/>
      <c r="L102" s="42"/>
      <c r="M102" s="197"/>
      <c r="N102" s="43"/>
      <c r="O102" s="43"/>
      <c r="P102" s="43"/>
      <c r="Q102" s="43"/>
      <c r="R102" s="43"/>
      <c r="S102" s="43"/>
      <c r="T102" s="71"/>
      <c r="AT102" s="25" t="s">
        <v>190</v>
      </c>
      <c r="AU102" s="25" t="s">
        <v>80</v>
      </c>
    </row>
    <row r="103" spans="2:51" s="13" customFormat="1" ht="13.5">
      <c r="B103" s="207"/>
      <c r="D103" s="194" t="s">
        <v>192</v>
      </c>
      <c r="E103" s="208" t="s">
        <v>5</v>
      </c>
      <c r="F103" s="209" t="s">
        <v>1435</v>
      </c>
      <c r="H103" s="208" t="s">
        <v>5</v>
      </c>
      <c r="I103" s="210"/>
      <c r="L103" s="207"/>
      <c r="M103" s="211"/>
      <c r="N103" s="212"/>
      <c r="O103" s="212"/>
      <c r="P103" s="212"/>
      <c r="Q103" s="212"/>
      <c r="R103" s="212"/>
      <c r="S103" s="212"/>
      <c r="T103" s="213"/>
      <c r="AT103" s="208" t="s">
        <v>192</v>
      </c>
      <c r="AU103" s="208" t="s">
        <v>80</v>
      </c>
      <c r="AV103" s="13" t="s">
        <v>78</v>
      </c>
      <c r="AW103" s="13" t="s">
        <v>35</v>
      </c>
      <c r="AX103" s="13" t="s">
        <v>71</v>
      </c>
      <c r="AY103" s="208" t="s">
        <v>179</v>
      </c>
    </row>
    <row r="104" spans="2:51" s="13" customFormat="1" ht="13.5">
      <c r="B104" s="207"/>
      <c r="D104" s="194" t="s">
        <v>192</v>
      </c>
      <c r="E104" s="208" t="s">
        <v>5</v>
      </c>
      <c r="F104" s="209" t="s">
        <v>1432</v>
      </c>
      <c r="H104" s="208" t="s">
        <v>5</v>
      </c>
      <c r="I104" s="210"/>
      <c r="L104" s="207"/>
      <c r="M104" s="211"/>
      <c r="N104" s="212"/>
      <c r="O104" s="212"/>
      <c r="P104" s="212"/>
      <c r="Q104" s="212"/>
      <c r="R104" s="212"/>
      <c r="S104" s="212"/>
      <c r="T104" s="213"/>
      <c r="AT104" s="208" t="s">
        <v>192</v>
      </c>
      <c r="AU104" s="208" t="s">
        <v>80</v>
      </c>
      <c r="AV104" s="13" t="s">
        <v>78</v>
      </c>
      <c r="AW104" s="13" t="s">
        <v>35</v>
      </c>
      <c r="AX104" s="13" t="s">
        <v>71</v>
      </c>
      <c r="AY104" s="208" t="s">
        <v>179</v>
      </c>
    </row>
    <row r="105" spans="2:51" s="12" customFormat="1" ht="13.5">
      <c r="B105" s="199"/>
      <c r="D105" s="194" t="s">
        <v>192</v>
      </c>
      <c r="E105" s="200" t="s">
        <v>5</v>
      </c>
      <c r="F105" s="201" t="s">
        <v>1436</v>
      </c>
      <c r="H105" s="202">
        <v>121.8</v>
      </c>
      <c r="I105" s="203"/>
      <c r="L105" s="199"/>
      <c r="M105" s="204"/>
      <c r="N105" s="205"/>
      <c r="O105" s="205"/>
      <c r="P105" s="205"/>
      <c r="Q105" s="205"/>
      <c r="R105" s="205"/>
      <c r="S105" s="205"/>
      <c r="T105" s="206"/>
      <c r="AT105" s="200" t="s">
        <v>192</v>
      </c>
      <c r="AU105" s="200" t="s">
        <v>80</v>
      </c>
      <c r="AV105" s="12" t="s">
        <v>80</v>
      </c>
      <c r="AW105" s="12" t="s">
        <v>35</v>
      </c>
      <c r="AX105" s="12" t="s">
        <v>78</v>
      </c>
      <c r="AY105" s="200" t="s">
        <v>179</v>
      </c>
    </row>
    <row r="106" spans="2:65" s="1" customFormat="1" ht="25.5" customHeight="1">
      <c r="B106" s="181"/>
      <c r="C106" s="182" t="s">
        <v>88</v>
      </c>
      <c r="D106" s="182" t="s">
        <v>181</v>
      </c>
      <c r="E106" s="183" t="s">
        <v>249</v>
      </c>
      <c r="F106" s="184" t="s">
        <v>250</v>
      </c>
      <c r="G106" s="185" t="s">
        <v>184</v>
      </c>
      <c r="H106" s="186">
        <v>1974.4</v>
      </c>
      <c r="I106" s="187"/>
      <c r="J106" s="188">
        <f>ROUND(I106*H106,2)</f>
        <v>0</v>
      </c>
      <c r="K106" s="184" t="s">
        <v>185</v>
      </c>
      <c r="L106" s="42"/>
      <c r="M106" s="189" t="s">
        <v>5</v>
      </c>
      <c r="N106" s="190" t="s">
        <v>42</v>
      </c>
      <c r="O106" s="43"/>
      <c r="P106" s="191">
        <f>O106*H106</f>
        <v>0</v>
      </c>
      <c r="Q106" s="191">
        <v>0</v>
      </c>
      <c r="R106" s="191">
        <f>Q106*H106</f>
        <v>0</v>
      </c>
      <c r="S106" s="191">
        <v>0.22</v>
      </c>
      <c r="T106" s="192">
        <f>S106*H106</f>
        <v>434.368</v>
      </c>
      <c r="AR106" s="25" t="s">
        <v>186</v>
      </c>
      <c r="AT106" s="25" t="s">
        <v>181</v>
      </c>
      <c r="AU106" s="25" t="s">
        <v>80</v>
      </c>
      <c r="AY106" s="25" t="s">
        <v>179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25" t="s">
        <v>78</v>
      </c>
      <c r="BK106" s="193">
        <f>ROUND(I106*H106,2)</f>
        <v>0</v>
      </c>
      <c r="BL106" s="25" t="s">
        <v>186</v>
      </c>
      <c r="BM106" s="25" t="s">
        <v>1437</v>
      </c>
    </row>
    <row r="107" spans="2:47" s="1" customFormat="1" ht="40.5">
      <c r="B107" s="42"/>
      <c r="D107" s="194" t="s">
        <v>188</v>
      </c>
      <c r="F107" s="195" t="s">
        <v>252</v>
      </c>
      <c r="I107" s="196"/>
      <c r="L107" s="42"/>
      <c r="M107" s="197"/>
      <c r="N107" s="43"/>
      <c r="O107" s="43"/>
      <c r="P107" s="43"/>
      <c r="Q107" s="43"/>
      <c r="R107" s="43"/>
      <c r="S107" s="43"/>
      <c r="T107" s="71"/>
      <c r="AT107" s="25" t="s">
        <v>188</v>
      </c>
      <c r="AU107" s="25" t="s">
        <v>80</v>
      </c>
    </row>
    <row r="108" spans="2:51" s="13" customFormat="1" ht="13.5">
      <c r="B108" s="207"/>
      <c r="D108" s="194" t="s">
        <v>192</v>
      </c>
      <c r="E108" s="208" t="s">
        <v>5</v>
      </c>
      <c r="F108" s="209" t="s">
        <v>253</v>
      </c>
      <c r="H108" s="208" t="s">
        <v>5</v>
      </c>
      <c r="I108" s="210"/>
      <c r="L108" s="207"/>
      <c r="M108" s="211"/>
      <c r="N108" s="212"/>
      <c r="O108" s="212"/>
      <c r="P108" s="212"/>
      <c r="Q108" s="212"/>
      <c r="R108" s="212"/>
      <c r="S108" s="212"/>
      <c r="T108" s="213"/>
      <c r="AT108" s="208" t="s">
        <v>192</v>
      </c>
      <c r="AU108" s="208" t="s">
        <v>80</v>
      </c>
      <c r="AV108" s="13" t="s">
        <v>78</v>
      </c>
      <c r="AW108" s="13" t="s">
        <v>35</v>
      </c>
      <c r="AX108" s="13" t="s">
        <v>71</v>
      </c>
      <c r="AY108" s="208" t="s">
        <v>179</v>
      </c>
    </row>
    <row r="109" spans="2:51" s="12" customFormat="1" ht="13.5">
      <c r="B109" s="199"/>
      <c r="D109" s="194" t="s">
        <v>192</v>
      </c>
      <c r="E109" s="200" t="s">
        <v>5</v>
      </c>
      <c r="F109" s="201" t="s">
        <v>1438</v>
      </c>
      <c r="H109" s="202">
        <v>852.6</v>
      </c>
      <c r="I109" s="203"/>
      <c r="L109" s="199"/>
      <c r="M109" s="204"/>
      <c r="N109" s="205"/>
      <c r="O109" s="205"/>
      <c r="P109" s="205"/>
      <c r="Q109" s="205"/>
      <c r="R109" s="205"/>
      <c r="S109" s="205"/>
      <c r="T109" s="206"/>
      <c r="AT109" s="200" t="s">
        <v>192</v>
      </c>
      <c r="AU109" s="200" t="s">
        <v>80</v>
      </c>
      <c r="AV109" s="12" t="s">
        <v>80</v>
      </c>
      <c r="AW109" s="12" t="s">
        <v>35</v>
      </c>
      <c r="AX109" s="12" t="s">
        <v>71</v>
      </c>
      <c r="AY109" s="200" t="s">
        <v>179</v>
      </c>
    </row>
    <row r="110" spans="2:51" s="13" customFormat="1" ht="13.5">
      <c r="B110" s="207"/>
      <c r="D110" s="194" t="s">
        <v>192</v>
      </c>
      <c r="E110" s="208" t="s">
        <v>5</v>
      </c>
      <c r="F110" s="209" t="s">
        <v>255</v>
      </c>
      <c r="H110" s="208" t="s">
        <v>5</v>
      </c>
      <c r="I110" s="210"/>
      <c r="L110" s="207"/>
      <c r="M110" s="211"/>
      <c r="N110" s="212"/>
      <c r="O110" s="212"/>
      <c r="P110" s="212"/>
      <c r="Q110" s="212"/>
      <c r="R110" s="212"/>
      <c r="S110" s="212"/>
      <c r="T110" s="213"/>
      <c r="AT110" s="208" t="s">
        <v>192</v>
      </c>
      <c r="AU110" s="208" t="s">
        <v>80</v>
      </c>
      <c r="AV110" s="13" t="s">
        <v>78</v>
      </c>
      <c r="AW110" s="13" t="s">
        <v>35</v>
      </c>
      <c r="AX110" s="13" t="s">
        <v>71</v>
      </c>
      <c r="AY110" s="208" t="s">
        <v>179</v>
      </c>
    </row>
    <row r="111" spans="2:51" s="12" customFormat="1" ht="13.5">
      <c r="B111" s="199"/>
      <c r="D111" s="194" t="s">
        <v>192</v>
      </c>
      <c r="E111" s="200" t="s">
        <v>5</v>
      </c>
      <c r="F111" s="201" t="s">
        <v>1439</v>
      </c>
      <c r="H111" s="202">
        <v>1121.8</v>
      </c>
      <c r="I111" s="203"/>
      <c r="L111" s="199"/>
      <c r="M111" s="204"/>
      <c r="N111" s="205"/>
      <c r="O111" s="205"/>
      <c r="P111" s="205"/>
      <c r="Q111" s="205"/>
      <c r="R111" s="205"/>
      <c r="S111" s="205"/>
      <c r="T111" s="206"/>
      <c r="AT111" s="200" t="s">
        <v>192</v>
      </c>
      <c r="AU111" s="200" t="s">
        <v>80</v>
      </c>
      <c r="AV111" s="12" t="s">
        <v>80</v>
      </c>
      <c r="AW111" s="12" t="s">
        <v>35</v>
      </c>
      <c r="AX111" s="12" t="s">
        <v>71</v>
      </c>
      <c r="AY111" s="200" t="s">
        <v>179</v>
      </c>
    </row>
    <row r="112" spans="2:51" s="14" customFormat="1" ht="13.5">
      <c r="B112" s="214"/>
      <c r="D112" s="194" t="s">
        <v>192</v>
      </c>
      <c r="E112" s="215" t="s">
        <v>5</v>
      </c>
      <c r="F112" s="216" t="s">
        <v>228</v>
      </c>
      <c r="H112" s="217">
        <v>1974.4</v>
      </c>
      <c r="I112" s="218"/>
      <c r="L112" s="214"/>
      <c r="M112" s="219"/>
      <c r="N112" s="220"/>
      <c r="O112" s="220"/>
      <c r="P112" s="220"/>
      <c r="Q112" s="220"/>
      <c r="R112" s="220"/>
      <c r="S112" s="220"/>
      <c r="T112" s="221"/>
      <c r="AT112" s="215" t="s">
        <v>192</v>
      </c>
      <c r="AU112" s="215" t="s">
        <v>80</v>
      </c>
      <c r="AV112" s="14" t="s">
        <v>186</v>
      </c>
      <c r="AW112" s="14" t="s">
        <v>35</v>
      </c>
      <c r="AX112" s="14" t="s">
        <v>78</v>
      </c>
      <c r="AY112" s="215" t="s">
        <v>179</v>
      </c>
    </row>
    <row r="113" spans="2:65" s="1" customFormat="1" ht="25.5" customHeight="1">
      <c r="B113" s="181"/>
      <c r="C113" s="182" t="s">
        <v>186</v>
      </c>
      <c r="D113" s="182" t="s">
        <v>181</v>
      </c>
      <c r="E113" s="183" t="s">
        <v>258</v>
      </c>
      <c r="F113" s="184" t="s">
        <v>259</v>
      </c>
      <c r="G113" s="185" t="s">
        <v>184</v>
      </c>
      <c r="H113" s="186">
        <v>1705.2</v>
      </c>
      <c r="I113" s="187"/>
      <c r="J113" s="188">
        <f>ROUND(I113*H113,2)</f>
        <v>0</v>
      </c>
      <c r="K113" s="184" t="s">
        <v>185</v>
      </c>
      <c r="L113" s="42"/>
      <c r="M113" s="189" t="s">
        <v>5</v>
      </c>
      <c r="N113" s="190" t="s">
        <v>42</v>
      </c>
      <c r="O113" s="43"/>
      <c r="P113" s="191">
        <f>O113*H113</f>
        <v>0</v>
      </c>
      <c r="Q113" s="191">
        <v>7E-05</v>
      </c>
      <c r="R113" s="191">
        <f>Q113*H113</f>
        <v>0.119364</v>
      </c>
      <c r="S113" s="191">
        <v>0.128</v>
      </c>
      <c r="T113" s="192">
        <f>S113*H113</f>
        <v>218.2656</v>
      </c>
      <c r="AR113" s="25" t="s">
        <v>186</v>
      </c>
      <c r="AT113" s="25" t="s">
        <v>181</v>
      </c>
      <c r="AU113" s="25" t="s">
        <v>80</v>
      </c>
      <c r="AY113" s="25" t="s">
        <v>179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25" t="s">
        <v>78</v>
      </c>
      <c r="BK113" s="193">
        <f>ROUND(I113*H113,2)</f>
        <v>0</v>
      </c>
      <c r="BL113" s="25" t="s">
        <v>186</v>
      </c>
      <c r="BM113" s="25" t="s">
        <v>1440</v>
      </c>
    </row>
    <row r="114" spans="2:47" s="1" customFormat="1" ht="27">
      <c r="B114" s="42"/>
      <c r="D114" s="194" t="s">
        <v>188</v>
      </c>
      <c r="F114" s="195" t="s">
        <v>261</v>
      </c>
      <c r="I114" s="196"/>
      <c r="L114" s="42"/>
      <c r="M114" s="197"/>
      <c r="N114" s="43"/>
      <c r="O114" s="43"/>
      <c r="P114" s="43"/>
      <c r="Q114" s="43"/>
      <c r="R114" s="43"/>
      <c r="S114" s="43"/>
      <c r="T114" s="71"/>
      <c r="AT114" s="25" t="s">
        <v>188</v>
      </c>
      <c r="AU114" s="25" t="s">
        <v>80</v>
      </c>
    </row>
    <row r="115" spans="2:47" s="1" customFormat="1" ht="27">
      <c r="B115" s="42"/>
      <c r="D115" s="194" t="s">
        <v>190</v>
      </c>
      <c r="F115" s="198" t="s">
        <v>1430</v>
      </c>
      <c r="I115" s="196"/>
      <c r="L115" s="42"/>
      <c r="M115" s="197"/>
      <c r="N115" s="43"/>
      <c r="O115" s="43"/>
      <c r="P115" s="43"/>
      <c r="Q115" s="43"/>
      <c r="R115" s="43"/>
      <c r="S115" s="43"/>
      <c r="T115" s="71"/>
      <c r="AT115" s="25" t="s">
        <v>190</v>
      </c>
      <c r="AU115" s="25" t="s">
        <v>80</v>
      </c>
    </row>
    <row r="116" spans="2:51" s="13" customFormat="1" ht="13.5">
      <c r="B116" s="207"/>
      <c r="D116" s="194" t="s">
        <v>192</v>
      </c>
      <c r="E116" s="208" t="s">
        <v>5</v>
      </c>
      <c r="F116" s="209" t="s">
        <v>1431</v>
      </c>
      <c r="H116" s="208" t="s">
        <v>5</v>
      </c>
      <c r="I116" s="210"/>
      <c r="L116" s="207"/>
      <c r="M116" s="211"/>
      <c r="N116" s="212"/>
      <c r="O116" s="212"/>
      <c r="P116" s="212"/>
      <c r="Q116" s="212"/>
      <c r="R116" s="212"/>
      <c r="S116" s="212"/>
      <c r="T116" s="213"/>
      <c r="AT116" s="208" t="s">
        <v>192</v>
      </c>
      <c r="AU116" s="208" t="s">
        <v>80</v>
      </c>
      <c r="AV116" s="13" t="s">
        <v>78</v>
      </c>
      <c r="AW116" s="13" t="s">
        <v>35</v>
      </c>
      <c r="AX116" s="13" t="s">
        <v>71</v>
      </c>
      <c r="AY116" s="208" t="s">
        <v>179</v>
      </c>
    </row>
    <row r="117" spans="2:51" s="13" customFormat="1" ht="13.5">
      <c r="B117" s="207"/>
      <c r="D117" s="194" t="s">
        <v>192</v>
      </c>
      <c r="E117" s="208" t="s">
        <v>5</v>
      </c>
      <c r="F117" s="209" t="s">
        <v>1441</v>
      </c>
      <c r="H117" s="208" t="s">
        <v>5</v>
      </c>
      <c r="I117" s="210"/>
      <c r="L117" s="207"/>
      <c r="M117" s="211"/>
      <c r="N117" s="212"/>
      <c r="O117" s="212"/>
      <c r="P117" s="212"/>
      <c r="Q117" s="212"/>
      <c r="R117" s="212"/>
      <c r="S117" s="212"/>
      <c r="T117" s="213"/>
      <c r="AT117" s="208" t="s">
        <v>192</v>
      </c>
      <c r="AU117" s="208" t="s">
        <v>80</v>
      </c>
      <c r="AV117" s="13" t="s">
        <v>78</v>
      </c>
      <c r="AW117" s="13" t="s">
        <v>35</v>
      </c>
      <c r="AX117" s="13" t="s">
        <v>71</v>
      </c>
      <c r="AY117" s="208" t="s">
        <v>179</v>
      </c>
    </row>
    <row r="118" spans="2:51" s="12" customFormat="1" ht="13.5">
      <c r="B118" s="199"/>
      <c r="D118" s="194" t="s">
        <v>192</v>
      </c>
      <c r="E118" s="200" t="s">
        <v>5</v>
      </c>
      <c r="F118" s="201" t="s">
        <v>1442</v>
      </c>
      <c r="H118" s="202">
        <v>1705.2</v>
      </c>
      <c r="I118" s="203"/>
      <c r="L118" s="199"/>
      <c r="M118" s="204"/>
      <c r="N118" s="205"/>
      <c r="O118" s="205"/>
      <c r="P118" s="205"/>
      <c r="Q118" s="205"/>
      <c r="R118" s="205"/>
      <c r="S118" s="205"/>
      <c r="T118" s="206"/>
      <c r="AT118" s="200" t="s">
        <v>192</v>
      </c>
      <c r="AU118" s="200" t="s">
        <v>80</v>
      </c>
      <c r="AV118" s="12" t="s">
        <v>80</v>
      </c>
      <c r="AW118" s="12" t="s">
        <v>35</v>
      </c>
      <c r="AX118" s="12" t="s">
        <v>78</v>
      </c>
      <c r="AY118" s="200" t="s">
        <v>179</v>
      </c>
    </row>
    <row r="119" spans="2:65" s="1" customFormat="1" ht="25.5" customHeight="1">
      <c r="B119" s="181"/>
      <c r="C119" s="182" t="s">
        <v>236</v>
      </c>
      <c r="D119" s="182" t="s">
        <v>181</v>
      </c>
      <c r="E119" s="183" t="s">
        <v>285</v>
      </c>
      <c r="F119" s="184" t="s">
        <v>286</v>
      </c>
      <c r="G119" s="185" t="s">
        <v>184</v>
      </c>
      <c r="H119" s="186">
        <v>121.8</v>
      </c>
      <c r="I119" s="187"/>
      <c r="J119" s="188">
        <f>ROUND(I119*H119,2)</f>
        <v>0</v>
      </c>
      <c r="K119" s="184" t="s">
        <v>185</v>
      </c>
      <c r="L119" s="42"/>
      <c r="M119" s="189" t="s">
        <v>5</v>
      </c>
      <c r="N119" s="190" t="s">
        <v>42</v>
      </c>
      <c r="O119" s="43"/>
      <c r="P119" s="191">
        <f>O119*H119</f>
        <v>0</v>
      </c>
      <c r="Q119" s="191">
        <v>0.00013</v>
      </c>
      <c r="R119" s="191">
        <f>Q119*H119</f>
        <v>0.015833999999999997</v>
      </c>
      <c r="S119" s="191">
        <v>0.256</v>
      </c>
      <c r="T119" s="192">
        <f>S119*H119</f>
        <v>31.1808</v>
      </c>
      <c r="AR119" s="25" t="s">
        <v>186</v>
      </c>
      <c r="AT119" s="25" t="s">
        <v>181</v>
      </c>
      <c r="AU119" s="25" t="s">
        <v>80</v>
      </c>
      <c r="AY119" s="25" t="s">
        <v>179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25" t="s">
        <v>78</v>
      </c>
      <c r="BK119" s="193">
        <f>ROUND(I119*H119,2)</f>
        <v>0</v>
      </c>
      <c r="BL119" s="25" t="s">
        <v>186</v>
      </c>
      <c r="BM119" s="25" t="s">
        <v>1443</v>
      </c>
    </row>
    <row r="120" spans="2:47" s="1" customFormat="1" ht="27">
      <c r="B120" s="42"/>
      <c r="D120" s="194" t="s">
        <v>188</v>
      </c>
      <c r="F120" s="195" t="s">
        <v>288</v>
      </c>
      <c r="I120" s="196"/>
      <c r="L120" s="42"/>
      <c r="M120" s="197"/>
      <c r="N120" s="43"/>
      <c r="O120" s="43"/>
      <c r="P120" s="43"/>
      <c r="Q120" s="43"/>
      <c r="R120" s="43"/>
      <c r="S120" s="43"/>
      <c r="T120" s="71"/>
      <c r="AT120" s="25" t="s">
        <v>188</v>
      </c>
      <c r="AU120" s="25" t="s">
        <v>80</v>
      </c>
    </row>
    <row r="121" spans="2:47" s="1" customFormat="1" ht="27">
      <c r="B121" s="42"/>
      <c r="D121" s="194" t="s">
        <v>190</v>
      </c>
      <c r="F121" s="198" t="s">
        <v>191</v>
      </c>
      <c r="I121" s="196"/>
      <c r="L121" s="42"/>
      <c r="M121" s="197"/>
      <c r="N121" s="43"/>
      <c r="O121" s="43"/>
      <c r="P121" s="43"/>
      <c r="Q121" s="43"/>
      <c r="R121" s="43"/>
      <c r="S121" s="43"/>
      <c r="T121" s="71"/>
      <c r="AT121" s="25" t="s">
        <v>190</v>
      </c>
      <c r="AU121" s="25" t="s">
        <v>80</v>
      </c>
    </row>
    <row r="122" spans="2:65" s="1" customFormat="1" ht="25.5" customHeight="1">
      <c r="B122" s="181"/>
      <c r="C122" s="182" t="s">
        <v>248</v>
      </c>
      <c r="D122" s="182" t="s">
        <v>181</v>
      </c>
      <c r="E122" s="183" t="s">
        <v>290</v>
      </c>
      <c r="F122" s="184" t="s">
        <v>291</v>
      </c>
      <c r="G122" s="185" t="s">
        <v>184</v>
      </c>
      <c r="H122" s="186">
        <v>669.9</v>
      </c>
      <c r="I122" s="187"/>
      <c r="J122" s="188">
        <f>ROUND(I122*H122,2)</f>
        <v>0</v>
      </c>
      <c r="K122" s="184" t="s">
        <v>185</v>
      </c>
      <c r="L122" s="42"/>
      <c r="M122" s="189" t="s">
        <v>5</v>
      </c>
      <c r="N122" s="190" t="s">
        <v>42</v>
      </c>
      <c r="O122" s="43"/>
      <c r="P122" s="191">
        <f>O122*H122</f>
        <v>0</v>
      </c>
      <c r="Q122" s="191">
        <v>6E-05</v>
      </c>
      <c r="R122" s="191">
        <f>Q122*H122</f>
        <v>0.040194</v>
      </c>
      <c r="S122" s="191">
        <v>0.103</v>
      </c>
      <c r="T122" s="192">
        <f>S122*H122</f>
        <v>68.99969999999999</v>
      </c>
      <c r="AR122" s="25" t="s">
        <v>186</v>
      </c>
      <c r="AT122" s="25" t="s">
        <v>181</v>
      </c>
      <c r="AU122" s="25" t="s">
        <v>80</v>
      </c>
      <c r="AY122" s="25" t="s">
        <v>179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25" t="s">
        <v>78</v>
      </c>
      <c r="BK122" s="193">
        <f>ROUND(I122*H122,2)</f>
        <v>0</v>
      </c>
      <c r="BL122" s="25" t="s">
        <v>186</v>
      </c>
      <c r="BM122" s="25" t="s">
        <v>1444</v>
      </c>
    </row>
    <row r="123" spans="2:47" s="1" customFormat="1" ht="27">
      <c r="B123" s="42"/>
      <c r="D123" s="194" t="s">
        <v>188</v>
      </c>
      <c r="F123" s="195" t="s">
        <v>293</v>
      </c>
      <c r="I123" s="196"/>
      <c r="L123" s="42"/>
      <c r="M123" s="197"/>
      <c r="N123" s="43"/>
      <c r="O123" s="43"/>
      <c r="P123" s="43"/>
      <c r="Q123" s="43"/>
      <c r="R123" s="43"/>
      <c r="S123" s="43"/>
      <c r="T123" s="71"/>
      <c r="AT123" s="25" t="s">
        <v>188</v>
      </c>
      <c r="AU123" s="25" t="s">
        <v>80</v>
      </c>
    </row>
    <row r="124" spans="2:47" s="1" customFormat="1" ht="27">
      <c r="B124" s="42"/>
      <c r="D124" s="194" t="s">
        <v>190</v>
      </c>
      <c r="F124" s="198" t="s">
        <v>1430</v>
      </c>
      <c r="I124" s="196"/>
      <c r="L124" s="42"/>
      <c r="M124" s="197"/>
      <c r="N124" s="43"/>
      <c r="O124" s="43"/>
      <c r="P124" s="43"/>
      <c r="Q124" s="43"/>
      <c r="R124" s="43"/>
      <c r="S124" s="43"/>
      <c r="T124" s="71"/>
      <c r="AT124" s="25" t="s">
        <v>190</v>
      </c>
      <c r="AU124" s="25" t="s">
        <v>80</v>
      </c>
    </row>
    <row r="125" spans="2:51" s="13" customFormat="1" ht="13.5">
      <c r="B125" s="207"/>
      <c r="D125" s="194" t="s">
        <v>192</v>
      </c>
      <c r="E125" s="208" t="s">
        <v>5</v>
      </c>
      <c r="F125" s="209" t="s">
        <v>1445</v>
      </c>
      <c r="H125" s="208" t="s">
        <v>5</v>
      </c>
      <c r="I125" s="210"/>
      <c r="L125" s="207"/>
      <c r="M125" s="211"/>
      <c r="N125" s="212"/>
      <c r="O125" s="212"/>
      <c r="P125" s="212"/>
      <c r="Q125" s="212"/>
      <c r="R125" s="212"/>
      <c r="S125" s="212"/>
      <c r="T125" s="213"/>
      <c r="AT125" s="208" t="s">
        <v>192</v>
      </c>
      <c r="AU125" s="208" t="s">
        <v>80</v>
      </c>
      <c r="AV125" s="13" t="s">
        <v>78</v>
      </c>
      <c r="AW125" s="13" t="s">
        <v>35</v>
      </c>
      <c r="AX125" s="13" t="s">
        <v>71</v>
      </c>
      <c r="AY125" s="208" t="s">
        <v>179</v>
      </c>
    </row>
    <row r="126" spans="2:51" s="13" customFormat="1" ht="13.5">
      <c r="B126" s="207"/>
      <c r="D126" s="194" t="s">
        <v>192</v>
      </c>
      <c r="E126" s="208" t="s">
        <v>5</v>
      </c>
      <c r="F126" s="209" t="s">
        <v>294</v>
      </c>
      <c r="H126" s="208" t="s">
        <v>5</v>
      </c>
      <c r="I126" s="210"/>
      <c r="L126" s="207"/>
      <c r="M126" s="211"/>
      <c r="N126" s="212"/>
      <c r="O126" s="212"/>
      <c r="P126" s="212"/>
      <c r="Q126" s="212"/>
      <c r="R126" s="212"/>
      <c r="S126" s="212"/>
      <c r="T126" s="213"/>
      <c r="AT126" s="208" t="s">
        <v>192</v>
      </c>
      <c r="AU126" s="208" t="s">
        <v>80</v>
      </c>
      <c r="AV126" s="13" t="s">
        <v>78</v>
      </c>
      <c r="AW126" s="13" t="s">
        <v>35</v>
      </c>
      <c r="AX126" s="13" t="s">
        <v>71</v>
      </c>
      <c r="AY126" s="208" t="s">
        <v>179</v>
      </c>
    </row>
    <row r="127" spans="2:51" s="12" customFormat="1" ht="13.5">
      <c r="B127" s="199"/>
      <c r="D127" s="194" t="s">
        <v>192</v>
      </c>
      <c r="E127" s="200" t="s">
        <v>5</v>
      </c>
      <c r="F127" s="201" t="s">
        <v>1446</v>
      </c>
      <c r="H127" s="202">
        <v>487.2</v>
      </c>
      <c r="I127" s="203"/>
      <c r="L127" s="199"/>
      <c r="M127" s="204"/>
      <c r="N127" s="205"/>
      <c r="O127" s="205"/>
      <c r="P127" s="205"/>
      <c r="Q127" s="205"/>
      <c r="R127" s="205"/>
      <c r="S127" s="205"/>
      <c r="T127" s="206"/>
      <c r="AT127" s="200" t="s">
        <v>192</v>
      </c>
      <c r="AU127" s="200" t="s">
        <v>80</v>
      </c>
      <c r="AV127" s="12" t="s">
        <v>80</v>
      </c>
      <c r="AW127" s="12" t="s">
        <v>35</v>
      </c>
      <c r="AX127" s="12" t="s">
        <v>71</v>
      </c>
      <c r="AY127" s="200" t="s">
        <v>179</v>
      </c>
    </row>
    <row r="128" spans="2:51" s="13" customFormat="1" ht="13.5">
      <c r="B128" s="207"/>
      <c r="D128" s="194" t="s">
        <v>192</v>
      </c>
      <c r="E128" s="208" t="s">
        <v>5</v>
      </c>
      <c r="F128" s="209" t="s">
        <v>300</v>
      </c>
      <c r="H128" s="208" t="s">
        <v>5</v>
      </c>
      <c r="I128" s="210"/>
      <c r="L128" s="207"/>
      <c r="M128" s="211"/>
      <c r="N128" s="212"/>
      <c r="O128" s="212"/>
      <c r="P128" s="212"/>
      <c r="Q128" s="212"/>
      <c r="R128" s="212"/>
      <c r="S128" s="212"/>
      <c r="T128" s="213"/>
      <c r="AT128" s="208" t="s">
        <v>192</v>
      </c>
      <c r="AU128" s="208" t="s">
        <v>80</v>
      </c>
      <c r="AV128" s="13" t="s">
        <v>78</v>
      </c>
      <c r="AW128" s="13" t="s">
        <v>35</v>
      </c>
      <c r="AX128" s="13" t="s">
        <v>71</v>
      </c>
      <c r="AY128" s="208" t="s">
        <v>179</v>
      </c>
    </row>
    <row r="129" spans="2:51" s="12" customFormat="1" ht="13.5">
      <c r="B129" s="199"/>
      <c r="D129" s="194" t="s">
        <v>192</v>
      </c>
      <c r="E129" s="200" t="s">
        <v>5</v>
      </c>
      <c r="F129" s="201" t="s">
        <v>1447</v>
      </c>
      <c r="H129" s="202">
        <v>182.7</v>
      </c>
      <c r="I129" s="203"/>
      <c r="L129" s="199"/>
      <c r="M129" s="204"/>
      <c r="N129" s="205"/>
      <c r="O129" s="205"/>
      <c r="P129" s="205"/>
      <c r="Q129" s="205"/>
      <c r="R129" s="205"/>
      <c r="S129" s="205"/>
      <c r="T129" s="206"/>
      <c r="AT129" s="200" t="s">
        <v>192</v>
      </c>
      <c r="AU129" s="200" t="s">
        <v>80</v>
      </c>
      <c r="AV129" s="12" t="s">
        <v>80</v>
      </c>
      <c r="AW129" s="12" t="s">
        <v>35</v>
      </c>
      <c r="AX129" s="12" t="s">
        <v>71</v>
      </c>
      <c r="AY129" s="200" t="s">
        <v>179</v>
      </c>
    </row>
    <row r="130" spans="2:51" s="14" customFormat="1" ht="13.5">
      <c r="B130" s="214"/>
      <c r="D130" s="194" t="s">
        <v>192</v>
      </c>
      <c r="E130" s="215" t="s">
        <v>5</v>
      </c>
      <c r="F130" s="216" t="s">
        <v>228</v>
      </c>
      <c r="H130" s="217">
        <v>669.9</v>
      </c>
      <c r="I130" s="218"/>
      <c r="L130" s="214"/>
      <c r="M130" s="219"/>
      <c r="N130" s="220"/>
      <c r="O130" s="220"/>
      <c r="P130" s="220"/>
      <c r="Q130" s="220"/>
      <c r="R130" s="220"/>
      <c r="S130" s="220"/>
      <c r="T130" s="221"/>
      <c r="AT130" s="215" t="s">
        <v>192</v>
      </c>
      <c r="AU130" s="215" t="s">
        <v>80</v>
      </c>
      <c r="AV130" s="14" t="s">
        <v>186</v>
      </c>
      <c r="AW130" s="14" t="s">
        <v>35</v>
      </c>
      <c r="AX130" s="14" t="s">
        <v>78</v>
      </c>
      <c r="AY130" s="215" t="s">
        <v>179</v>
      </c>
    </row>
    <row r="131" spans="2:65" s="1" customFormat="1" ht="16.5" customHeight="1">
      <c r="B131" s="181"/>
      <c r="C131" s="182" t="s">
        <v>257</v>
      </c>
      <c r="D131" s="182" t="s">
        <v>181</v>
      </c>
      <c r="E131" s="183" t="s">
        <v>345</v>
      </c>
      <c r="F131" s="184" t="s">
        <v>346</v>
      </c>
      <c r="G131" s="185" t="s">
        <v>347</v>
      </c>
      <c r="H131" s="186">
        <v>720</v>
      </c>
      <c r="I131" s="187"/>
      <c r="J131" s="188">
        <f>ROUND(I131*H131,2)</f>
        <v>0</v>
      </c>
      <c r="K131" s="184" t="s">
        <v>185</v>
      </c>
      <c r="L131" s="42"/>
      <c r="M131" s="189" t="s">
        <v>5</v>
      </c>
      <c r="N131" s="190" t="s">
        <v>42</v>
      </c>
      <c r="O131" s="43"/>
      <c r="P131" s="191">
        <f>O131*H131</f>
        <v>0</v>
      </c>
      <c r="Q131" s="191">
        <v>0</v>
      </c>
      <c r="R131" s="191">
        <f>Q131*H131</f>
        <v>0</v>
      </c>
      <c r="S131" s="191">
        <v>0</v>
      </c>
      <c r="T131" s="192">
        <f>S131*H131</f>
        <v>0</v>
      </c>
      <c r="AR131" s="25" t="s">
        <v>186</v>
      </c>
      <c r="AT131" s="25" t="s">
        <v>181</v>
      </c>
      <c r="AU131" s="25" t="s">
        <v>80</v>
      </c>
      <c r="AY131" s="25" t="s">
        <v>179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25" t="s">
        <v>78</v>
      </c>
      <c r="BK131" s="193">
        <f>ROUND(I131*H131,2)</f>
        <v>0</v>
      </c>
      <c r="BL131" s="25" t="s">
        <v>186</v>
      </c>
      <c r="BM131" s="25" t="s">
        <v>1448</v>
      </c>
    </row>
    <row r="132" spans="2:47" s="1" customFormat="1" ht="13.5">
      <c r="B132" s="42"/>
      <c r="D132" s="194" t="s">
        <v>188</v>
      </c>
      <c r="F132" s="195" t="s">
        <v>349</v>
      </c>
      <c r="I132" s="196"/>
      <c r="L132" s="42"/>
      <c r="M132" s="197"/>
      <c r="N132" s="43"/>
      <c r="O132" s="43"/>
      <c r="P132" s="43"/>
      <c r="Q132" s="43"/>
      <c r="R132" s="43"/>
      <c r="S132" s="43"/>
      <c r="T132" s="71"/>
      <c r="AT132" s="25" t="s">
        <v>188</v>
      </c>
      <c r="AU132" s="25" t="s">
        <v>80</v>
      </c>
    </row>
    <row r="133" spans="2:47" s="1" customFormat="1" ht="27">
      <c r="B133" s="42"/>
      <c r="D133" s="194" t="s">
        <v>190</v>
      </c>
      <c r="F133" s="198" t="s">
        <v>191</v>
      </c>
      <c r="I133" s="196"/>
      <c r="L133" s="42"/>
      <c r="M133" s="197"/>
      <c r="N133" s="43"/>
      <c r="O133" s="43"/>
      <c r="P133" s="43"/>
      <c r="Q133" s="43"/>
      <c r="R133" s="43"/>
      <c r="S133" s="43"/>
      <c r="T133" s="71"/>
      <c r="AT133" s="25" t="s">
        <v>190</v>
      </c>
      <c r="AU133" s="25" t="s">
        <v>80</v>
      </c>
    </row>
    <row r="134" spans="2:51" s="12" customFormat="1" ht="13.5">
      <c r="B134" s="199"/>
      <c r="D134" s="194" t="s">
        <v>192</v>
      </c>
      <c r="E134" s="200" t="s">
        <v>5</v>
      </c>
      <c r="F134" s="201" t="s">
        <v>1449</v>
      </c>
      <c r="H134" s="202">
        <v>720</v>
      </c>
      <c r="I134" s="203"/>
      <c r="L134" s="199"/>
      <c r="M134" s="204"/>
      <c r="N134" s="205"/>
      <c r="O134" s="205"/>
      <c r="P134" s="205"/>
      <c r="Q134" s="205"/>
      <c r="R134" s="205"/>
      <c r="S134" s="205"/>
      <c r="T134" s="206"/>
      <c r="AT134" s="200" t="s">
        <v>192</v>
      </c>
      <c r="AU134" s="200" t="s">
        <v>80</v>
      </c>
      <c r="AV134" s="12" t="s">
        <v>80</v>
      </c>
      <c r="AW134" s="12" t="s">
        <v>35</v>
      </c>
      <c r="AX134" s="12" t="s">
        <v>78</v>
      </c>
      <c r="AY134" s="200" t="s">
        <v>179</v>
      </c>
    </row>
    <row r="135" spans="2:65" s="1" customFormat="1" ht="25.5" customHeight="1">
      <c r="B135" s="181"/>
      <c r="C135" s="182" t="s">
        <v>284</v>
      </c>
      <c r="D135" s="182" t="s">
        <v>181</v>
      </c>
      <c r="E135" s="183" t="s">
        <v>352</v>
      </c>
      <c r="F135" s="184" t="s">
        <v>353</v>
      </c>
      <c r="G135" s="185" t="s">
        <v>354</v>
      </c>
      <c r="H135" s="186">
        <v>60</v>
      </c>
      <c r="I135" s="187"/>
      <c r="J135" s="188">
        <f>ROUND(I135*H135,2)</f>
        <v>0</v>
      </c>
      <c r="K135" s="184" t="s">
        <v>185</v>
      </c>
      <c r="L135" s="42"/>
      <c r="M135" s="189" t="s">
        <v>5</v>
      </c>
      <c r="N135" s="190" t="s">
        <v>42</v>
      </c>
      <c r="O135" s="43"/>
      <c r="P135" s="191">
        <f>O135*H135</f>
        <v>0</v>
      </c>
      <c r="Q135" s="191">
        <v>0</v>
      </c>
      <c r="R135" s="191">
        <f>Q135*H135</f>
        <v>0</v>
      </c>
      <c r="S135" s="191">
        <v>0</v>
      </c>
      <c r="T135" s="192">
        <f>S135*H135</f>
        <v>0</v>
      </c>
      <c r="AR135" s="25" t="s">
        <v>186</v>
      </c>
      <c r="AT135" s="25" t="s">
        <v>181</v>
      </c>
      <c r="AU135" s="25" t="s">
        <v>80</v>
      </c>
      <c r="AY135" s="25" t="s">
        <v>179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25" t="s">
        <v>78</v>
      </c>
      <c r="BK135" s="193">
        <f>ROUND(I135*H135,2)</f>
        <v>0</v>
      </c>
      <c r="BL135" s="25" t="s">
        <v>186</v>
      </c>
      <c r="BM135" s="25" t="s">
        <v>1450</v>
      </c>
    </row>
    <row r="136" spans="2:47" s="1" customFormat="1" ht="27">
      <c r="B136" s="42"/>
      <c r="D136" s="194" t="s">
        <v>188</v>
      </c>
      <c r="F136" s="195" t="s">
        <v>356</v>
      </c>
      <c r="I136" s="196"/>
      <c r="L136" s="42"/>
      <c r="M136" s="197"/>
      <c r="N136" s="43"/>
      <c r="O136" s="43"/>
      <c r="P136" s="43"/>
      <c r="Q136" s="43"/>
      <c r="R136" s="43"/>
      <c r="S136" s="43"/>
      <c r="T136" s="71"/>
      <c r="AT136" s="25" t="s">
        <v>188</v>
      </c>
      <c r="AU136" s="25" t="s">
        <v>80</v>
      </c>
    </row>
    <row r="137" spans="2:65" s="1" customFormat="1" ht="16.5" customHeight="1">
      <c r="B137" s="181"/>
      <c r="C137" s="182" t="s">
        <v>289</v>
      </c>
      <c r="D137" s="182" t="s">
        <v>181</v>
      </c>
      <c r="E137" s="183" t="s">
        <v>422</v>
      </c>
      <c r="F137" s="184" t="s">
        <v>423</v>
      </c>
      <c r="G137" s="185" t="s">
        <v>424</v>
      </c>
      <c r="H137" s="186">
        <v>73.08</v>
      </c>
      <c r="I137" s="187"/>
      <c r="J137" s="188">
        <f>ROUND(I137*H137,2)</f>
        <v>0</v>
      </c>
      <c r="K137" s="184" t="s">
        <v>185</v>
      </c>
      <c r="L137" s="42"/>
      <c r="M137" s="189" t="s">
        <v>5</v>
      </c>
      <c r="N137" s="190" t="s">
        <v>42</v>
      </c>
      <c r="O137" s="43"/>
      <c r="P137" s="191">
        <f>O137*H137</f>
        <v>0</v>
      </c>
      <c r="Q137" s="191">
        <v>0</v>
      </c>
      <c r="R137" s="191">
        <f>Q137*H137</f>
        <v>0</v>
      </c>
      <c r="S137" s="191">
        <v>0</v>
      </c>
      <c r="T137" s="192">
        <f>S137*H137</f>
        <v>0</v>
      </c>
      <c r="AR137" s="25" t="s">
        <v>186</v>
      </c>
      <c r="AT137" s="25" t="s">
        <v>181</v>
      </c>
      <c r="AU137" s="25" t="s">
        <v>80</v>
      </c>
      <c r="AY137" s="25" t="s">
        <v>179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25" t="s">
        <v>78</v>
      </c>
      <c r="BK137" s="193">
        <f>ROUND(I137*H137,2)</f>
        <v>0</v>
      </c>
      <c r="BL137" s="25" t="s">
        <v>186</v>
      </c>
      <c r="BM137" s="25" t="s">
        <v>1451</v>
      </c>
    </row>
    <row r="138" spans="2:47" s="1" customFormat="1" ht="27">
      <c r="B138" s="42"/>
      <c r="D138" s="194" t="s">
        <v>188</v>
      </c>
      <c r="F138" s="195" t="s">
        <v>426</v>
      </c>
      <c r="I138" s="196"/>
      <c r="L138" s="42"/>
      <c r="M138" s="197"/>
      <c r="N138" s="43"/>
      <c r="O138" s="43"/>
      <c r="P138" s="43"/>
      <c r="Q138" s="43"/>
      <c r="R138" s="43"/>
      <c r="S138" s="43"/>
      <c r="T138" s="71"/>
      <c r="AT138" s="25" t="s">
        <v>188</v>
      </c>
      <c r="AU138" s="25" t="s">
        <v>80</v>
      </c>
    </row>
    <row r="139" spans="2:47" s="1" customFormat="1" ht="27">
      <c r="B139" s="42"/>
      <c r="D139" s="194" t="s">
        <v>190</v>
      </c>
      <c r="F139" s="198" t="s">
        <v>1430</v>
      </c>
      <c r="I139" s="196"/>
      <c r="L139" s="42"/>
      <c r="M139" s="197"/>
      <c r="N139" s="43"/>
      <c r="O139" s="43"/>
      <c r="P139" s="43"/>
      <c r="Q139" s="43"/>
      <c r="R139" s="43"/>
      <c r="S139" s="43"/>
      <c r="T139" s="71"/>
      <c r="AT139" s="25" t="s">
        <v>190</v>
      </c>
      <c r="AU139" s="25" t="s">
        <v>80</v>
      </c>
    </row>
    <row r="140" spans="2:51" s="13" customFormat="1" ht="13.5">
      <c r="B140" s="207"/>
      <c r="D140" s="194" t="s">
        <v>192</v>
      </c>
      <c r="E140" s="208" t="s">
        <v>5</v>
      </c>
      <c r="F140" s="209" t="s">
        <v>1452</v>
      </c>
      <c r="H140" s="208" t="s">
        <v>5</v>
      </c>
      <c r="I140" s="210"/>
      <c r="L140" s="207"/>
      <c r="M140" s="211"/>
      <c r="N140" s="212"/>
      <c r="O140" s="212"/>
      <c r="P140" s="212"/>
      <c r="Q140" s="212"/>
      <c r="R140" s="212"/>
      <c r="S140" s="212"/>
      <c r="T140" s="213"/>
      <c r="AT140" s="208" t="s">
        <v>192</v>
      </c>
      <c r="AU140" s="208" t="s">
        <v>80</v>
      </c>
      <c r="AV140" s="13" t="s">
        <v>78</v>
      </c>
      <c r="AW140" s="13" t="s">
        <v>35</v>
      </c>
      <c r="AX140" s="13" t="s">
        <v>71</v>
      </c>
      <c r="AY140" s="208" t="s">
        <v>179</v>
      </c>
    </row>
    <row r="141" spans="2:51" s="12" customFormat="1" ht="13.5">
      <c r="B141" s="199"/>
      <c r="D141" s="194" t="s">
        <v>192</v>
      </c>
      <c r="E141" s="200" t="s">
        <v>5</v>
      </c>
      <c r="F141" s="201" t="s">
        <v>1453</v>
      </c>
      <c r="H141" s="202">
        <v>73.08</v>
      </c>
      <c r="I141" s="203"/>
      <c r="L141" s="199"/>
      <c r="M141" s="204"/>
      <c r="N141" s="205"/>
      <c r="O141" s="205"/>
      <c r="P141" s="205"/>
      <c r="Q141" s="205"/>
      <c r="R141" s="205"/>
      <c r="S141" s="205"/>
      <c r="T141" s="206"/>
      <c r="AT141" s="200" t="s">
        <v>192</v>
      </c>
      <c r="AU141" s="200" t="s">
        <v>80</v>
      </c>
      <c r="AV141" s="12" t="s">
        <v>80</v>
      </c>
      <c r="AW141" s="12" t="s">
        <v>35</v>
      </c>
      <c r="AX141" s="12" t="s">
        <v>78</v>
      </c>
      <c r="AY141" s="200" t="s">
        <v>179</v>
      </c>
    </row>
    <row r="142" spans="2:65" s="1" customFormat="1" ht="16.5" customHeight="1">
      <c r="B142" s="181"/>
      <c r="C142" s="182" t="s">
        <v>306</v>
      </c>
      <c r="D142" s="182" t="s">
        <v>181</v>
      </c>
      <c r="E142" s="183" t="s">
        <v>442</v>
      </c>
      <c r="F142" s="184" t="s">
        <v>443</v>
      </c>
      <c r="G142" s="185" t="s">
        <v>424</v>
      </c>
      <c r="H142" s="186">
        <v>199.752</v>
      </c>
      <c r="I142" s="187"/>
      <c r="J142" s="188">
        <f>ROUND(I142*H142,2)</f>
        <v>0</v>
      </c>
      <c r="K142" s="184" t="s">
        <v>185</v>
      </c>
      <c r="L142" s="42"/>
      <c r="M142" s="189" t="s">
        <v>5</v>
      </c>
      <c r="N142" s="190" t="s">
        <v>42</v>
      </c>
      <c r="O142" s="43"/>
      <c r="P142" s="191">
        <f>O142*H142</f>
        <v>0</v>
      </c>
      <c r="Q142" s="191">
        <v>0</v>
      </c>
      <c r="R142" s="191">
        <f>Q142*H142</f>
        <v>0</v>
      </c>
      <c r="S142" s="191">
        <v>0</v>
      </c>
      <c r="T142" s="192">
        <f>S142*H142</f>
        <v>0</v>
      </c>
      <c r="AR142" s="25" t="s">
        <v>186</v>
      </c>
      <c r="AT142" s="25" t="s">
        <v>181</v>
      </c>
      <c r="AU142" s="25" t="s">
        <v>80</v>
      </c>
      <c r="AY142" s="25" t="s">
        <v>179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25" t="s">
        <v>78</v>
      </c>
      <c r="BK142" s="193">
        <f>ROUND(I142*H142,2)</f>
        <v>0</v>
      </c>
      <c r="BL142" s="25" t="s">
        <v>186</v>
      </c>
      <c r="BM142" s="25" t="s">
        <v>1454</v>
      </c>
    </row>
    <row r="143" spans="2:47" s="1" customFormat="1" ht="27">
      <c r="B143" s="42"/>
      <c r="D143" s="194" t="s">
        <v>188</v>
      </c>
      <c r="F143" s="195" t="s">
        <v>445</v>
      </c>
      <c r="I143" s="196"/>
      <c r="L143" s="42"/>
      <c r="M143" s="197"/>
      <c r="N143" s="43"/>
      <c r="O143" s="43"/>
      <c r="P143" s="43"/>
      <c r="Q143" s="43"/>
      <c r="R143" s="43"/>
      <c r="S143" s="43"/>
      <c r="T143" s="71"/>
      <c r="AT143" s="25" t="s">
        <v>188</v>
      </c>
      <c r="AU143" s="25" t="s">
        <v>80</v>
      </c>
    </row>
    <row r="144" spans="2:51" s="13" customFormat="1" ht="13.5">
      <c r="B144" s="207"/>
      <c r="D144" s="194" t="s">
        <v>192</v>
      </c>
      <c r="E144" s="208" t="s">
        <v>5</v>
      </c>
      <c r="F144" s="209" t="s">
        <v>1455</v>
      </c>
      <c r="H144" s="208" t="s">
        <v>5</v>
      </c>
      <c r="I144" s="210"/>
      <c r="L144" s="207"/>
      <c r="M144" s="211"/>
      <c r="N144" s="212"/>
      <c r="O144" s="212"/>
      <c r="P144" s="212"/>
      <c r="Q144" s="212"/>
      <c r="R144" s="212"/>
      <c r="S144" s="212"/>
      <c r="T144" s="213"/>
      <c r="AT144" s="208" t="s">
        <v>192</v>
      </c>
      <c r="AU144" s="208" t="s">
        <v>80</v>
      </c>
      <c r="AV144" s="13" t="s">
        <v>78</v>
      </c>
      <c r="AW144" s="13" t="s">
        <v>35</v>
      </c>
      <c r="AX144" s="13" t="s">
        <v>71</v>
      </c>
      <c r="AY144" s="208" t="s">
        <v>179</v>
      </c>
    </row>
    <row r="145" spans="2:51" s="12" customFormat="1" ht="13.5">
      <c r="B145" s="199"/>
      <c r="D145" s="194" t="s">
        <v>192</v>
      </c>
      <c r="E145" s="200" t="s">
        <v>5</v>
      </c>
      <c r="F145" s="201" t="s">
        <v>1456</v>
      </c>
      <c r="H145" s="202">
        <v>199.752</v>
      </c>
      <c r="I145" s="203"/>
      <c r="L145" s="199"/>
      <c r="M145" s="204"/>
      <c r="N145" s="205"/>
      <c r="O145" s="205"/>
      <c r="P145" s="205"/>
      <c r="Q145" s="205"/>
      <c r="R145" s="205"/>
      <c r="S145" s="205"/>
      <c r="T145" s="206"/>
      <c r="AT145" s="200" t="s">
        <v>192</v>
      </c>
      <c r="AU145" s="200" t="s">
        <v>80</v>
      </c>
      <c r="AV145" s="12" t="s">
        <v>80</v>
      </c>
      <c r="AW145" s="12" t="s">
        <v>35</v>
      </c>
      <c r="AX145" s="12" t="s">
        <v>78</v>
      </c>
      <c r="AY145" s="200" t="s">
        <v>179</v>
      </c>
    </row>
    <row r="146" spans="2:65" s="1" customFormat="1" ht="16.5" customHeight="1">
      <c r="B146" s="181"/>
      <c r="C146" s="182" t="s">
        <v>313</v>
      </c>
      <c r="D146" s="182" t="s">
        <v>181</v>
      </c>
      <c r="E146" s="183" t="s">
        <v>1457</v>
      </c>
      <c r="F146" s="184" t="s">
        <v>1458</v>
      </c>
      <c r="G146" s="185" t="s">
        <v>424</v>
      </c>
      <c r="H146" s="186">
        <v>998.76</v>
      </c>
      <c r="I146" s="187"/>
      <c r="J146" s="188">
        <f>ROUND(I146*H146,2)</f>
        <v>0</v>
      </c>
      <c r="K146" s="184" t="s">
        <v>185</v>
      </c>
      <c r="L146" s="42"/>
      <c r="M146" s="189" t="s">
        <v>5</v>
      </c>
      <c r="N146" s="190" t="s">
        <v>42</v>
      </c>
      <c r="O146" s="43"/>
      <c r="P146" s="191">
        <f>O146*H146</f>
        <v>0</v>
      </c>
      <c r="Q146" s="191">
        <v>0</v>
      </c>
      <c r="R146" s="191">
        <f>Q146*H146</f>
        <v>0</v>
      </c>
      <c r="S146" s="191">
        <v>0</v>
      </c>
      <c r="T146" s="192">
        <f>S146*H146</f>
        <v>0</v>
      </c>
      <c r="AR146" s="25" t="s">
        <v>186</v>
      </c>
      <c r="AT146" s="25" t="s">
        <v>181</v>
      </c>
      <c r="AU146" s="25" t="s">
        <v>80</v>
      </c>
      <c r="AY146" s="25" t="s">
        <v>179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25" t="s">
        <v>78</v>
      </c>
      <c r="BK146" s="193">
        <f>ROUND(I146*H146,2)</f>
        <v>0</v>
      </c>
      <c r="BL146" s="25" t="s">
        <v>186</v>
      </c>
      <c r="BM146" s="25" t="s">
        <v>1459</v>
      </c>
    </row>
    <row r="147" spans="2:47" s="1" customFormat="1" ht="27">
      <c r="B147" s="42"/>
      <c r="D147" s="194" t="s">
        <v>188</v>
      </c>
      <c r="F147" s="195" t="s">
        <v>1460</v>
      </c>
      <c r="I147" s="196"/>
      <c r="L147" s="42"/>
      <c r="M147" s="197"/>
      <c r="N147" s="43"/>
      <c r="O147" s="43"/>
      <c r="P147" s="43"/>
      <c r="Q147" s="43"/>
      <c r="R147" s="43"/>
      <c r="S147" s="43"/>
      <c r="T147" s="71"/>
      <c r="AT147" s="25" t="s">
        <v>188</v>
      </c>
      <c r="AU147" s="25" t="s">
        <v>80</v>
      </c>
    </row>
    <row r="148" spans="2:47" s="1" customFormat="1" ht="40.5">
      <c r="B148" s="42"/>
      <c r="D148" s="194" t="s">
        <v>190</v>
      </c>
      <c r="F148" s="198" t="s">
        <v>1461</v>
      </c>
      <c r="I148" s="196"/>
      <c r="L148" s="42"/>
      <c r="M148" s="197"/>
      <c r="N148" s="43"/>
      <c r="O148" s="43"/>
      <c r="P148" s="43"/>
      <c r="Q148" s="43"/>
      <c r="R148" s="43"/>
      <c r="S148" s="43"/>
      <c r="T148" s="71"/>
      <c r="AT148" s="25" t="s">
        <v>190</v>
      </c>
      <c r="AU148" s="25" t="s">
        <v>80</v>
      </c>
    </row>
    <row r="149" spans="2:51" s="13" customFormat="1" ht="13.5">
      <c r="B149" s="207"/>
      <c r="D149" s="194" t="s">
        <v>192</v>
      </c>
      <c r="E149" s="208" t="s">
        <v>5</v>
      </c>
      <c r="F149" s="209" t="s">
        <v>1462</v>
      </c>
      <c r="H149" s="208" t="s">
        <v>5</v>
      </c>
      <c r="I149" s="210"/>
      <c r="L149" s="207"/>
      <c r="M149" s="211"/>
      <c r="N149" s="212"/>
      <c r="O149" s="212"/>
      <c r="P149" s="212"/>
      <c r="Q149" s="212"/>
      <c r="R149" s="212"/>
      <c r="S149" s="212"/>
      <c r="T149" s="213"/>
      <c r="AT149" s="208" t="s">
        <v>192</v>
      </c>
      <c r="AU149" s="208" t="s">
        <v>80</v>
      </c>
      <c r="AV149" s="13" t="s">
        <v>78</v>
      </c>
      <c r="AW149" s="13" t="s">
        <v>35</v>
      </c>
      <c r="AX149" s="13" t="s">
        <v>71</v>
      </c>
      <c r="AY149" s="208" t="s">
        <v>179</v>
      </c>
    </row>
    <row r="150" spans="2:51" s="13" customFormat="1" ht="13.5">
      <c r="B150" s="207"/>
      <c r="D150" s="194" t="s">
        <v>192</v>
      </c>
      <c r="E150" s="208" t="s">
        <v>5</v>
      </c>
      <c r="F150" s="209" t="s">
        <v>1463</v>
      </c>
      <c r="H150" s="208" t="s">
        <v>5</v>
      </c>
      <c r="I150" s="210"/>
      <c r="L150" s="207"/>
      <c r="M150" s="211"/>
      <c r="N150" s="212"/>
      <c r="O150" s="212"/>
      <c r="P150" s="212"/>
      <c r="Q150" s="212"/>
      <c r="R150" s="212"/>
      <c r="S150" s="212"/>
      <c r="T150" s="213"/>
      <c r="AT150" s="208" t="s">
        <v>192</v>
      </c>
      <c r="AU150" s="208" t="s">
        <v>80</v>
      </c>
      <c r="AV150" s="13" t="s">
        <v>78</v>
      </c>
      <c r="AW150" s="13" t="s">
        <v>35</v>
      </c>
      <c r="AX150" s="13" t="s">
        <v>71</v>
      </c>
      <c r="AY150" s="208" t="s">
        <v>179</v>
      </c>
    </row>
    <row r="151" spans="2:51" s="12" customFormat="1" ht="13.5">
      <c r="B151" s="199"/>
      <c r="D151" s="194" t="s">
        <v>192</v>
      </c>
      <c r="E151" s="200" t="s">
        <v>5</v>
      </c>
      <c r="F151" s="201" t="s">
        <v>1464</v>
      </c>
      <c r="H151" s="202">
        <v>462.84</v>
      </c>
      <c r="I151" s="203"/>
      <c r="L151" s="199"/>
      <c r="M151" s="204"/>
      <c r="N151" s="205"/>
      <c r="O151" s="205"/>
      <c r="P151" s="205"/>
      <c r="Q151" s="205"/>
      <c r="R151" s="205"/>
      <c r="S151" s="205"/>
      <c r="T151" s="206"/>
      <c r="AT151" s="200" t="s">
        <v>192</v>
      </c>
      <c r="AU151" s="200" t="s">
        <v>80</v>
      </c>
      <c r="AV151" s="12" t="s">
        <v>80</v>
      </c>
      <c r="AW151" s="12" t="s">
        <v>35</v>
      </c>
      <c r="AX151" s="12" t="s">
        <v>71</v>
      </c>
      <c r="AY151" s="200" t="s">
        <v>179</v>
      </c>
    </row>
    <row r="152" spans="2:51" s="13" customFormat="1" ht="13.5">
      <c r="B152" s="207"/>
      <c r="D152" s="194" t="s">
        <v>192</v>
      </c>
      <c r="E152" s="208" t="s">
        <v>5</v>
      </c>
      <c r="F152" s="209" t="s">
        <v>1465</v>
      </c>
      <c r="H152" s="208" t="s">
        <v>5</v>
      </c>
      <c r="I152" s="210"/>
      <c r="L152" s="207"/>
      <c r="M152" s="211"/>
      <c r="N152" s="212"/>
      <c r="O152" s="212"/>
      <c r="P152" s="212"/>
      <c r="Q152" s="212"/>
      <c r="R152" s="212"/>
      <c r="S152" s="212"/>
      <c r="T152" s="213"/>
      <c r="AT152" s="208" t="s">
        <v>192</v>
      </c>
      <c r="AU152" s="208" t="s">
        <v>80</v>
      </c>
      <c r="AV152" s="13" t="s">
        <v>78</v>
      </c>
      <c r="AW152" s="13" t="s">
        <v>35</v>
      </c>
      <c r="AX152" s="13" t="s">
        <v>71</v>
      </c>
      <c r="AY152" s="208" t="s">
        <v>179</v>
      </c>
    </row>
    <row r="153" spans="2:51" s="12" customFormat="1" ht="13.5">
      <c r="B153" s="199"/>
      <c r="D153" s="194" t="s">
        <v>192</v>
      </c>
      <c r="E153" s="200" t="s">
        <v>5</v>
      </c>
      <c r="F153" s="201" t="s">
        <v>1466</v>
      </c>
      <c r="H153" s="202">
        <v>1364.16</v>
      </c>
      <c r="I153" s="203"/>
      <c r="L153" s="199"/>
      <c r="M153" s="204"/>
      <c r="N153" s="205"/>
      <c r="O153" s="205"/>
      <c r="P153" s="205"/>
      <c r="Q153" s="205"/>
      <c r="R153" s="205"/>
      <c r="S153" s="205"/>
      <c r="T153" s="206"/>
      <c r="AT153" s="200" t="s">
        <v>192</v>
      </c>
      <c r="AU153" s="200" t="s">
        <v>80</v>
      </c>
      <c r="AV153" s="12" t="s">
        <v>80</v>
      </c>
      <c r="AW153" s="12" t="s">
        <v>35</v>
      </c>
      <c r="AX153" s="12" t="s">
        <v>71</v>
      </c>
      <c r="AY153" s="200" t="s">
        <v>179</v>
      </c>
    </row>
    <row r="154" spans="2:51" s="13" customFormat="1" ht="13.5">
      <c r="B154" s="207"/>
      <c r="D154" s="194" t="s">
        <v>192</v>
      </c>
      <c r="E154" s="208" t="s">
        <v>5</v>
      </c>
      <c r="F154" s="209" t="s">
        <v>1467</v>
      </c>
      <c r="H154" s="208" t="s">
        <v>5</v>
      </c>
      <c r="I154" s="210"/>
      <c r="L154" s="207"/>
      <c r="M154" s="211"/>
      <c r="N154" s="212"/>
      <c r="O154" s="212"/>
      <c r="P154" s="212"/>
      <c r="Q154" s="212"/>
      <c r="R154" s="212"/>
      <c r="S154" s="212"/>
      <c r="T154" s="213"/>
      <c r="AT154" s="208" t="s">
        <v>192</v>
      </c>
      <c r="AU154" s="208" t="s">
        <v>80</v>
      </c>
      <c r="AV154" s="13" t="s">
        <v>78</v>
      </c>
      <c r="AW154" s="13" t="s">
        <v>35</v>
      </c>
      <c r="AX154" s="13" t="s">
        <v>71</v>
      </c>
      <c r="AY154" s="208" t="s">
        <v>179</v>
      </c>
    </row>
    <row r="155" spans="2:51" s="12" customFormat="1" ht="13.5">
      <c r="B155" s="199"/>
      <c r="D155" s="194" t="s">
        <v>192</v>
      </c>
      <c r="E155" s="200" t="s">
        <v>5</v>
      </c>
      <c r="F155" s="201" t="s">
        <v>1468</v>
      </c>
      <c r="H155" s="202">
        <v>170.52</v>
      </c>
      <c r="I155" s="203"/>
      <c r="L155" s="199"/>
      <c r="M155" s="204"/>
      <c r="N155" s="205"/>
      <c r="O155" s="205"/>
      <c r="P155" s="205"/>
      <c r="Q155" s="205"/>
      <c r="R155" s="205"/>
      <c r="S155" s="205"/>
      <c r="T155" s="206"/>
      <c r="AT155" s="200" t="s">
        <v>192</v>
      </c>
      <c r="AU155" s="200" t="s">
        <v>80</v>
      </c>
      <c r="AV155" s="12" t="s">
        <v>80</v>
      </c>
      <c r="AW155" s="12" t="s">
        <v>35</v>
      </c>
      <c r="AX155" s="12" t="s">
        <v>71</v>
      </c>
      <c r="AY155" s="200" t="s">
        <v>179</v>
      </c>
    </row>
    <row r="156" spans="2:51" s="15" customFormat="1" ht="13.5">
      <c r="B156" s="222"/>
      <c r="D156" s="194" t="s">
        <v>192</v>
      </c>
      <c r="E156" s="223" t="s">
        <v>5</v>
      </c>
      <c r="F156" s="224" t="s">
        <v>456</v>
      </c>
      <c r="H156" s="225">
        <v>1997.52</v>
      </c>
      <c r="I156" s="226"/>
      <c r="L156" s="222"/>
      <c r="M156" s="227"/>
      <c r="N156" s="228"/>
      <c r="O156" s="228"/>
      <c r="P156" s="228"/>
      <c r="Q156" s="228"/>
      <c r="R156" s="228"/>
      <c r="S156" s="228"/>
      <c r="T156" s="229"/>
      <c r="AT156" s="223" t="s">
        <v>192</v>
      </c>
      <c r="AU156" s="223" t="s">
        <v>80</v>
      </c>
      <c r="AV156" s="15" t="s">
        <v>88</v>
      </c>
      <c r="AW156" s="15" t="s">
        <v>35</v>
      </c>
      <c r="AX156" s="15" t="s">
        <v>71</v>
      </c>
      <c r="AY156" s="223" t="s">
        <v>179</v>
      </c>
    </row>
    <row r="157" spans="2:51" s="12" customFormat="1" ht="13.5">
      <c r="B157" s="199"/>
      <c r="D157" s="194" t="s">
        <v>192</v>
      </c>
      <c r="E157" s="200" t="s">
        <v>5</v>
      </c>
      <c r="F157" s="201" t="s">
        <v>1469</v>
      </c>
      <c r="H157" s="202">
        <v>998.76</v>
      </c>
      <c r="I157" s="203"/>
      <c r="L157" s="199"/>
      <c r="M157" s="204"/>
      <c r="N157" s="205"/>
      <c r="O157" s="205"/>
      <c r="P157" s="205"/>
      <c r="Q157" s="205"/>
      <c r="R157" s="205"/>
      <c r="S157" s="205"/>
      <c r="T157" s="206"/>
      <c r="AT157" s="200" t="s">
        <v>192</v>
      </c>
      <c r="AU157" s="200" t="s">
        <v>80</v>
      </c>
      <c r="AV157" s="12" t="s">
        <v>80</v>
      </c>
      <c r="AW157" s="12" t="s">
        <v>35</v>
      </c>
      <c r="AX157" s="12" t="s">
        <v>78</v>
      </c>
      <c r="AY157" s="200" t="s">
        <v>179</v>
      </c>
    </row>
    <row r="158" spans="2:65" s="1" customFormat="1" ht="16.5" customHeight="1">
      <c r="B158" s="181"/>
      <c r="C158" s="182" t="s">
        <v>320</v>
      </c>
      <c r="D158" s="182" t="s">
        <v>181</v>
      </c>
      <c r="E158" s="183" t="s">
        <v>1470</v>
      </c>
      <c r="F158" s="184" t="s">
        <v>1471</v>
      </c>
      <c r="G158" s="185" t="s">
        <v>424</v>
      </c>
      <c r="H158" s="186">
        <v>998.76</v>
      </c>
      <c r="I158" s="187"/>
      <c r="J158" s="188">
        <f>ROUND(I158*H158,2)</f>
        <v>0</v>
      </c>
      <c r="K158" s="184" t="s">
        <v>185</v>
      </c>
      <c r="L158" s="42"/>
      <c r="M158" s="189" t="s">
        <v>5</v>
      </c>
      <c r="N158" s="190" t="s">
        <v>42</v>
      </c>
      <c r="O158" s="43"/>
      <c r="P158" s="191">
        <f>O158*H158</f>
        <v>0</v>
      </c>
      <c r="Q158" s="191">
        <v>0</v>
      </c>
      <c r="R158" s="191">
        <f>Q158*H158</f>
        <v>0</v>
      </c>
      <c r="S158" s="191">
        <v>0</v>
      </c>
      <c r="T158" s="192">
        <f>S158*H158</f>
        <v>0</v>
      </c>
      <c r="AR158" s="25" t="s">
        <v>186</v>
      </c>
      <c r="AT158" s="25" t="s">
        <v>181</v>
      </c>
      <c r="AU158" s="25" t="s">
        <v>80</v>
      </c>
      <c r="AY158" s="25" t="s">
        <v>179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25" t="s">
        <v>78</v>
      </c>
      <c r="BK158" s="193">
        <f>ROUND(I158*H158,2)</f>
        <v>0</v>
      </c>
      <c r="BL158" s="25" t="s">
        <v>186</v>
      </c>
      <c r="BM158" s="25" t="s">
        <v>1472</v>
      </c>
    </row>
    <row r="159" spans="2:47" s="1" customFormat="1" ht="27">
      <c r="B159" s="42"/>
      <c r="D159" s="194" t="s">
        <v>188</v>
      </c>
      <c r="F159" s="195" t="s">
        <v>1473</v>
      </c>
      <c r="I159" s="196"/>
      <c r="L159" s="42"/>
      <c r="M159" s="197"/>
      <c r="N159" s="43"/>
      <c r="O159" s="43"/>
      <c r="P159" s="43"/>
      <c r="Q159" s="43"/>
      <c r="R159" s="43"/>
      <c r="S159" s="43"/>
      <c r="T159" s="71"/>
      <c r="AT159" s="25" t="s">
        <v>188</v>
      </c>
      <c r="AU159" s="25" t="s">
        <v>80</v>
      </c>
    </row>
    <row r="160" spans="2:47" s="1" customFormat="1" ht="40.5">
      <c r="B160" s="42"/>
      <c r="D160" s="194" t="s">
        <v>190</v>
      </c>
      <c r="F160" s="198" t="s">
        <v>1461</v>
      </c>
      <c r="I160" s="196"/>
      <c r="L160" s="42"/>
      <c r="M160" s="197"/>
      <c r="N160" s="43"/>
      <c r="O160" s="43"/>
      <c r="P160" s="43"/>
      <c r="Q160" s="43"/>
      <c r="R160" s="43"/>
      <c r="S160" s="43"/>
      <c r="T160" s="71"/>
      <c r="AT160" s="25" t="s">
        <v>190</v>
      </c>
      <c r="AU160" s="25" t="s">
        <v>80</v>
      </c>
    </row>
    <row r="161" spans="2:51" s="13" customFormat="1" ht="13.5">
      <c r="B161" s="207"/>
      <c r="D161" s="194" t="s">
        <v>192</v>
      </c>
      <c r="E161" s="208" t="s">
        <v>5</v>
      </c>
      <c r="F161" s="209" t="s">
        <v>527</v>
      </c>
      <c r="H161" s="208" t="s">
        <v>5</v>
      </c>
      <c r="I161" s="210"/>
      <c r="L161" s="207"/>
      <c r="M161" s="211"/>
      <c r="N161" s="212"/>
      <c r="O161" s="212"/>
      <c r="P161" s="212"/>
      <c r="Q161" s="212"/>
      <c r="R161" s="212"/>
      <c r="S161" s="212"/>
      <c r="T161" s="213"/>
      <c r="AT161" s="208" t="s">
        <v>192</v>
      </c>
      <c r="AU161" s="208" t="s">
        <v>80</v>
      </c>
      <c r="AV161" s="13" t="s">
        <v>78</v>
      </c>
      <c r="AW161" s="13" t="s">
        <v>35</v>
      </c>
      <c r="AX161" s="13" t="s">
        <v>71</v>
      </c>
      <c r="AY161" s="208" t="s">
        <v>179</v>
      </c>
    </row>
    <row r="162" spans="2:51" s="12" customFormat="1" ht="13.5">
      <c r="B162" s="199"/>
      <c r="D162" s="194" t="s">
        <v>192</v>
      </c>
      <c r="E162" s="200" t="s">
        <v>5</v>
      </c>
      <c r="F162" s="201" t="s">
        <v>1469</v>
      </c>
      <c r="H162" s="202">
        <v>998.76</v>
      </c>
      <c r="I162" s="203"/>
      <c r="L162" s="199"/>
      <c r="M162" s="204"/>
      <c r="N162" s="205"/>
      <c r="O162" s="205"/>
      <c r="P162" s="205"/>
      <c r="Q162" s="205"/>
      <c r="R162" s="205"/>
      <c r="S162" s="205"/>
      <c r="T162" s="206"/>
      <c r="AT162" s="200" t="s">
        <v>192</v>
      </c>
      <c r="AU162" s="200" t="s">
        <v>80</v>
      </c>
      <c r="AV162" s="12" t="s">
        <v>80</v>
      </c>
      <c r="AW162" s="12" t="s">
        <v>35</v>
      </c>
      <c r="AX162" s="12" t="s">
        <v>78</v>
      </c>
      <c r="AY162" s="200" t="s">
        <v>179</v>
      </c>
    </row>
    <row r="163" spans="2:65" s="1" customFormat="1" ht="16.5" customHeight="1">
      <c r="B163" s="181"/>
      <c r="C163" s="182" t="s">
        <v>325</v>
      </c>
      <c r="D163" s="182" t="s">
        <v>181</v>
      </c>
      <c r="E163" s="183" t="s">
        <v>529</v>
      </c>
      <c r="F163" s="184" t="s">
        <v>530</v>
      </c>
      <c r="G163" s="185" t="s">
        <v>424</v>
      </c>
      <c r="H163" s="186">
        <v>499.38</v>
      </c>
      <c r="I163" s="187"/>
      <c r="J163" s="188">
        <f>ROUND(I163*H163,2)</f>
        <v>0</v>
      </c>
      <c r="K163" s="184" t="s">
        <v>185</v>
      </c>
      <c r="L163" s="42"/>
      <c r="M163" s="189" t="s">
        <v>5</v>
      </c>
      <c r="N163" s="190" t="s">
        <v>42</v>
      </c>
      <c r="O163" s="43"/>
      <c r="P163" s="191">
        <f>O163*H163</f>
        <v>0</v>
      </c>
      <c r="Q163" s="191">
        <v>0</v>
      </c>
      <c r="R163" s="191">
        <f>Q163*H163</f>
        <v>0</v>
      </c>
      <c r="S163" s="191">
        <v>0</v>
      </c>
      <c r="T163" s="192">
        <f>S163*H163</f>
        <v>0</v>
      </c>
      <c r="AR163" s="25" t="s">
        <v>186</v>
      </c>
      <c r="AT163" s="25" t="s">
        <v>181</v>
      </c>
      <c r="AU163" s="25" t="s">
        <v>80</v>
      </c>
      <c r="AY163" s="25" t="s">
        <v>179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25" t="s">
        <v>78</v>
      </c>
      <c r="BK163" s="193">
        <f>ROUND(I163*H163,2)</f>
        <v>0</v>
      </c>
      <c r="BL163" s="25" t="s">
        <v>186</v>
      </c>
      <c r="BM163" s="25" t="s">
        <v>1474</v>
      </c>
    </row>
    <row r="164" spans="2:47" s="1" customFormat="1" ht="27">
      <c r="B164" s="42"/>
      <c r="D164" s="194" t="s">
        <v>188</v>
      </c>
      <c r="F164" s="195" t="s">
        <v>532</v>
      </c>
      <c r="I164" s="196"/>
      <c r="L164" s="42"/>
      <c r="M164" s="197"/>
      <c r="N164" s="43"/>
      <c r="O164" s="43"/>
      <c r="P164" s="43"/>
      <c r="Q164" s="43"/>
      <c r="R164" s="43"/>
      <c r="S164" s="43"/>
      <c r="T164" s="71"/>
      <c r="AT164" s="25" t="s">
        <v>188</v>
      </c>
      <c r="AU164" s="25" t="s">
        <v>80</v>
      </c>
    </row>
    <row r="165" spans="2:51" s="12" customFormat="1" ht="13.5">
      <c r="B165" s="199"/>
      <c r="D165" s="194" t="s">
        <v>192</v>
      </c>
      <c r="E165" s="200" t="s">
        <v>5</v>
      </c>
      <c r="F165" s="201" t="s">
        <v>1475</v>
      </c>
      <c r="H165" s="202">
        <v>499.38</v>
      </c>
      <c r="I165" s="203"/>
      <c r="L165" s="199"/>
      <c r="M165" s="204"/>
      <c r="N165" s="205"/>
      <c r="O165" s="205"/>
      <c r="P165" s="205"/>
      <c r="Q165" s="205"/>
      <c r="R165" s="205"/>
      <c r="S165" s="205"/>
      <c r="T165" s="206"/>
      <c r="AT165" s="200" t="s">
        <v>192</v>
      </c>
      <c r="AU165" s="200" t="s">
        <v>80</v>
      </c>
      <c r="AV165" s="12" t="s">
        <v>80</v>
      </c>
      <c r="AW165" s="12" t="s">
        <v>35</v>
      </c>
      <c r="AX165" s="12" t="s">
        <v>78</v>
      </c>
      <c r="AY165" s="200" t="s">
        <v>179</v>
      </c>
    </row>
    <row r="166" spans="2:65" s="1" customFormat="1" ht="16.5" customHeight="1">
      <c r="B166" s="181"/>
      <c r="C166" s="182" t="s">
        <v>330</v>
      </c>
      <c r="D166" s="182" t="s">
        <v>181</v>
      </c>
      <c r="E166" s="183" t="s">
        <v>1476</v>
      </c>
      <c r="F166" s="184" t="s">
        <v>1477</v>
      </c>
      <c r="G166" s="185" t="s">
        <v>184</v>
      </c>
      <c r="H166" s="186">
        <v>4872</v>
      </c>
      <c r="I166" s="187"/>
      <c r="J166" s="188">
        <f>ROUND(I166*H166,2)</f>
        <v>0</v>
      </c>
      <c r="K166" s="184" t="s">
        <v>185</v>
      </c>
      <c r="L166" s="42"/>
      <c r="M166" s="189" t="s">
        <v>5</v>
      </c>
      <c r="N166" s="190" t="s">
        <v>42</v>
      </c>
      <c r="O166" s="43"/>
      <c r="P166" s="191">
        <f>O166*H166</f>
        <v>0</v>
      </c>
      <c r="Q166" s="191">
        <v>0.00084</v>
      </c>
      <c r="R166" s="191">
        <f>Q166*H166</f>
        <v>4.09248</v>
      </c>
      <c r="S166" s="191">
        <v>0</v>
      </c>
      <c r="T166" s="192">
        <f>S166*H166</f>
        <v>0</v>
      </c>
      <c r="AR166" s="25" t="s">
        <v>186</v>
      </c>
      <c r="AT166" s="25" t="s">
        <v>181</v>
      </c>
      <c r="AU166" s="25" t="s">
        <v>80</v>
      </c>
      <c r="AY166" s="25" t="s">
        <v>179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25" t="s">
        <v>78</v>
      </c>
      <c r="BK166" s="193">
        <f>ROUND(I166*H166,2)</f>
        <v>0</v>
      </c>
      <c r="BL166" s="25" t="s">
        <v>186</v>
      </c>
      <c r="BM166" s="25" t="s">
        <v>1478</v>
      </c>
    </row>
    <row r="167" spans="2:47" s="1" customFormat="1" ht="27">
      <c r="B167" s="42"/>
      <c r="D167" s="194" t="s">
        <v>188</v>
      </c>
      <c r="F167" s="195" t="s">
        <v>1479</v>
      </c>
      <c r="I167" s="196"/>
      <c r="L167" s="42"/>
      <c r="M167" s="197"/>
      <c r="N167" s="43"/>
      <c r="O167" s="43"/>
      <c r="P167" s="43"/>
      <c r="Q167" s="43"/>
      <c r="R167" s="43"/>
      <c r="S167" s="43"/>
      <c r="T167" s="71"/>
      <c r="AT167" s="25" t="s">
        <v>188</v>
      </c>
      <c r="AU167" s="25" t="s">
        <v>80</v>
      </c>
    </row>
    <row r="168" spans="2:47" s="1" customFormat="1" ht="27">
      <c r="B168" s="42"/>
      <c r="D168" s="194" t="s">
        <v>190</v>
      </c>
      <c r="F168" s="198" t="s">
        <v>1430</v>
      </c>
      <c r="I168" s="196"/>
      <c r="L168" s="42"/>
      <c r="M168" s="197"/>
      <c r="N168" s="43"/>
      <c r="O168" s="43"/>
      <c r="P168" s="43"/>
      <c r="Q168" s="43"/>
      <c r="R168" s="43"/>
      <c r="S168" s="43"/>
      <c r="T168" s="71"/>
      <c r="AT168" s="25" t="s">
        <v>190</v>
      </c>
      <c r="AU168" s="25" t="s">
        <v>80</v>
      </c>
    </row>
    <row r="169" spans="2:51" s="13" customFormat="1" ht="13.5">
      <c r="B169" s="207"/>
      <c r="D169" s="194" t="s">
        <v>192</v>
      </c>
      <c r="E169" s="208" t="s">
        <v>5</v>
      </c>
      <c r="F169" s="209" t="s">
        <v>1480</v>
      </c>
      <c r="H169" s="208" t="s">
        <v>5</v>
      </c>
      <c r="I169" s="210"/>
      <c r="L169" s="207"/>
      <c r="M169" s="211"/>
      <c r="N169" s="212"/>
      <c r="O169" s="212"/>
      <c r="P169" s="212"/>
      <c r="Q169" s="212"/>
      <c r="R169" s="212"/>
      <c r="S169" s="212"/>
      <c r="T169" s="213"/>
      <c r="AT169" s="208" t="s">
        <v>192</v>
      </c>
      <c r="AU169" s="208" t="s">
        <v>80</v>
      </c>
      <c r="AV169" s="13" t="s">
        <v>78</v>
      </c>
      <c r="AW169" s="13" t="s">
        <v>35</v>
      </c>
      <c r="AX169" s="13" t="s">
        <v>71</v>
      </c>
      <c r="AY169" s="208" t="s">
        <v>179</v>
      </c>
    </row>
    <row r="170" spans="2:51" s="12" customFormat="1" ht="13.5">
      <c r="B170" s="199"/>
      <c r="D170" s="194" t="s">
        <v>192</v>
      </c>
      <c r="E170" s="200" t="s">
        <v>5</v>
      </c>
      <c r="F170" s="201" t="s">
        <v>1481</v>
      </c>
      <c r="H170" s="202">
        <v>4872</v>
      </c>
      <c r="I170" s="203"/>
      <c r="L170" s="199"/>
      <c r="M170" s="204"/>
      <c r="N170" s="205"/>
      <c r="O170" s="205"/>
      <c r="P170" s="205"/>
      <c r="Q170" s="205"/>
      <c r="R170" s="205"/>
      <c r="S170" s="205"/>
      <c r="T170" s="206"/>
      <c r="AT170" s="200" t="s">
        <v>192</v>
      </c>
      <c r="AU170" s="200" t="s">
        <v>80</v>
      </c>
      <c r="AV170" s="12" t="s">
        <v>80</v>
      </c>
      <c r="AW170" s="12" t="s">
        <v>35</v>
      </c>
      <c r="AX170" s="12" t="s">
        <v>78</v>
      </c>
      <c r="AY170" s="200" t="s">
        <v>179</v>
      </c>
    </row>
    <row r="171" spans="2:65" s="1" customFormat="1" ht="25.5" customHeight="1">
      <c r="B171" s="181"/>
      <c r="C171" s="182" t="s">
        <v>11</v>
      </c>
      <c r="D171" s="182" t="s">
        <v>181</v>
      </c>
      <c r="E171" s="183" t="s">
        <v>1482</v>
      </c>
      <c r="F171" s="184" t="s">
        <v>1483</v>
      </c>
      <c r="G171" s="185" t="s">
        <v>184</v>
      </c>
      <c r="H171" s="186">
        <v>4872</v>
      </c>
      <c r="I171" s="187"/>
      <c r="J171" s="188">
        <f>ROUND(I171*H171,2)</f>
        <v>0</v>
      </c>
      <c r="K171" s="184" t="s">
        <v>185</v>
      </c>
      <c r="L171" s="42"/>
      <c r="M171" s="189" t="s">
        <v>5</v>
      </c>
      <c r="N171" s="190" t="s">
        <v>42</v>
      </c>
      <c r="O171" s="43"/>
      <c r="P171" s="191">
        <f>O171*H171</f>
        <v>0</v>
      </c>
      <c r="Q171" s="191">
        <v>0</v>
      </c>
      <c r="R171" s="191">
        <f>Q171*H171</f>
        <v>0</v>
      </c>
      <c r="S171" s="191">
        <v>0</v>
      </c>
      <c r="T171" s="192">
        <f>S171*H171</f>
        <v>0</v>
      </c>
      <c r="AR171" s="25" t="s">
        <v>186</v>
      </c>
      <c r="AT171" s="25" t="s">
        <v>181</v>
      </c>
      <c r="AU171" s="25" t="s">
        <v>80</v>
      </c>
      <c r="AY171" s="25" t="s">
        <v>179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25" t="s">
        <v>78</v>
      </c>
      <c r="BK171" s="193">
        <f>ROUND(I171*H171,2)</f>
        <v>0</v>
      </c>
      <c r="BL171" s="25" t="s">
        <v>186</v>
      </c>
      <c r="BM171" s="25" t="s">
        <v>1484</v>
      </c>
    </row>
    <row r="172" spans="2:47" s="1" customFormat="1" ht="27">
      <c r="B172" s="42"/>
      <c r="D172" s="194" t="s">
        <v>188</v>
      </c>
      <c r="F172" s="195" t="s">
        <v>1485</v>
      </c>
      <c r="I172" s="196"/>
      <c r="L172" s="42"/>
      <c r="M172" s="197"/>
      <c r="N172" s="43"/>
      <c r="O172" s="43"/>
      <c r="P172" s="43"/>
      <c r="Q172" s="43"/>
      <c r="R172" s="43"/>
      <c r="S172" s="43"/>
      <c r="T172" s="71"/>
      <c r="AT172" s="25" t="s">
        <v>188</v>
      </c>
      <c r="AU172" s="25" t="s">
        <v>80</v>
      </c>
    </row>
    <row r="173" spans="2:65" s="1" customFormat="1" ht="16.5" customHeight="1">
      <c r="B173" s="181"/>
      <c r="C173" s="182" t="s">
        <v>340</v>
      </c>
      <c r="D173" s="182" t="s">
        <v>181</v>
      </c>
      <c r="E173" s="183" t="s">
        <v>615</v>
      </c>
      <c r="F173" s="184" t="s">
        <v>616</v>
      </c>
      <c r="G173" s="185" t="s">
        <v>424</v>
      </c>
      <c r="H173" s="186">
        <v>1098.636</v>
      </c>
      <c r="I173" s="187"/>
      <c r="J173" s="188">
        <f>ROUND(I173*H173,2)</f>
        <v>0</v>
      </c>
      <c r="K173" s="184" t="s">
        <v>185</v>
      </c>
      <c r="L173" s="42"/>
      <c r="M173" s="189" t="s">
        <v>5</v>
      </c>
      <c r="N173" s="190" t="s">
        <v>42</v>
      </c>
      <c r="O173" s="43"/>
      <c r="P173" s="191">
        <f>O173*H173</f>
        <v>0</v>
      </c>
      <c r="Q173" s="191">
        <v>0</v>
      </c>
      <c r="R173" s="191">
        <f>Q173*H173</f>
        <v>0</v>
      </c>
      <c r="S173" s="191">
        <v>0</v>
      </c>
      <c r="T173" s="192">
        <f>S173*H173</f>
        <v>0</v>
      </c>
      <c r="AR173" s="25" t="s">
        <v>186</v>
      </c>
      <c r="AT173" s="25" t="s">
        <v>181</v>
      </c>
      <c r="AU173" s="25" t="s">
        <v>80</v>
      </c>
      <c r="AY173" s="25" t="s">
        <v>179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25" t="s">
        <v>78</v>
      </c>
      <c r="BK173" s="193">
        <f>ROUND(I173*H173,2)</f>
        <v>0</v>
      </c>
      <c r="BL173" s="25" t="s">
        <v>186</v>
      </c>
      <c r="BM173" s="25" t="s">
        <v>1486</v>
      </c>
    </row>
    <row r="174" spans="2:47" s="1" customFormat="1" ht="40.5">
      <c r="B174" s="42"/>
      <c r="D174" s="194" t="s">
        <v>188</v>
      </c>
      <c r="F174" s="195" t="s">
        <v>618</v>
      </c>
      <c r="I174" s="196"/>
      <c r="L174" s="42"/>
      <c r="M174" s="197"/>
      <c r="N174" s="43"/>
      <c r="O174" s="43"/>
      <c r="P174" s="43"/>
      <c r="Q174" s="43"/>
      <c r="R174" s="43"/>
      <c r="S174" s="43"/>
      <c r="T174" s="71"/>
      <c r="AT174" s="25" t="s">
        <v>188</v>
      </c>
      <c r="AU174" s="25" t="s">
        <v>80</v>
      </c>
    </row>
    <row r="175" spans="2:51" s="13" customFormat="1" ht="13.5">
      <c r="B175" s="207"/>
      <c r="D175" s="194" t="s">
        <v>192</v>
      </c>
      <c r="E175" s="208" t="s">
        <v>5</v>
      </c>
      <c r="F175" s="209" t="s">
        <v>619</v>
      </c>
      <c r="H175" s="208" t="s">
        <v>5</v>
      </c>
      <c r="I175" s="210"/>
      <c r="L175" s="207"/>
      <c r="M175" s="211"/>
      <c r="N175" s="212"/>
      <c r="O175" s="212"/>
      <c r="P175" s="212"/>
      <c r="Q175" s="212"/>
      <c r="R175" s="212"/>
      <c r="S175" s="212"/>
      <c r="T175" s="213"/>
      <c r="AT175" s="208" t="s">
        <v>192</v>
      </c>
      <c r="AU175" s="208" t="s">
        <v>80</v>
      </c>
      <c r="AV175" s="13" t="s">
        <v>78</v>
      </c>
      <c r="AW175" s="13" t="s">
        <v>35</v>
      </c>
      <c r="AX175" s="13" t="s">
        <v>71</v>
      </c>
      <c r="AY175" s="208" t="s">
        <v>179</v>
      </c>
    </row>
    <row r="176" spans="2:51" s="12" customFormat="1" ht="13.5">
      <c r="B176" s="199"/>
      <c r="D176" s="194" t="s">
        <v>192</v>
      </c>
      <c r="E176" s="200" t="s">
        <v>5</v>
      </c>
      <c r="F176" s="201" t="s">
        <v>1487</v>
      </c>
      <c r="H176" s="202">
        <v>1098.636</v>
      </c>
      <c r="I176" s="203"/>
      <c r="L176" s="199"/>
      <c r="M176" s="204"/>
      <c r="N176" s="205"/>
      <c r="O176" s="205"/>
      <c r="P176" s="205"/>
      <c r="Q176" s="205"/>
      <c r="R176" s="205"/>
      <c r="S176" s="205"/>
      <c r="T176" s="206"/>
      <c r="AT176" s="200" t="s">
        <v>192</v>
      </c>
      <c r="AU176" s="200" t="s">
        <v>80</v>
      </c>
      <c r="AV176" s="12" t="s">
        <v>80</v>
      </c>
      <c r="AW176" s="12" t="s">
        <v>35</v>
      </c>
      <c r="AX176" s="12" t="s">
        <v>78</v>
      </c>
      <c r="AY176" s="200" t="s">
        <v>179</v>
      </c>
    </row>
    <row r="177" spans="2:65" s="1" customFormat="1" ht="25.5" customHeight="1">
      <c r="B177" s="181"/>
      <c r="C177" s="182" t="s">
        <v>344</v>
      </c>
      <c r="D177" s="182" t="s">
        <v>181</v>
      </c>
      <c r="E177" s="183" t="s">
        <v>622</v>
      </c>
      <c r="F177" s="184" t="s">
        <v>623</v>
      </c>
      <c r="G177" s="185" t="s">
        <v>424</v>
      </c>
      <c r="H177" s="186">
        <v>73.08</v>
      </c>
      <c r="I177" s="187"/>
      <c r="J177" s="188">
        <f>ROUND(I177*H177,2)</f>
        <v>0</v>
      </c>
      <c r="K177" s="184" t="s">
        <v>185</v>
      </c>
      <c r="L177" s="42"/>
      <c r="M177" s="189" t="s">
        <v>5</v>
      </c>
      <c r="N177" s="190" t="s">
        <v>42</v>
      </c>
      <c r="O177" s="43"/>
      <c r="P177" s="191">
        <f>O177*H177</f>
        <v>0</v>
      </c>
      <c r="Q177" s="191">
        <v>0</v>
      </c>
      <c r="R177" s="191">
        <f>Q177*H177</f>
        <v>0</v>
      </c>
      <c r="S177" s="191">
        <v>0</v>
      </c>
      <c r="T177" s="192">
        <f>S177*H177</f>
        <v>0</v>
      </c>
      <c r="AR177" s="25" t="s">
        <v>186</v>
      </c>
      <c r="AT177" s="25" t="s">
        <v>181</v>
      </c>
      <c r="AU177" s="25" t="s">
        <v>80</v>
      </c>
      <c r="AY177" s="25" t="s">
        <v>179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25" t="s">
        <v>78</v>
      </c>
      <c r="BK177" s="193">
        <f>ROUND(I177*H177,2)</f>
        <v>0</v>
      </c>
      <c r="BL177" s="25" t="s">
        <v>186</v>
      </c>
      <c r="BM177" s="25" t="s">
        <v>1488</v>
      </c>
    </row>
    <row r="178" spans="2:47" s="1" customFormat="1" ht="40.5">
      <c r="B178" s="42"/>
      <c r="D178" s="194" t="s">
        <v>188</v>
      </c>
      <c r="F178" s="195" t="s">
        <v>625</v>
      </c>
      <c r="I178" s="196"/>
      <c r="L178" s="42"/>
      <c r="M178" s="197"/>
      <c r="N178" s="43"/>
      <c r="O178" s="43"/>
      <c r="P178" s="43"/>
      <c r="Q178" s="43"/>
      <c r="R178" s="43"/>
      <c r="S178" s="43"/>
      <c r="T178" s="71"/>
      <c r="AT178" s="25" t="s">
        <v>188</v>
      </c>
      <c r="AU178" s="25" t="s">
        <v>80</v>
      </c>
    </row>
    <row r="179" spans="2:51" s="13" customFormat="1" ht="13.5">
      <c r="B179" s="207"/>
      <c r="D179" s="194" t="s">
        <v>192</v>
      </c>
      <c r="E179" s="208" t="s">
        <v>5</v>
      </c>
      <c r="F179" s="209" t="s">
        <v>626</v>
      </c>
      <c r="H179" s="208" t="s">
        <v>5</v>
      </c>
      <c r="I179" s="210"/>
      <c r="L179" s="207"/>
      <c r="M179" s="211"/>
      <c r="N179" s="212"/>
      <c r="O179" s="212"/>
      <c r="P179" s="212"/>
      <c r="Q179" s="212"/>
      <c r="R179" s="212"/>
      <c r="S179" s="212"/>
      <c r="T179" s="213"/>
      <c r="AT179" s="208" t="s">
        <v>192</v>
      </c>
      <c r="AU179" s="208" t="s">
        <v>80</v>
      </c>
      <c r="AV179" s="13" t="s">
        <v>78</v>
      </c>
      <c r="AW179" s="13" t="s">
        <v>35</v>
      </c>
      <c r="AX179" s="13" t="s">
        <v>71</v>
      </c>
      <c r="AY179" s="208" t="s">
        <v>179</v>
      </c>
    </row>
    <row r="180" spans="2:51" s="12" customFormat="1" ht="13.5">
      <c r="B180" s="199"/>
      <c r="D180" s="194" t="s">
        <v>192</v>
      </c>
      <c r="E180" s="200" t="s">
        <v>5</v>
      </c>
      <c r="F180" s="201" t="s">
        <v>1489</v>
      </c>
      <c r="H180" s="202">
        <v>73.08</v>
      </c>
      <c r="I180" s="203"/>
      <c r="L180" s="199"/>
      <c r="M180" s="204"/>
      <c r="N180" s="205"/>
      <c r="O180" s="205"/>
      <c r="P180" s="205"/>
      <c r="Q180" s="205"/>
      <c r="R180" s="205"/>
      <c r="S180" s="205"/>
      <c r="T180" s="206"/>
      <c r="AT180" s="200" t="s">
        <v>192</v>
      </c>
      <c r="AU180" s="200" t="s">
        <v>80</v>
      </c>
      <c r="AV180" s="12" t="s">
        <v>80</v>
      </c>
      <c r="AW180" s="12" t="s">
        <v>35</v>
      </c>
      <c r="AX180" s="12" t="s">
        <v>78</v>
      </c>
      <c r="AY180" s="200" t="s">
        <v>179</v>
      </c>
    </row>
    <row r="181" spans="2:65" s="1" customFormat="1" ht="25.5" customHeight="1">
      <c r="B181" s="181"/>
      <c r="C181" s="182" t="s">
        <v>351</v>
      </c>
      <c r="D181" s="182" t="s">
        <v>181</v>
      </c>
      <c r="E181" s="183" t="s">
        <v>629</v>
      </c>
      <c r="F181" s="184" t="s">
        <v>630</v>
      </c>
      <c r="G181" s="185" t="s">
        <v>424</v>
      </c>
      <c r="H181" s="186">
        <v>73.08</v>
      </c>
      <c r="I181" s="187"/>
      <c r="J181" s="188">
        <f>ROUND(I181*H181,2)</f>
        <v>0</v>
      </c>
      <c r="K181" s="184" t="s">
        <v>5</v>
      </c>
      <c r="L181" s="42"/>
      <c r="M181" s="189" t="s">
        <v>5</v>
      </c>
      <c r="N181" s="190" t="s">
        <v>42</v>
      </c>
      <c r="O181" s="43"/>
      <c r="P181" s="191">
        <f>O181*H181</f>
        <v>0</v>
      </c>
      <c r="Q181" s="191">
        <v>0</v>
      </c>
      <c r="R181" s="191">
        <f>Q181*H181</f>
        <v>0</v>
      </c>
      <c r="S181" s="191">
        <v>0</v>
      </c>
      <c r="T181" s="192">
        <f>S181*H181</f>
        <v>0</v>
      </c>
      <c r="AR181" s="25" t="s">
        <v>186</v>
      </c>
      <c r="AT181" s="25" t="s">
        <v>181</v>
      </c>
      <c r="AU181" s="25" t="s">
        <v>80</v>
      </c>
      <c r="AY181" s="25" t="s">
        <v>179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25" t="s">
        <v>78</v>
      </c>
      <c r="BK181" s="193">
        <f>ROUND(I181*H181,2)</f>
        <v>0</v>
      </c>
      <c r="BL181" s="25" t="s">
        <v>186</v>
      </c>
      <c r="BM181" s="25" t="s">
        <v>1490</v>
      </c>
    </row>
    <row r="182" spans="2:47" s="1" customFormat="1" ht="40.5">
      <c r="B182" s="42"/>
      <c r="D182" s="194" t="s">
        <v>188</v>
      </c>
      <c r="F182" s="195" t="s">
        <v>625</v>
      </c>
      <c r="I182" s="196"/>
      <c r="L182" s="42"/>
      <c r="M182" s="197"/>
      <c r="N182" s="43"/>
      <c r="O182" s="43"/>
      <c r="P182" s="43"/>
      <c r="Q182" s="43"/>
      <c r="R182" s="43"/>
      <c r="S182" s="43"/>
      <c r="T182" s="71"/>
      <c r="AT182" s="25" t="s">
        <v>188</v>
      </c>
      <c r="AU182" s="25" t="s">
        <v>80</v>
      </c>
    </row>
    <row r="183" spans="2:65" s="1" customFormat="1" ht="25.5" customHeight="1">
      <c r="B183" s="181"/>
      <c r="C183" s="182" t="s">
        <v>357</v>
      </c>
      <c r="D183" s="182" t="s">
        <v>181</v>
      </c>
      <c r="E183" s="183" t="s">
        <v>633</v>
      </c>
      <c r="F183" s="184" t="s">
        <v>634</v>
      </c>
      <c r="G183" s="185" t="s">
        <v>424</v>
      </c>
      <c r="H183" s="186">
        <v>1997.52</v>
      </c>
      <c r="I183" s="187"/>
      <c r="J183" s="188">
        <f>ROUND(I183*H183,2)</f>
        <v>0</v>
      </c>
      <c r="K183" s="184" t="s">
        <v>185</v>
      </c>
      <c r="L183" s="42"/>
      <c r="M183" s="189" t="s">
        <v>5</v>
      </c>
      <c r="N183" s="190" t="s">
        <v>42</v>
      </c>
      <c r="O183" s="43"/>
      <c r="P183" s="191">
        <f>O183*H183</f>
        <v>0</v>
      </c>
      <c r="Q183" s="191">
        <v>0</v>
      </c>
      <c r="R183" s="191">
        <f>Q183*H183</f>
        <v>0</v>
      </c>
      <c r="S183" s="191">
        <v>0</v>
      </c>
      <c r="T183" s="192">
        <f>S183*H183</f>
        <v>0</v>
      </c>
      <c r="AR183" s="25" t="s">
        <v>186</v>
      </c>
      <c r="AT183" s="25" t="s">
        <v>181</v>
      </c>
      <c r="AU183" s="25" t="s">
        <v>80</v>
      </c>
      <c r="AY183" s="25" t="s">
        <v>179</v>
      </c>
      <c r="BE183" s="193">
        <f>IF(N183="základní",J183,0)</f>
        <v>0</v>
      </c>
      <c r="BF183" s="193">
        <f>IF(N183="snížená",J183,0)</f>
        <v>0</v>
      </c>
      <c r="BG183" s="193">
        <f>IF(N183="zákl. přenesená",J183,0)</f>
        <v>0</v>
      </c>
      <c r="BH183" s="193">
        <f>IF(N183="sníž. přenesená",J183,0)</f>
        <v>0</v>
      </c>
      <c r="BI183" s="193">
        <f>IF(N183="nulová",J183,0)</f>
        <v>0</v>
      </c>
      <c r="BJ183" s="25" t="s">
        <v>78</v>
      </c>
      <c r="BK183" s="193">
        <f>ROUND(I183*H183,2)</f>
        <v>0</v>
      </c>
      <c r="BL183" s="25" t="s">
        <v>186</v>
      </c>
      <c r="BM183" s="25" t="s">
        <v>1491</v>
      </c>
    </row>
    <row r="184" spans="2:47" s="1" customFormat="1" ht="40.5">
      <c r="B184" s="42"/>
      <c r="D184" s="194" t="s">
        <v>188</v>
      </c>
      <c r="F184" s="195" t="s">
        <v>636</v>
      </c>
      <c r="I184" s="196"/>
      <c r="L184" s="42"/>
      <c r="M184" s="197"/>
      <c r="N184" s="43"/>
      <c r="O184" s="43"/>
      <c r="P184" s="43"/>
      <c r="Q184" s="43"/>
      <c r="R184" s="43"/>
      <c r="S184" s="43"/>
      <c r="T184" s="71"/>
      <c r="AT184" s="25" t="s">
        <v>188</v>
      </c>
      <c r="AU184" s="25" t="s">
        <v>80</v>
      </c>
    </row>
    <row r="185" spans="2:51" s="13" customFormat="1" ht="13.5">
      <c r="B185" s="207"/>
      <c r="D185" s="194" t="s">
        <v>192</v>
      </c>
      <c r="E185" s="208" t="s">
        <v>5</v>
      </c>
      <c r="F185" s="209" t="s">
        <v>637</v>
      </c>
      <c r="H185" s="208" t="s">
        <v>5</v>
      </c>
      <c r="I185" s="210"/>
      <c r="L185" s="207"/>
      <c r="M185" s="211"/>
      <c r="N185" s="212"/>
      <c r="O185" s="212"/>
      <c r="P185" s="212"/>
      <c r="Q185" s="212"/>
      <c r="R185" s="212"/>
      <c r="S185" s="212"/>
      <c r="T185" s="213"/>
      <c r="AT185" s="208" t="s">
        <v>192</v>
      </c>
      <c r="AU185" s="208" t="s">
        <v>80</v>
      </c>
      <c r="AV185" s="13" t="s">
        <v>78</v>
      </c>
      <c r="AW185" s="13" t="s">
        <v>35</v>
      </c>
      <c r="AX185" s="13" t="s">
        <v>71</v>
      </c>
      <c r="AY185" s="208" t="s">
        <v>179</v>
      </c>
    </row>
    <row r="186" spans="2:51" s="12" customFormat="1" ht="13.5">
      <c r="B186" s="199"/>
      <c r="D186" s="194" t="s">
        <v>192</v>
      </c>
      <c r="E186" s="200" t="s">
        <v>5</v>
      </c>
      <c r="F186" s="201" t="s">
        <v>1492</v>
      </c>
      <c r="H186" s="202">
        <v>1997.52</v>
      </c>
      <c r="I186" s="203"/>
      <c r="L186" s="199"/>
      <c r="M186" s="204"/>
      <c r="N186" s="205"/>
      <c r="O186" s="205"/>
      <c r="P186" s="205"/>
      <c r="Q186" s="205"/>
      <c r="R186" s="205"/>
      <c r="S186" s="205"/>
      <c r="T186" s="206"/>
      <c r="AT186" s="200" t="s">
        <v>192</v>
      </c>
      <c r="AU186" s="200" t="s">
        <v>80</v>
      </c>
      <c r="AV186" s="12" t="s">
        <v>80</v>
      </c>
      <c r="AW186" s="12" t="s">
        <v>35</v>
      </c>
      <c r="AX186" s="12" t="s">
        <v>78</v>
      </c>
      <c r="AY186" s="200" t="s">
        <v>179</v>
      </c>
    </row>
    <row r="187" spans="2:65" s="1" customFormat="1" ht="25.5" customHeight="1">
      <c r="B187" s="181"/>
      <c r="C187" s="182" t="s">
        <v>385</v>
      </c>
      <c r="D187" s="182" t="s">
        <v>181</v>
      </c>
      <c r="E187" s="183" t="s">
        <v>642</v>
      </c>
      <c r="F187" s="184" t="s">
        <v>643</v>
      </c>
      <c r="G187" s="185" t="s">
        <v>424</v>
      </c>
      <c r="H187" s="186">
        <v>308.214</v>
      </c>
      <c r="I187" s="187"/>
      <c r="J187" s="188">
        <f>ROUND(I187*H187,2)</f>
        <v>0</v>
      </c>
      <c r="K187" s="184" t="s">
        <v>5</v>
      </c>
      <c r="L187" s="42"/>
      <c r="M187" s="189" t="s">
        <v>5</v>
      </c>
      <c r="N187" s="190" t="s">
        <v>42</v>
      </c>
      <c r="O187" s="43"/>
      <c r="P187" s="191">
        <f>O187*H187</f>
        <v>0</v>
      </c>
      <c r="Q187" s="191">
        <v>0</v>
      </c>
      <c r="R187" s="191">
        <f>Q187*H187</f>
        <v>0</v>
      </c>
      <c r="S187" s="191">
        <v>0</v>
      </c>
      <c r="T187" s="192">
        <f>S187*H187</f>
        <v>0</v>
      </c>
      <c r="AR187" s="25" t="s">
        <v>186</v>
      </c>
      <c r="AT187" s="25" t="s">
        <v>181</v>
      </c>
      <c r="AU187" s="25" t="s">
        <v>80</v>
      </c>
      <c r="AY187" s="25" t="s">
        <v>179</v>
      </c>
      <c r="BE187" s="193">
        <f>IF(N187="základní",J187,0)</f>
        <v>0</v>
      </c>
      <c r="BF187" s="193">
        <f>IF(N187="snížená",J187,0)</f>
        <v>0</v>
      </c>
      <c r="BG187" s="193">
        <f>IF(N187="zákl. přenesená",J187,0)</f>
        <v>0</v>
      </c>
      <c r="BH187" s="193">
        <f>IF(N187="sníž. přenesená",J187,0)</f>
        <v>0</v>
      </c>
      <c r="BI187" s="193">
        <f>IF(N187="nulová",J187,0)</f>
        <v>0</v>
      </c>
      <c r="BJ187" s="25" t="s">
        <v>78</v>
      </c>
      <c r="BK187" s="193">
        <f>ROUND(I187*H187,2)</f>
        <v>0</v>
      </c>
      <c r="BL187" s="25" t="s">
        <v>186</v>
      </c>
      <c r="BM187" s="25" t="s">
        <v>1493</v>
      </c>
    </row>
    <row r="188" spans="2:47" s="1" customFormat="1" ht="40.5">
      <c r="B188" s="42"/>
      <c r="D188" s="194" t="s">
        <v>188</v>
      </c>
      <c r="F188" s="195" t="s">
        <v>636</v>
      </c>
      <c r="I188" s="196"/>
      <c r="L188" s="42"/>
      <c r="M188" s="197"/>
      <c r="N188" s="43"/>
      <c r="O188" s="43"/>
      <c r="P188" s="43"/>
      <c r="Q188" s="43"/>
      <c r="R188" s="43"/>
      <c r="S188" s="43"/>
      <c r="T188" s="71"/>
      <c r="AT188" s="25" t="s">
        <v>188</v>
      </c>
      <c r="AU188" s="25" t="s">
        <v>80</v>
      </c>
    </row>
    <row r="189" spans="2:65" s="1" customFormat="1" ht="16.5" customHeight="1">
      <c r="B189" s="181"/>
      <c r="C189" s="182" t="s">
        <v>10</v>
      </c>
      <c r="D189" s="182" t="s">
        <v>181</v>
      </c>
      <c r="E189" s="183" t="s">
        <v>646</v>
      </c>
      <c r="F189" s="184" t="s">
        <v>647</v>
      </c>
      <c r="G189" s="185" t="s">
        <v>424</v>
      </c>
      <c r="H189" s="186">
        <v>73.08</v>
      </c>
      <c r="I189" s="187"/>
      <c r="J189" s="188">
        <f>ROUND(I189*H189,2)</f>
        <v>0</v>
      </c>
      <c r="K189" s="184" t="s">
        <v>185</v>
      </c>
      <c r="L189" s="42"/>
      <c r="M189" s="189" t="s">
        <v>5</v>
      </c>
      <c r="N189" s="190" t="s">
        <v>42</v>
      </c>
      <c r="O189" s="43"/>
      <c r="P189" s="191">
        <f>O189*H189</f>
        <v>0</v>
      </c>
      <c r="Q189" s="191">
        <v>0</v>
      </c>
      <c r="R189" s="191">
        <f>Q189*H189</f>
        <v>0</v>
      </c>
      <c r="S189" s="191">
        <v>0</v>
      </c>
      <c r="T189" s="192">
        <f>S189*H189</f>
        <v>0</v>
      </c>
      <c r="AR189" s="25" t="s">
        <v>186</v>
      </c>
      <c r="AT189" s="25" t="s">
        <v>181</v>
      </c>
      <c r="AU189" s="25" t="s">
        <v>80</v>
      </c>
      <c r="AY189" s="25" t="s">
        <v>179</v>
      </c>
      <c r="BE189" s="193">
        <f>IF(N189="základní",J189,0)</f>
        <v>0</v>
      </c>
      <c r="BF189" s="193">
        <f>IF(N189="snížená",J189,0)</f>
        <v>0</v>
      </c>
      <c r="BG189" s="193">
        <f>IF(N189="zákl. přenesená",J189,0)</f>
        <v>0</v>
      </c>
      <c r="BH189" s="193">
        <f>IF(N189="sníž. přenesená",J189,0)</f>
        <v>0</v>
      </c>
      <c r="BI189" s="193">
        <f>IF(N189="nulová",J189,0)</f>
        <v>0</v>
      </c>
      <c r="BJ189" s="25" t="s">
        <v>78</v>
      </c>
      <c r="BK189" s="193">
        <f>ROUND(I189*H189,2)</f>
        <v>0</v>
      </c>
      <c r="BL189" s="25" t="s">
        <v>186</v>
      </c>
      <c r="BM189" s="25" t="s">
        <v>1494</v>
      </c>
    </row>
    <row r="190" spans="2:47" s="1" customFormat="1" ht="27">
      <c r="B190" s="42"/>
      <c r="D190" s="194" t="s">
        <v>188</v>
      </c>
      <c r="F190" s="195" t="s">
        <v>649</v>
      </c>
      <c r="I190" s="196"/>
      <c r="L190" s="42"/>
      <c r="M190" s="197"/>
      <c r="N190" s="43"/>
      <c r="O190" s="43"/>
      <c r="P190" s="43"/>
      <c r="Q190" s="43"/>
      <c r="R190" s="43"/>
      <c r="S190" s="43"/>
      <c r="T190" s="71"/>
      <c r="AT190" s="25" t="s">
        <v>188</v>
      </c>
      <c r="AU190" s="25" t="s">
        <v>80</v>
      </c>
    </row>
    <row r="191" spans="2:65" s="1" customFormat="1" ht="16.5" customHeight="1">
      <c r="B191" s="181"/>
      <c r="C191" s="182" t="s">
        <v>406</v>
      </c>
      <c r="D191" s="182" t="s">
        <v>181</v>
      </c>
      <c r="E191" s="183" t="s">
        <v>651</v>
      </c>
      <c r="F191" s="184" t="s">
        <v>652</v>
      </c>
      <c r="G191" s="185" t="s">
        <v>424</v>
      </c>
      <c r="H191" s="186">
        <v>308.214</v>
      </c>
      <c r="I191" s="187"/>
      <c r="J191" s="188">
        <f>ROUND(I191*H191,2)</f>
        <v>0</v>
      </c>
      <c r="K191" s="184" t="s">
        <v>5</v>
      </c>
      <c r="L191" s="42"/>
      <c r="M191" s="189" t="s">
        <v>5</v>
      </c>
      <c r="N191" s="190" t="s">
        <v>42</v>
      </c>
      <c r="O191" s="43"/>
      <c r="P191" s="191">
        <f>O191*H191</f>
        <v>0</v>
      </c>
      <c r="Q191" s="191">
        <v>0</v>
      </c>
      <c r="R191" s="191">
        <f>Q191*H191</f>
        <v>0</v>
      </c>
      <c r="S191" s="191">
        <v>0</v>
      </c>
      <c r="T191" s="192">
        <f>S191*H191</f>
        <v>0</v>
      </c>
      <c r="AR191" s="25" t="s">
        <v>186</v>
      </c>
      <c r="AT191" s="25" t="s">
        <v>181</v>
      </c>
      <c r="AU191" s="25" t="s">
        <v>80</v>
      </c>
      <c r="AY191" s="25" t="s">
        <v>179</v>
      </c>
      <c r="BE191" s="193">
        <f>IF(N191="základní",J191,0)</f>
        <v>0</v>
      </c>
      <c r="BF191" s="193">
        <f>IF(N191="snížená",J191,0)</f>
        <v>0</v>
      </c>
      <c r="BG191" s="193">
        <f>IF(N191="zákl. přenesená",J191,0)</f>
        <v>0</v>
      </c>
      <c r="BH191" s="193">
        <f>IF(N191="sníž. přenesená",J191,0)</f>
        <v>0</v>
      </c>
      <c r="BI191" s="193">
        <f>IF(N191="nulová",J191,0)</f>
        <v>0</v>
      </c>
      <c r="BJ191" s="25" t="s">
        <v>78</v>
      </c>
      <c r="BK191" s="193">
        <f>ROUND(I191*H191,2)</f>
        <v>0</v>
      </c>
      <c r="BL191" s="25" t="s">
        <v>186</v>
      </c>
      <c r="BM191" s="25" t="s">
        <v>1495</v>
      </c>
    </row>
    <row r="192" spans="2:47" s="1" customFormat="1" ht="27">
      <c r="B192" s="42"/>
      <c r="D192" s="194" t="s">
        <v>188</v>
      </c>
      <c r="F192" s="195" t="s">
        <v>649</v>
      </c>
      <c r="I192" s="196"/>
      <c r="L192" s="42"/>
      <c r="M192" s="197"/>
      <c r="N192" s="43"/>
      <c r="O192" s="43"/>
      <c r="P192" s="43"/>
      <c r="Q192" s="43"/>
      <c r="R192" s="43"/>
      <c r="S192" s="43"/>
      <c r="T192" s="71"/>
      <c r="AT192" s="25" t="s">
        <v>188</v>
      </c>
      <c r="AU192" s="25" t="s">
        <v>80</v>
      </c>
    </row>
    <row r="193" spans="2:51" s="13" customFormat="1" ht="13.5">
      <c r="B193" s="207"/>
      <c r="D193" s="194" t="s">
        <v>192</v>
      </c>
      <c r="E193" s="208" t="s">
        <v>5</v>
      </c>
      <c r="F193" s="209" t="s">
        <v>1496</v>
      </c>
      <c r="H193" s="208" t="s">
        <v>5</v>
      </c>
      <c r="I193" s="210"/>
      <c r="L193" s="207"/>
      <c r="M193" s="211"/>
      <c r="N193" s="212"/>
      <c r="O193" s="212"/>
      <c r="P193" s="212"/>
      <c r="Q193" s="212"/>
      <c r="R193" s="212"/>
      <c r="S193" s="212"/>
      <c r="T193" s="213"/>
      <c r="AT193" s="208" t="s">
        <v>192</v>
      </c>
      <c r="AU193" s="208" t="s">
        <v>80</v>
      </c>
      <c r="AV193" s="13" t="s">
        <v>78</v>
      </c>
      <c r="AW193" s="13" t="s">
        <v>35</v>
      </c>
      <c r="AX193" s="13" t="s">
        <v>71</v>
      </c>
      <c r="AY193" s="208" t="s">
        <v>179</v>
      </c>
    </row>
    <row r="194" spans="2:51" s="12" customFormat="1" ht="13.5">
      <c r="B194" s="199"/>
      <c r="D194" s="194" t="s">
        <v>192</v>
      </c>
      <c r="E194" s="200" t="s">
        <v>5</v>
      </c>
      <c r="F194" s="201" t="s">
        <v>1497</v>
      </c>
      <c r="H194" s="202">
        <v>1306.974</v>
      </c>
      <c r="I194" s="203"/>
      <c r="L194" s="199"/>
      <c r="M194" s="204"/>
      <c r="N194" s="205"/>
      <c r="O194" s="205"/>
      <c r="P194" s="205"/>
      <c r="Q194" s="205"/>
      <c r="R194" s="205"/>
      <c r="S194" s="205"/>
      <c r="T194" s="206"/>
      <c r="AT194" s="200" t="s">
        <v>192</v>
      </c>
      <c r="AU194" s="200" t="s">
        <v>80</v>
      </c>
      <c r="AV194" s="12" t="s">
        <v>80</v>
      </c>
      <c r="AW194" s="12" t="s">
        <v>35</v>
      </c>
      <c r="AX194" s="12" t="s">
        <v>71</v>
      </c>
      <c r="AY194" s="200" t="s">
        <v>179</v>
      </c>
    </row>
    <row r="195" spans="2:51" s="13" customFormat="1" ht="13.5">
      <c r="B195" s="207"/>
      <c r="D195" s="194" t="s">
        <v>192</v>
      </c>
      <c r="E195" s="208" t="s">
        <v>5</v>
      </c>
      <c r="F195" s="209" t="s">
        <v>656</v>
      </c>
      <c r="H195" s="208" t="s">
        <v>5</v>
      </c>
      <c r="I195" s="210"/>
      <c r="L195" s="207"/>
      <c r="M195" s="211"/>
      <c r="N195" s="212"/>
      <c r="O195" s="212"/>
      <c r="P195" s="212"/>
      <c r="Q195" s="212"/>
      <c r="R195" s="212"/>
      <c r="S195" s="212"/>
      <c r="T195" s="213"/>
      <c r="AT195" s="208" t="s">
        <v>192</v>
      </c>
      <c r="AU195" s="208" t="s">
        <v>80</v>
      </c>
      <c r="AV195" s="13" t="s">
        <v>78</v>
      </c>
      <c r="AW195" s="13" t="s">
        <v>35</v>
      </c>
      <c r="AX195" s="13" t="s">
        <v>71</v>
      </c>
      <c r="AY195" s="208" t="s">
        <v>179</v>
      </c>
    </row>
    <row r="196" spans="2:51" s="12" customFormat="1" ht="13.5">
      <c r="B196" s="199"/>
      <c r="D196" s="194" t="s">
        <v>192</v>
      </c>
      <c r="E196" s="200" t="s">
        <v>5</v>
      </c>
      <c r="F196" s="201" t="s">
        <v>1498</v>
      </c>
      <c r="H196" s="202">
        <v>-998.76</v>
      </c>
      <c r="I196" s="203"/>
      <c r="L196" s="199"/>
      <c r="M196" s="204"/>
      <c r="N196" s="205"/>
      <c r="O196" s="205"/>
      <c r="P196" s="205"/>
      <c r="Q196" s="205"/>
      <c r="R196" s="205"/>
      <c r="S196" s="205"/>
      <c r="T196" s="206"/>
      <c r="AT196" s="200" t="s">
        <v>192</v>
      </c>
      <c r="AU196" s="200" t="s">
        <v>80</v>
      </c>
      <c r="AV196" s="12" t="s">
        <v>80</v>
      </c>
      <c r="AW196" s="12" t="s">
        <v>35</v>
      </c>
      <c r="AX196" s="12" t="s">
        <v>71</v>
      </c>
      <c r="AY196" s="200" t="s">
        <v>179</v>
      </c>
    </row>
    <row r="197" spans="2:51" s="14" customFormat="1" ht="13.5">
      <c r="B197" s="214"/>
      <c r="D197" s="194" t="s">
        <v>192</v>
      </c>
      <c r="E197" s="215" t="s">
        <v>5</v>
      </c>
      <c r="F197" s="216" t="s">
        <v>228</v>
      </c>
      <c r="H197" s="217">
        <v>308.214</v>
      </c>
      <c r="I197" s="218"/>
      <c r="L197" s="214"/>
      <c r="M197" s="219"/>
      <c r="N197" s="220"/>
      <c r="O197" s="220"/>
      <c r="P197" s="220"/>
      <c r="Q197" s="220"/>
      <c r="R197" s="220"/>
      <c r="S197" s="220"/>
      <c r="T197" s="221"/>
      <c r="AT197" s="215" t="s">
        <v>192</v>
      </c>
      <c r="AU197" s="215" t="s">
        <v>80</v>
      </c>
      <c r="AV197" s="14" t="s">
        <v>186</v>
      </c>
      <c r="AW197" s="14" t="s">
        <v>35</v>
      </c>
      <c r="AX197" s="14" t="s">
        <v>78</v>
      </c>
      <c r="AY197" s="215" t="s">
        <v>179</v>
      </c>
    </row>
    <row r="198" spans="2:65" s="1" customFormat="1" ht="16.5" customHeight="1">
      <c r="B198" s="181"/>
      <c r="C198" s="182" t="s">
        <v>411</v>
      </c>
      <c r="D198" s="182" t="s">
        <v>181</v>
      </c>
      <c r="E198" s="183" t="s">
        <v>659</v>
      </c>
      <c r="F198" s="184" t="s">
        <v>660</v>
      </c>
      <c r="G198" s="185" t="s">
        <v>424</v>
      </c>
      <c r="H198" s="186">
        <v>2070.6</v>
      </c>
      <c r="I198" s="187"/>
      <c r="J198" s="188">
        <f>ROUND(I198*H198,2)</f>
        <v>0</v>
      </c>
      <c r="K198" s="184" t="s">
        <v>185</v>
      </c>
      <c r="L198" s="42"/>
      <c r="M198" s="189" t="s">
        <v>5</v>
      </c>
      <c r="N198" s="190" t="s">
        <v>42</v>
      </c>
      <c r="O198" s="43"/>
      <c r="P198" s="191">
        <f>O198*H198</f>
        <v>0</v>
      </c>
      <c r="Q198" s="191">
        <v>0</v>
      </c>
      <c r="R198" s="191">
        <f>Q198*H198</f>
        <v>0</v>
      </c>
      <c r="S198" s="191">
        <v>0</v>
      </c>
      <c r="T198" s="192">
        <f>S198*H198</f>
        <v>0</v>
      </c>
      <c r="AR198" s="25" t="s">
        <v>186</v>
      </c>
      <c r="AT198" s="25" t="s">
        <v>181</v>
      </c>
      <c r="AU198" s="25" t="s">
        <v>80</v>
      </c>
      <c r="AY198" s="25" t="s">
        <v>179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25" t="s">
        <v>78</v>
      </c>
      <c r="BK198" s="193">
        <f>ROUND(I198*H198,2)</f>
        <v>0</v>
      </c>
      <c r="BL198" s="25" t="s">
        <v>186</v>
      </c>
      <c r="BM198" s="25" t="s">
        <v>1499</v>
      </c>
    </row>
    <row r="199" spans="2:47" s="1" customFormat="1" ht="13.5">
      <c r="B199" s="42"/>
      <c r="D199" s="194" t="s">
        <v>188</v>
      </c>
      <c r="F199" s="195" t="s">
        <v>662</v>
      </c>
      <c r="I199" s="196"/>
      <c r="L199" s="42"/>
      <c r="M199" s="197"/>
      <c r="N199" s="43"/>
      <c r="O199" s="43"/>
      <c r="P199" s="43"/>
      <c r="Q199" s="43"/>
      <c r="R199" s="43"/>
      <c r="S199" s="43"/>
      <c r="T199" s="71"/>
      <c r="AT199" s="25" t="s">
        <v>188</v>
      </c>
      <c r="AU199" s="25" t="s">
        <v>80</v>
      </c>
    </row>
    <row r="200" spans="2:51" s="13" customFormat="1" ht="13.5">
      <c r="B200" s="207"/>
      <c r="D200" s="194" t="s">
        <v>192</v>
      </c>
      <c r="E200" s="208" t="s">
        <v>5</v>
      </c>
      <c r="F200" s="209" t="s">
        <v>665</v>
      </c>
      <c r="H200" s="208" t="s">
        <v>5</v>
      </c>
      <c r="I200" s="210"/>
      <c r="L200" s="207"/>
      <c r="M200" s="211"/>
      <c r="N200" s="212"/>
      <c r="O200" s="212"/>
      <c r="P200" s="212"/>
      <c r="Q200" s="212"/>
      <c r="R200" s="212"/>
      <c r="S200" s="212"/>
      <c r="T200" s="213"/>
      <c r="AT200" s="208" t="s">
        <v>192</v>
      </c>
      <c r="AU200" s="208" t="s">
        <v>80</v>
      </c>
      <c r="AV200" s="13" t="s">
        <v>78</v>
      </c>
      <c r="AW200" s="13" t="s">
        <v>35</v>
      </c>
      <c r="AX200" s="13" t="s">
        <v>71</v>
      </c>
      <c r="AY200" s="208" t="s">
        <v>179</v>
      </c>
    </row>
    <row r="201" spans="2:51" s="12" customFormat="1" ht="13.5">
      <c r="B201" s="199"/>
      <c r="D201" s="194" t="s">
        <v>192</v>
      </c>
      <c r="E201" s="200" t="s">
        <v>5</v>
      </c>
      <c r="F201" s="201" t="s">
        <v>1489</v>
      </c>
      <c r="H201" s="202">
        <v>73.08</v>
      </c>
      <c r="I201" s="203"/>
      <c r="L201" s="199"/>
      <c r="M201" s="204"/>
      <c r="N201" s="205"/>
      <c r="O201" s="205"/>
      <c r="P201" s="205"/>
      <c r="Q201" s="205"/>
      <c r="R201" s="205"/>
      <c r="S201" s="205"/>
      <c r="T201" s="206"/>
      <c r="AT201" s="200" t="s">
        <v>192</v>
      </c>
      <c r="AU201" s="200" t="s">
        <v>80</v>
      </c>
      <c r="AV201" s="12" t="s">
        <v>80</v>
      </c>
      <c r="AW201" s="12" t="s">
        <v>35</v>
      </c>
      <c r="AX201" s="12" t="s">
        <v>71</v>
      </c>
      <c r="AY201" s="200" t="s">
        <v>179</v>
      </c>
    </row>
    <row r="202" spans="2:51" s="13" customFormat="1" ht="13.5">
      <c r="B202" s="207"/>
      <c r="D202" s="194" t="s">
        <v>192</v>
      </c>
      <c r="E202" s="208" t="s">
        <v>5</v>
      </c>
      <c r="F202" s="209" t="s">
        <v>663</v>
      </c>
      <c r="H202" s="208" t="s">
        <v>5</v>
      </c>
      <c r="I202" s="210"/>
      <c r="L202" s="207"/>
      <c r="M202" s="211"/>
      <c r="N202" s="212"/>
      <c r="O202" s="212"/>
      <c r="P202" s="212"/>
      <c r="Q202" s="212"/>
      <c r="R202" s="212"/>
      <c r="S202" s="212"/>
      <c r="T202" s="213"/>
      <c r="AT202" s="208" t="s">
        <v>192</v>
      </c>
      <c r="AU202" s="208" t="s">
        <v>80</v>
      </c>
      <c r="AV202" s="13" t="s">
        <v>78</v>
      </c>
      <c r="AW202" s="13" t="s">
        <v>35</v>
      </c>
      <c r="AX202" s="13" t="s">
        <v>71</v>
      </c>
      <c r="AY202" s="208" t="s">
        <v>179</v>
      </c>
    </row>
    <row r="203" spans="2:51" s="12" customFormat="1" ht="13.5">
      <c r="B203" s="199"/>
      <c r="D203" s="194" t="s">
        <v>192</v>
      </c>
      <c r="E203" s="200" t="s">
        <v>5</v>
      </c>
      <c r="F203" s="201" t="s">
        <v>1500</v>
      </c>
      <c r="H203" s="202">
        <v>1997.52</v>
      </c>
      <c r="I203" s="203"/>
      <c r="L203" s="199"/>
      <c r="M203" s="204"/>
      <c r="N203" s="205"/>
      <c r="O203" s="205"/>
      <c r="P203" s="205"/>
      <c r="Q203" s="205"/>
      <c r="R203" s="205"/>
      <c r="S203" s="205"/>
      <c r="T203" s="206"/>
      <c r="AT203" s="200" t="s">
        <v>192</v>
      </c>
      <c r="AU203" s="200" t="s">
        <v>80</v>
      </c>
      <c r="AV203" s="12" t="s">
        <v>80</v>
      </c>
      <c r="AW203" s="12" t="s">
        <v>35</v>
      </c>
      <c r="AX203" s="12" t="s">
        <v>71</v>
      </c>
      <c r="AY203" s="200" t="s">
        <v>179</v>
      </c>
    </row>
    <row r="204" spans="2:51" s="14" customFormat="1" ht="13.5">
      <c r="B204" s="214"/>
      <c r="D204" s="194" t="s">
        <v>192</v>
      </c>
      <c r="E204" s="215" t="s">
        <v>5</v>
      </c>
      <c r="F204" s="216" t="s">
        <v>228</v>
      </c>
      <c r="H204" s="217">
        <v>2070.6</v>
      </c>
      <c r="I204" s="218"/>
      <c r="L204" s="214"/>
      <c r="M204" s="219"/>
      <c r="N204" s="220"/>
      <c r="O204" s="220"/>
      <c r="P204" s="220"/>
      <c r="Q204" s="220"/>
      <c r="R204" s="220"/>
      <c r="S204" s="220"/>
      <c r="T204" s="221"/>
      <c r="AT204" s="215" t="s">
        <v>192</v>
      </c>
      <c r="AU204" s="215" t="s">
        <v>80</v>
      </c>
      <c r="AV204" s="14" t="s">
        <v>186</v>
      </c>
      <c r="AW204" s="14" t="s">
        <v>35</v>
      </c>
      <c r="AX204" s="14" t="s">
        <v>78</v>
      </c>
      <c r="AY204" s="215" t="s">
        <v>179</v>
      </c>
    </row>
    <row r="205" spans="2:65" s="1" customFormat="1" ht="16.5" customHeight="1">
      <c r="B205" s="181"/>
      <c r="C205" s="182" t="s">
        <v>417</v>
      </c>
      <c r="D205" s="182" t="s">
        <v>181</v>
      </c>
      <c r="E205" s="183" t="s">
        <v>667</v>
      </c>
      <c r="F205" s="184" t="s">
        <v>668</v>
      </c>
      <c r="G205" s="185" t="s">
        <v>669</v>
      </c>
      <c r="H205" s="186">
        <v>3040.751</v>
      </c>
      <c r="I205" s="187"/>
      <c r="J205" s="188">
        <f>ROUND(I205*H205,2)</f>
        <v>0</v>
      </c>
      <c r="K205" s="184" t="s">
        <v>185</v>
      </c>
      <c r="L205" s="42"/>
      <c r="M205" s="189" t="s">
        <v>5</v>
      </c>
      <c r="N205" s="190" t="s">
        <v>42</v>
      </c>
      <c r="O205" s="43"/>
      <c r="P205" s="191">
        <f>O205*H205</f>
        <v>0</v>
      </c>
      <c r="Q205" s="191">
        <v>0</v>
      </c>
      <c r="R205" s="191">
        <f>Q205*H205</f>
        <v>0</v>
      </c>
      <c r="S205" s="191">
        <v>0</v>
      </c>
      <c r="T205" s="192">
        <f>S205*H205</f>
        <v>0</v>
      </c>
      <c r="AR205" s="25" t="s">
        <v>186</v>
      </c>
      <c r="AT205" s="25" t="s">
        <v>181</v>
      </c>
      <c r="AU205" s="25" t="s">
        <v>80</v>
      </c>
      <c r="AY205" s="25" t="s">
        <v>179</v>
      </c>
      <c r="BE205" s="193">
        <f>IF(N205="základní",J205,0)</f>
        <v>0</v>
      </c>
      <c r="BF205" s="193">
        <f>IF(N205="snížená",J205,0)</f>
        <v>0</v>
      </c>
      <c r="BG205" s="193">
        <f>IF(N205="zákl. přenesená",J205,0)</f>
        <v>0</v>
      </c>
      <c r="BH205" s="193">
        <f>IF(N205="sníž. přenesená",J205,0)</f>
        <v>0</v>
      </c>
      <c r="BI205" s="193">
        <f>IF(N205="nulová",J205,0)</f>
        <v>0</v>
      </c>
      <c r="BJ205" s="25" t="s">
        <v>78</v>
      </c>
      <c r="BK205" s="193">
        <f>ROUND(I205*H205,2)</f>
        <v>0</v>
      </c>
      <c r="BL205" s="25" t="s">
        <v>186</v>
      </c>
      <c r="BM205" s="25" t="s">
        <v>1501</v>
      </c>
    </row>
    <row r="206" spans="2:47" s="1" customFormat="1" ht="13.5">
      <c r="B206" s="42"/>
      <c r="D206" s="194" t="s">
        <v>188</v>
      </c>
      <c r="F206" s="195" t="s">
        <v>671</v>
      </c>
      <c r="I206" s="196"/>
      <c r="L206" s="42"/>
      <c r="M206" s="197"/>
      <c r="N206" s="43"/>
      <c r="O206" s="43"/>
      <c r="P206" s="43"/>
      <c r="Q206" s="43"/>
      <c r="R206" s="43"/>
      <c r="S206" s="43"/>
      <c r="T206" s="71"/>
      <c r="AT206" s="25" t="s">
        <v>188</v>
      </c>
      <c r="AU206" s="25" t="s">
        <v>80</v>
      </c>
    </row>
    <row r="207" spans="2:51" s="13" customFormat="1" ht="13.5">
      <c r="B207" s="207"/>
      <c r="D207" s="194" t="s">
        <v>192</v>
      </c>
      <c r="E207" s="208" t="s">
        <v>5</v>
      </c>
      <c r="F207" s="209" t="s">
        <v>663</v>
      </c>
      <c r="H207" s="208" t="s">
        <v>5</v>
      </c>
      <c r="I207" s="210"/>
      <c r="L207" s="207"/>
      <c r="M207" s="211"/>
      <c r="N207" s="212"/>
      <c r="O207" s="212"/>
      <c r="P207" s="212"/>
      <c r="Q207" s="212"/>
      <c r="R207" s="212"/>
      <c r="S207" s="212"/>
      <c r="T207" s="213"/>
      <c r="AT207" s="208" t="s">
        <v>192</v>
      </c>
      <c r="AU207" s="208" t="s">
        <v>80</v>
      </c>
      <c r="AV207" s="13" t="s">
        <v>78</v>
      </c>
      <c r="AW207" s="13" t="s">
        <v>35</v>
      </c>
      <c r="AX207" s="13" t="s">
        <v>71</v>
      </c>
      <c r="AY207" s="208" t="s">
        <v>179</v>
      </c>
    </row>
    <row r="208" spans="2:51" s="12" customFormat="1" ht="13.5">
      <c r="B208" s="199"/>
      <c r="D208" s="194" t="s">
        <v>192</v>
      </c>
      <c r="E208" s="200" t="s">
        <v>5</v>
      </c>
      <c r="F208" s="201" t="s">
        <v>1500</v>
      </c>
      <c r="H208" s="202">
        <v>1997.52</v>
      </c>
      <c r="I208" s="203"/>
      <c r="L208" s="199"/>
      <c r="M208" s="204"/>
      <c r="N208" s="205"/>
      <c r="O208" s="205"/>
      <c r="P208" s="205"/>
      <c r="Q208" s="205"/>
      <c r="R208" s="205"/>
      <c r="S208" s="205"/>
      <c r="T208" s="206"/>
      <c r="AT208" s="200" t="s">
        <v>192</v>
      </c>
      <c r="AU208" s="200" t="s">
        <v>80</v>
      </c>
      <c r="AV208" s="12" t="s">
        <v>80</v>
      </c>
      <c r="AW208" s="12" t="s">
        <v>35</v>
      </c>
      <c r="AX208" s="12" t="s">
        <v>71</v>
      </c>
      <c r="AY208" s="200" t="s">
        <v>179</v>
      </c>
    </row>
    <row r="209" spans="2:51" s="13" customFormat="1" ht="13.5">
      <c r="B209" s="207"/>
      <c r="D209" s="194" t="s">
        <v>192</v>
      </c>
      <c r="E209" s="208" t="s">
        <v>5</v>
      </c>
      <c r="F209" s="209" t="s">
        <v>1502</v>
      </c>
      <c r="H209" s="208" t="s">
        <v>5</v>
      </c>
      <c r="I209" s="210"/>
      <c r="L209" s="207"/>
      <c r="M209" s="211"/>
      <c r="N209" s="212"/>
      <c r="O209" s="212"/>
      <c r="P209" s="212"/>
      <c r="Q209" s="212"/>
      <c r="R209" s="212"/>
      <c r="S209" s="212"/>
      <c r="T209" s="213"/>
      <c r="AT209" s="208" t="s">
        <v>192</v>
      </c>
      <c r="AU209" s="208" t="s">
        <v>80</v>
      </c>
      <c r="AV209" s="13" t="s">
        <v>78</v>
      </c>
      <c r="AW209" s="13" t="s">
        <v>35</v>
      </c>
      <c r="AX209" s="13" t="s">
        <v>71</v>
      </c>
      <c r="AY209" s="208" t="s">
        <v>179</v>
      </c>
    </row>
    <row r="210" spans="2:51" s="12" customFormat="1" ht="13.5">
      <c r="B210" s="199"/>
      <c r="D210" s="194" t="s">
        <v>192</v>
      </c>
      <c r="E210" s="200" t="s">
        <v>5</v>
      </c>
      <c r="F210" s="201" t="s">
        <v>1503</v>
      </c>
      <c r="H210" s="202">
        <v>-308.214</v>
      </c>
      <c r="I210" s="203"/>
      <c r="L210" s="199"/>
      <c r="M210" s="204"/>
      <c r="N210" s="205"/>
      <c r="O210" s="205"/>
      <c r="P210" s="205"/>
      <c r="Q210" s="205"/>
      <c r="R210" s="205"/>
      <c r="S210" s="205"/>
      <c r="T210" s="206"/>
      <c r="AT210" s="200" t="s">
        <v>192</v>
      </c>
      <c r="AU210" s="200" t="s">
        <v>80</v>
      </c>
      <c r="AV210" s="12" t="s">
        <v>80</v>
      </c>
      <c r="AW210" s="12" t="s">
        <v>35</v>
      </c>
      <c r="AX210" s="12" t="s">
        <v>71</v>
      </c>
      <c r="AY210" s="200" t="s">
        <v>179</v>
      </c>
    </row>
    <row r="211" spans="2:51" s="14" customFormat="1" ht="13.5">
      <c r="B211" s="214"/>
      <c r="D211" s="194" t="s">
        <v>192</v>
      </c>
      <c r="E211" s="215" t="s">
        <v>5</v>
      </c>
      <c r="F211" s="216" t="s">
        <v>228</v>
      </c>
      <c r="H211" s="217">
        <v>1689.306</v>
      </c>
      <c r="I211" s="218"/>
      <c r="L211" s="214"/>
      <c r="M211" s="219"/>
      <c r="N211" s="220"/>
      <c r="O211" s="220"/>
      <c r="P211" s="220"/>
      <c r="Q211" s="220"/>
      <c r="R211" s="220"/>
      <c r="S211" s="220"/>
      <c r="T211" s="221"/>
      <c r="AT211" s="215" t="s">
        <v>192</v>
      </c>
      <c r="AU211" s="215" t="s">
        <v>80</v>
      </c>
      <c r="AV211" s="14" t="s">
        <v>186</v>
      </c>
      <c r="AW211" s="14" t="s">
        <v>35</v>
      </c>
      <c r="AX211" s="14" t="s">
        <v>78</v>
      </c>
      <c r="AY211" s="215" t="s">
        <v>179</v>
      </c>
    </row>
    <row r="212" spans="2:51" s="12" customFormat="1" ht="13.5">
      <c r="B212" s="199"/>
      <c r="D212" s="194" t="s">
        <v>192</v>
      </c>
      <c r="F212" s="201" t="s">
        <v>1504</v>
      </c>
      <c r="H212" s="202">
        <v>3040.751</v>
      </c>
      <c r="I212" s="203"/>
      <c r="L212" s="199"/>
      <c r="M212" s="204"/>
      <c r="N212" s="205"/>
      <c r="O212" s="205"/>
      <c r="P212" s="205"/>
      <c r="Q212" s="205"/>
      <c r="R212" s="205"/>
      <c r="S212" s="205"/>
      <c r="T212" s="206"/>
      <c r="AT212" s="200" t="s">
        <v>192</v>
      </c>
      <c r="AU212" s="200" t="s">
        <v>80</v>
      </c>
      <c r="AV212" s="12" t="s">
        <v>80</v>
      </c>
      <c r="AW212" s="12" t="s">
        <v>6</v>
      </c>
      <c r="AX212" s="12" t="s">
        <v>78</v>
      </c>
      <c r="AY212" s="200" t="s">
        <v>179</v>
      </c>
    </row>
    <row r="213" spans="2:65" s="1" customFormat="1" ht="16.5" customHeight="1">
      <c r="B213" s="181"/>
      <c r="C213" s="182" t="s">
        <v>319</v>
      </c>
      <c r="D213" s="182" t="s">
        <v>181</v>
      </c>
      <c r="E213" s="183" t="s">
        <v>676</v>
      </c>
      <c r="F213" s="184" t="s">
        <v>677</v>
      </c>
      <c r="G213" s="185" t="s">
        <v>424</v>
      </c>
      <c r="H213" s="186">
        <v>1306.974</v>
      </c>
      <c r="I213" s="187"/>
      <c r="J213" s="188">
        <f>ROUND(I213*H213,2)</f>
        <v>0</v>
      </c>
      <c r="K213" s="184" t="s">
        <v>185</v>
      </c>
      <c r="L213" s="42"/>
      <c r="M213" s="189" t="s">
        <v>5</v>
      </c>
      <c r="N213" s="190" t="s">
        <v>42</v>
      </c>
      <c r="O213" s="43"/>
      <c r="P213" s="191">
        <f>O213*H213</f>
        <v>0</v>
      </c>
      <c r="Q213" s="191">
        <v>0</v>
      </c>
      <c r="R213" s="191">
        <f>Q213*H213</f>
        <v>0</v>
      </c>
      <c r="S213" s="191">
        <v>0</v>
      </c>
      <c r="T213" s="192">
        <f>S213*H213</f>
        <v>0</v>
      </c>
      <c r="AR213" s="25" t="s">
        <v>186</v>
      </c>
      <c r="AT213" s="25" t="s">
        <v>181</v>
      </c>
      <c r="AU213" s="25" t="s">
        <v>80</v>
      </c>
      <c r="AY213" s="25" t="s">
        <v>179</v>
      </c>
      <c r="BE213" s="193">
        <f>IF(N213="základní",J213,0)</f>
        <v>0</v>
      </c>
      <c r="BF213" s="193">
        <f>IF(N213="snížená",J213,0)</f>
        <v>0</v>
      </c>
      <c r="BG213" s="193">
        <f>IF(N213="zákl. přenesená",J213,0)</f>
        <v>0</v>
      </c>
      <c r="BH213" s="193">
        <f>IF(N213="sníž. přenesená",J213,0)</f>
        <v>0</v>
      </c>
      <c r="BI213" s="193">
        <f>IF(N213="nulová",J213,0)</f>
        <v>0</v>
      </c>
      <c r="BJ213" s="25" t="s">
        <v>78</v>
      </c>
      <c r="BK213" s="193">
        <f>ROUND(I213*H213,2)</f>
        <v>0</v>
      </c>
      <c r="BL213" s="25" t="s">
        <v>186</v>
      </c>
      <c r="BM213" s="25" t="s">
        <v>1505</v>
      </c>
    </row>
    <row r="214" spans="2:47" s="1" customFormat="1" ht="27">
      <c r="B214" s="42"/>
      <c r="D214" s="194" t="s">
        <v>188</v>
      </c>
      <c r="F214" s="195" t="s">
        <v>679</v>
      </c>
      <c r="I214" s="196"/>
      <c r="L214" s="42"/>
      <c r="M214" s="197"/>
      <c r="N214" s="43"/>
      <c r="O214" s="43"/>
      <c r="P214" s="43"/>
      <c r="Q214" s="43"/>
      <c r="R214" s="43"/>
      <c r="S214" s="43"/>
      <c r="T214" s="71"/>
      <c r="AT214" s="25" t="s">
        <v>188</v>
      </c>
      <c r="AU214" s="25" t="s">
        <v>80</v>
      </c>
    </row>
    <row r="215" spans="2:51" s="13" customFormat="1" ht="13.5">
      <c r="B215" s="207"/>
      <c r="D215" s="194" t="s">
        <v>192</v>
      </c>
      <c r="E215" s="208" t="s">
        <v>5</v>
      </c>
      <c r="F215" s="209" t="s">
        <v>663</v>
      </c>
      <c r="H215" s="208" t="s">
        <v>5</v>
      </c>
      <c r="I215" s="210"/>
      <c r="L215" s="207"/>
      <c r="M215" s="211"/>
      <c r="N215" s="212"/>
      <c r="O215" s="212"/>
      <c r="P215" s="212"/>
      <c r="Q215" s="212"/>
      <c r="R215" s="212"/>
      <c r="S215" s="212"/>
      <c r="T215" s="213"/>
      <c r="AT215" s="208" t="s">
        <v>192</v>
      </c>
      <c r="AU215" s="208" t="s">
        <v>80</v>
      </c>
      <c r="AV215" s="13" t="s">
        <v>78</v>
      </c>
      <c r="AW215" s="13" t="s">
        <v>35</v>
      </c>
      <c r="AX215" s="13" t="s">
        <v>71</v>
      </c>
      <c r="AY215" s="208" t="s">
        <v>179</v>
      </c>
    </row>
    <row r="216" spans="2:51" s="12" customFormat="1" ht="13.5">
      <c r="B216" s="199"/>
      <c r="D216" s="194" t="s">
        <v>192</v>
      </c>
      <c r="E216" s="200" t="s">
        <v>5</v>
      </c>
      <c r="F216" s="201" t="s">
        <v>1500</v>
      </c>
      <c r="H216" s="202">
        <v>1997.52</v>
      </c>
      <c r="I216" s="203"/>
      <c r="L216" s="199"/>
      <c r="M216" s="204"/>
      <c r="N216" s="205"/>
      <c r="O216" s="205"/>
      <c r="P216" s="205"/>
      <c r="Q216" s="205"/>
      <c r="R216" s="205"/>
      <c r="S216" s="205"/>
      <c r="T216" s="206"/>
      <c r="AT216" s="200" t="s">
        <v>192</v>
      </c>
      <c r="AU216" s="200" t="s">
        <v>80</v>
      </c>
      <c r="AV216" s="12" t="s">
        <v>80</v>
      </c>
      <c r="AW216" s="12" t="s">
        <v>35</v>
      </c>
      <c r="AX216" s="12" t="s">
        <v>71</v>
      </c>
      <c r="AY216" s="200" t="s">
        <v>179</v>
      </c>
    </row>
    <row r="217" spans="2:51" s="13" customFormat="1" ht="13.5">
      <c r="B217" s="207"/>
      <c r="D217" s="194" t="s">
        <v>192</v>
      </c>
      <c r="E217" s="208" t="s">
        <v>5</v>
      </c>
      <c r="F217" s="209" t="s">
        <v>1506</v>
      </c>
      <c r="H217" s="208" t="s">
        <v>5</v>
      </c>
      <c r="I217" s="210"/>
      <c r="L217" s="207"/>
      <c r="M217" s="211"/>
      <c r="N217" s="212"/>
      <c r="O217" s="212"/>
      <c r="P217" s="212"/>
      <c r="Q217" s="212"/>
      <c r="R217" s="212"/>
      <c r="S217" s="212"/>
      <c r="T217" s="213"/>
      <c r="AT217" s="208" t="s">
        <v>192</v>
      </c>
      <c r="AU217" s="208" t="s">
        <v>80</v>
      </c>
      <c r="AV217" s="13" t="s">
        <v>78</v>
      </c>
      <c r="AW217" s="13" t="s">
        <v>35</v>
      </c>
      <c r="AX217" s="13" t="s">
        <v>71</v>
      </c>
      <c r="AY217" s="208" t="s">
        <v>179</v>
      </c>
    </row>
    <row r="218" spans="2:51" s="12" customFormat="1" ht="13.5">
      <c r="B218" s="199"/>
      <c r="D218" s="194" t="s">
        <v>192</v>
      </c>
      <c r="E218" s="200" t="s">
        <v>5</v>
      </c>
      <c r="F218" s="201" t="s">
        <v>1507</v>
      </c>
      <c r="H218" s="202">
        <v>-142.446</v>
      </c>
      <c r="I218" s="203"/>
      <c r="L218" s="199"/>
      <c r="M218" s="204"/>
      <c r="N218" s="205"/>
      <c r="O218" s="205"/>
      <c r="P218" s="205"/>
      <c r="Q218" s="205"/>
      <c r="R218" s="205"/>
      <c r="S218" s="205"/>
      <c r="T218" s="206"/>
      <c r="AT218" s="200" t="s">
        <v>192</v>
      </c>
      <c r="AU218" s="200" t="s">
        <v>80</v>
      </c>
      <c r="AV218" s="12" t="s">
        <v>80</v>
      </c>
      <c r="AW218" s="12" t="s">
        <v>35</v>
      </c>
      <c r="AX218" s="12" t="s">
        <v>71</v>
      </c>
      <c r="AY218" s="200" t="s">
        <v>179</v>
      </c>
    </row>
    <row r="219" spans="2:51" s="13" customFormat="1" ht="13.5">
      <c r="B219" s="207"/>
      <c r="D219" s="194" t="s">
        <v>192</v>
      </c>
      <c r="E219" s="208" t="s">
        <v>5</v>
      </c>
      <c r="F219" s="209" t="s">
        <v>688</v>
      </c>
      <c r="H219" s="208" t="s">
        <v>5</v>
      </c>
      <c r="I219" s="210"/>
      <c r="L219" s="207"/>
      <c r="M219" s="211"/>
      <c r="N219" s="212"/>
      <c r="O219" s="212"/>
      <c r="P219" s="212"/>
      <c r="Q219" s="212"/>
      <c r="R219" s="212"/>
      <c r="S219" s="212"/>
      <c r="T219" s="213"/>
      <c r="AT219" s="208" t="s">
        <v>192</v>
      </c>
      <c r="AU219" s="208" t="s">
        <v>80</v>
      </c>
      <c r="AV219" s="13" t="s">
        <v>78</v>
      </c>
      <c r="AW219" s="13" t="s">
        <v>35</v>
      </c>
      <c r="AX219" s="13" t="s">
        <v>71</v>
      </c>
      <c r="AY219" s="208" t="s">
        <v>179</v>
      </c>
    </row>
    <row r="220" spans="2:51" s="12" customFormat="1" ht="13.5">
      <c r="B220" s="199"/>
      <c r="D220" s="194" t="s">
        <v>192</v>
      </c>
      <c r="E220" s="200" t="s">
        <v>5</v>
      </c>
      <c r="F220" s="201" t="s">
        <v>1508</v>
      </c>
      <c r="H220" s="202">
        <v>-548.1</v>
      </c>
      <c r="I220" s="203"/>
      <c r="L220" s="199"/>
      <c r="M220" s="204"/>
      <c r="N220" s="205"/>
      <c r="O220" s="205"/>
      <c r="P220" s="205"/>
      <c r="Q220" s="205"/>
      <c r="R220" s="205"/>
      <c r="S220" s="205"/>
      <c r="T220" s="206"/>
      <c r="AT220" s="200" t="s">
        <v>192</v>
      </c>
      <c r="AU220" s="200" t="s">
        <v>80</v>
      </c>
      <c r="AV220" s="12" t="s">
        <v>80</v>
      </c>
      <c r="AW220" s="12" t="s">
        <v>35</v>
      </c>
      <c r="AX220" s="12" t="s">
        <v>71</v>
      </c>
      <c r="AY220" s="200" t="s">
        <v>179</v>
      </c>
    </row>
    <row r="221" spans="2:51" s="14" customFormat="1" ht="13.5">
      <c r="B221" s="214"/>
      <c r="D221" s="194" t="s">
        <v>192</v>
      </c>
      <c r="E221" s="215" t="s">
        <v>5</v>
      </c>
      <c r="F221" s="216" t="s">
        <v>228</v>
      </c>
      <c r="H221" s="217">
        <v>1306.974</v>
      </c>
      <c r="I221" s="218"/>
      <c r="L221" s="214"/>
      <c r="M221" s="219"/>
      <c r="N221" s="220"/>
      <c r="O221" s="220"/>
      <c r="P221" s="220"/>
      <c r="Q221" s="220"/>
      <c r="R221" s="220"/>
      <c r="S221" s="220"/>
      <c r="T221" s="221"/>
      <c r="AT221" s="215" t="s">
        <v>192</v>
      </c>
      <c r="AU221" s="215" t="s">
        <v>80</v>
      </c>
      <c r="AV221" s="14" t="s">
        <v>186</v>
      </c>
      <c r="AW221" s="14" t="s">
        <v>35</v>
      </c>
      <c r="AX221" s="14" t="s">
        <v>78</v>
      </c>
      <c r="AY221" s="215" t="s">
        <v>179</v>
      </c>
    </row>
    <row r="222" spans="2:65" s="1" customFormat="1" ht="16.5" customHeight="1">
      <c r="B222" s="181"/>
      <c r="C222" s="230" t="s">
        <v>441</v>
      </c>
      <c r="D222" s="230" t="s">
        <v>541</v>
      </c>
      <c r="E222" s="231" t="s">
        <v>695</v>
      </c>
      <c r="F222" s="232" t="s">
        <v>696</v>
      </c>
      <c r="G222" s="233" t="s">
        <v>669</v>
      </c>
      <c r="H222" s="234">
        <v>1997.52</v>
      </c>
      <c r="I222" s="235"/>
      <c r="J222" s="236">
        <f>ROUND(I222*H222,2)</f>
        <v>0</v>
      </c>
      <c r="K222" s="232" t="s">
        <v>185</v>
      </c>
      <c r="L222" s="237"/>
      <c r="M222" s="238" t="s">
        <v>5</v>
      </c>
      <c r="N222" s="239" t="s">
        <v>42</v>
      </c>
      <c r="O222" s="43"/>
      <c r="P222" s="191">
        <f>O222*H222</f>
        <v>0</v>
      </c>
      <c r="Q222" s="191">
        <v>0.3</v>
      </c>
      <c r="R222" s="191">
        <f>Q222*H222</f>
        <v>599.256</v>
      </c>
      <c r="S222" s="191">
        <v>0</v>
      </c>
      <c r="T222" s="192">
        <f>S222*H222</f>
        <v>0</v>
      </c>
      <c r="AR222" s="25" t="s">
        <v>284</v>
      </c>
      <c r="AT222" s="25" t="s">
        <v>541</v>
      </c>
      <c r="AU222" s="25" t="s">
        <v>80</v>
      </c>
      <c r="AY222" s="25" t="s">
        <v>179</v>
      </c>
      <c r="BE222" s="193">
        <f>IF(N222="základní",J222,0)</f>
        <v>0</v>
      </c>
      <c r="BF222" s="193">
        <f>IF(N222="snížená",J222,0)</f>
        <v>0</v>
      </c>
      <c r="BG222" s="193">
        <f>IF(N222="zákl. přenesená",J222,0)</f>
        <v>0</v>
      </c>
      <c r="BH222" s="193">
        <f>IF(N222="sníž. přenesená",J222,0)</f>
        <v>0</v>
      </c>
      <c r="BI222" s="193">
        <f>IF(N222="nulová",J222,0)</f>
        <v>0</v>
      </c>
      <c r="BJ222" s="25" t="s">
        <v>78</v>
      </c>
      <c r="BK222" s="193">
        <f>ROUND(I222*H222,2)</f>
        <v>0</v>
      </c>
      <c r="BL222" s="25" t="s">
        <v>186</v>
      </c>
      <c r="BM222" s="25" t="s">
        <v>1509</v>
      </c>
    </row>
    <row r="223" spans="2:47" s="1" customFormat="1" ht="13.5">
      <c r="B223" s="42"/>
      <c r="D223" s="194" t="s">
        <v>188</v>
      </c>
      <c r="F223" s="195" t="s">
        <v>696</v>
      </c>
      <c r="I223" s="196"/>
      <c r="L223" s="42"/>
      <c r="M223" s="197"/>
      <c r="N223" s="43"/>
      <c r="O223" s="43"/>
      <c r="P223" s="43"/>
      <c r="Q223" s="43"/>
      <c r="R223" s="43"/>
      <c r="S223" s="43"/>
      <c r="T223" s="71"/>
      <c r="AT223" s="25" t="s">
        <v>188</v>
      </c>
      <c r="AU223" s="25" t="s">
        <v>80</v>
      </c>
    </row>
    <row r="224" spans="2:51" s="13" customFormat="1" ht="13.5">
      <c r="B224" s="207"/>
      <c r="D224" s="194" t="s">
        <v>192</v>
      </c>
      <c r="E224" s="208" t="s">
        <v>5</v>
      </c>
      <c r="F224" s="209" t="s">
        <v>1465</v>
      </c>
      <c r="H224" s="208" t="s">
        <v>5</v>
      </c>
      <c r="I224" s="210"/>
      <c r="L224" s="207"/>
      <c r="M224" s="211"/>
      <c r="N224" s="212"/>
      <c r="O224" s="212"/>
      <c r="P224" s="212"/>
      <c r="Q224" s="212"/>
      <c r="R224" s="212"/>
      <c r="S224" s="212"/>
      <c r="T224" s="213"/>
      <c r="AT224" s="208" t="s">
        <v>192</v>
      </c>
      <c r="AU224" s="208" t="s">
        <v>80</v>
      </c>
      <c r="AV224" s="13" t="s">
        <v>78</v>
      </c>
      <c r="AW224" s="13" t="s">
        <v>35</v>
      </c>
      <c r="AX224" s="13" t="s">
        <v>71</v>
      </c>
      <c r="AY224" s="208" t="s">
        <v>179</v>
      </c>
    </row>
    <row r="225" spans="2:51" s="12" customFormat="1" ht="13.5">
      <c r="B225" s="199"/>
      <c r="D225" s="194" t="s">
        <v>192</v>
      </c>
      <c r="E225" s="200" t="s">
        <v>5</v>
      </c>
      <c r="F225" s="201" t="s">
        <v>1510</v>
      </c>
      <c r="H225" s="202">
        <v>895.23</v>
      </c>
      <c r="I225" s="203"/>
      <c r="L225" s="199"/>
      <c r="M225" s="204"/>
      <c r="N225" s="205"/>
      <c r="O225" s="205"/>
      <c r="P225" s="205"/>
      <c r="Q225" s="205"/>
      <c r="R225" s="205"/>
      <c r="S225" s="205"/>
      <c r="T225" s="206"/>
      <c r="AT225" s="200" t="s">
        <v>192</v>
      </c>
      <c r="AU225" s="200" t="s">
        <v>80</v>
      </c>
      <c r="AV225" s="12" t="s">
        <v>80</v>
      </c>
      <c r="AW225" s="12" t="s">
        <v>35</v>
      </c>
      <c r="AX225" s="12" t="s">
        <v>71</v>
      </c>
      <c r="AY225" s="200" t="s">
        <v>179</v>
      </c>
    </row>
    <row r="226" spans="2:51" s="13" customFormat="1" ht="13.5">
      <c r="B226" s="207"/>
      <c r="D226" s="194" t="s">
        <v>192</v>
      </c>
      <c r="E226" s="208" t="s">
        <v>5</v>
      </c>
      <c r="F226" s="209" t="s">
        <v>1467</v>
      </c>
      <c r="H226" s="208" t="s">
        <v>5</v>
      </c>
      <c r="I226" s="210"/>
      <c r="L226" s="207"/>
      <c r="M226" s="211"/>
      <c r="N226" s="212"/>
      <c r="O226" s="212"/>
      <c r="P226" s="212"/>
      <c r="Q226" s="212"/>
      <c r="R226" s="212"/>
      <c r="S226" s="212"/>
      <c r="T226" s="213"/>
      <c r="AT226" s="208" t="s">
        <v>192</v>
      </c>
      <c r="AU226" s="208" t="s">
        <v>80</v>
      </c>
      <c r="AV226" s="13" t="s">
        <v>78</v>
      </c>
      <c r="AW226" s="13" t="s">
        <v>35</v>
      </c>
      <c r="AX226" s="13" t="s">
        <v>71</v>
      </c>
      <c r="AY226" s="208" t="s">
        <v>179</v>
      </c>
    </row>
    <row r="227" spans="2:51" s="12" customFormat="1" ht="13.5">
      <c r="B227" s="199"/>
      <c r="D227" s="194" t="s">
        <v>192</v>
      </c>
      <c r="E227" s="200" t="s">
        <v>5</v>
      </c>
      <c r="F227" s="201" t="s">
        <v>1511</v>
      </c>
      <c r="H227" s="202">
        <v>103.53</v>
      </c>
      <c r="I227" s="203"/>
      <c r="L227" s="199"/>
      <c r="M227" s="204"/>
      <c r="N227" s="205"/>
      <c r="O227" s="205"/>
      <c r="P227" s="205"/>
      <c r="Q227" s="205"/>
      <c r="R227" s="205"/>
      <c r="S227" s="205"/>
      <c r="T227" s="206"/>
      <c r="AT227" s="200" t="s">
        <v>192</v>
      </c>
      <c r="AU227" s="200" t="s">
        <v>80</v>
      </c>
      <c r="AV227" s="12" t="s">
        <v>80</v>
      </c>
      <c r="AW227" s="12" t="s">
        <v>35</v>
      </c>
      <c r="AX227" s="12" t="s">
        <v>71</v>
      </c>
      <c r="AY227" s="200" t="s">
        <v>179</v>
      </c>
    </row>
    <row r="228" spans="2:51" s="14" customFormat="1" ht="13.5">
      <c r="B228" s="214"/>
      <c r="D228" s="194" t="s">
        <v>192</v>
      </c>
      <c r="E228" s="215" t="s">
        <v>5</v>
      </c>
      <c r="F228" s="216" t="s">
        <v>228</v>
      </c>
      <c r="H228" s="217">
        <v>998.76</v>
      </c>
      <c r="I228" s="218"/>
      <c r="L228" s="214"/>
      <c r="M228" s="219"/>
      <c r="N228" s="220"/>
      <c r="O228" s="220"/>
      <c r="P228" s="220"/>
      <c r="Q228" s="220"/>
      <c r="R228" s="220"/>
      <c r="S228" s="220"/>
      <c r="T228" s="221"/>
      <c r="AT228" s="215" t="s">
        <v>192</v>
      </c>
      <c r="AU228" s="215" t="s">
        <v>80</v>
      </c>
      <c r="AV228" s="14" t="s">
        <v>186</v>
      </c>
      <c r="AW228" s="14" t="s">
        <v>35</v>
      </c>
      <c r="AX228" s="14" t="s">
        <v>78</v>
      </c>
      <c r="AY228" s="215" t="s">
        <v>179</v>
      </c>
    </row>
    <row r="229" spans="2:51" s="12" customFormat="1" ht="13.5">
      <c r="B229" s="199"/>
      <c r="D229" s="194" t="s">
        <v>192</v>
      </c>
      <c r="F229" s="201" t="s">
        <v>1512</v>
      </c>
      <c r="H229" s="202">
        <v>1997.52</v>
      </c>
      <c r="I229" s="203"/>
      <c r="L229" s="199"/>
      <c r="M229" s="204"/>
      <c r="N229" s="205"/>
      <c r="O229" s="205"/>
      <c r="P229" s="205"/>
      <c r="Q229" s="205"/>
      <c r="R229" s="205"/>
      <c r="S229" s="205"/>
      <c r="T229" s="206"/>
      <c r="AT229" s="200" t="s">
        <v>192</v>
      </c>
      <c r="AU229" s="200" t="s">
        <v>80</v>
      </c>
      <c r="AV229" s="12" t="s">
        <v>80</v>
      </c>
      <c r="AW229" s="12" t="s">
        <v>6</v>
      </c>
      <c r="AX229" s="12" t="s">
        <v>78</v>
      </c>
      <c r="AY229" s="200" t="s">
        <v>179</v>
      </c>
    </row>
    <row r="230" spans="2:65" s="1" customFormat="1" ht="16.5" customHeight="1">
      <c r="B230" s="181"/>
      <c r="C230" s="182" t="s">
        <v>448</v>
      </c>
      <c r="D230" s="182" t="s">
        <v>181</v>
      </c>
      <c r="E230" s="183" t="s">
        <v>714</v>
      </c>
      <c r="F230" s="184" t="s">
        <v>715</v>
      </c>
      <c r="G230" s="185" t="s">
        <v>424</v>
      </c>
      <c r="H230" s="186">
        <v>548.1</v>
      </c>
      <c r="I230" s="187"/>
      <c r="J230" s="188">
        <f>ROUND(I230*H230,2)</f>
        <v>0</v>
      </c>
      <c r="K230" s="184" t="s">
        <v>185</v>
      </c>
      <c r="L230" s="42"/>
      <c r="M230" s="189" t="s">
        <v>5</v>
      </c>
      <c r="N230" s="190" t="s">
        <v>42</v>
      </c>
      <c r="O230" s="43"/>
      <c r="P230" s="191">
        <f>O230*H230</f>
        <v>0</v>
      </c>
      <c r="Q230" s="191">
        <v>0</v>
      </c>
      <c r="R230" s="191">
        <f>Q230*H230</f>
        <v>0</v>
      </c>
      <c r="S230" s="191">
        <v>0</v>
      </c>
      <c r="T230" s="192">
        <f>S230*H230</f>
        <v>0</v>
      </c>
      <c r="AR230" s="25" t="s">
        <v>186</v>
      </c>
      <c r="AT230" s="25" t="s">
        <v>181</v>
      </c>
      <c r="AU230" s="25" t="s">
        <v>80</v>
      </c>
      <c r="AY230" s="25" t="s">
        <v>179</v>
      </c>
      <c r="BE230" s="193">
        <f>IF(N230="základní",J230,0)</f>
        <v>0</v>
      </c>
      <c r="BF230" s="193">
        <f>IF(N230="snížená",J230,0)</f>
        <v>0</v>
      </c>
      <c r="BG230" s="193">
        <f>IF(N230="zákl. přenesená",J230,0)</f>
        <v>0</v>
      </c>
      <c r="BH230" s="193">
        <f>IF(N230="sníž. přenesená",J230,0)</f>
        <v>0</v>
      </c>
      <c r="BI230" s="193">
        <f>IF(N230="nulová",J230,0)</f>
        <v>0</v>
      </c>
      <c r="BJ230" s="25" t="s">
        <v>78</v>
      </c>
      <c r="BK230" s="193">
        <f>ROUND(I230*H230,2)</f>
        <v>0</v>
      </c>
      <c r="BL230" s="25" t="s">
        <v>186</v>
      </c>
      <c r="BM230" s="25" t="s">
        <v>1513</v>
      </c>
    </row>
    <row r="231" spans="2:47" s="1" customFormat="1" ht="40.5">
      <c r="B231" s="42"/>
      <c r="D231" s="194" t="s">
        <v>188</v>
      </c>
      <c r="F231" s="195" t="s">
        <v>717</v>
      </c>
      <c r="I231" s="196"/>
      <c r="L231" s="42"/>
      <c r="M231" s="197"/>
      <c r="N231" s="43"/>
      <c r="O231" s="43"/>
      <c r="P231" s="43"/>
      <c r="Q231" s="43"/>
      <c r="R231" s="43"/>
      <c r="S231" s="43"/>
      <c r="T231" s="71"/>
      <c r="AT231" s="25" t="s">
        <v>188</v>
      </c>
      <c r="AU231" s="25" t="s">
        <v>80</v>
      </c>
    </row>
    <row r="232" spans="2:47" s="1" customFormat="1" ht="27">
      <c r="B232" s="42"/>
      <c r="D232" s="194" t="s">
        <v>190</v>
      </c>
      <c r="F232" s="198" t="s">
        <v>1430</v>
      </c>
      <c r="I232" s="196"/>
      <c r="L232" s="42"/>
      <c r="M232" s="197"/>
      <c r="N232" s="43"/>
      <c r="O232" s="43"/>
      <c r="P232" s="43"/>
      <c r="Q232" s="43"/>
      <c r="R232" s="43"/>
      <c r="S232" s="43"/>
      <c r="T232" s="71"/>
      <c r="AT232" s="25" t="s">
        <v>190</v>
      </c>
      <c r="AU232" s="25" t="s">
        <v>80</v>
      </c>
    </row>
    <row r="233" spans="2:51" s="12" customFormat="1" ht="13.5">
      <c r="B233" s="199"/>
      <c r="D233" s="194" t="s">
        <v>192</v>
      </c>
      <c r="E233" s="200" t="s">
        <v>5</v>
      </c>
      <c r="F233" s="201" t="s">
        <v>1514</v>
      </c>
      <c r="H233" s="202">
        <v>548.1</v>
      </c>
      <c r="I233" s="203"/>
      <c r="L233" s="199"/>
      <c r="M233" s="204"/>
      <c r="N233" s="205"/>
      <c r="O233" s="205"/>
      <c r="P233" s="205"/>
      <c r="Q233" s="205"/>
      <c r="R233" s="205"/>
      <c r="S233" s="205"/>
      <c r="T233" s="206"/>
      <c r="AT233" s="200" t="s">
        <v>192</v>
      </c>
      <c r="AU233" s="200" t="s">
        <v>80</v>
      </c>
      <c r="AV233" s="12" t="s">
        <v>80</v>
      </c>
      <c r="AW233" s="12" t="s">
        <v>35</v>
      </c>
      <c r="AX233" s="12" t="s">
        <v>78</v>
      </c>
      <c r="AY233" s="200" t="s">
        <v>179</v>
      </c>
    </row>
    <row r="234" spans="2:65" s="1" customFormat="1" ht="16.5" customHeight="1">
      <c r="B234" s="181"/>
      <c r="C234" s="230" t="s">
        <v>458</v>
      </c>
      <c r="D234" s="230" t="s">
        <v>541</v>
      </c>
      <c r="E234" s="231" t="s">
        <v>749</v>
      </c>
      <c r="F234" s="232" t="s">
        <v>750</v>
      </c>
      <c r="G234" s="233" t="s">
        <v>669</v>
      </c>
      <c r="H234" s="234">
        <v>1096.2</v>
      </c>
      <c r="I234" s="235"/>
      <c r="J234" s="236">
        <f>ROUND(I234*H234,2)</f>
        <v>0</v>
      </c>
      <c r="K234" s="232" t="s">
        <v>185</v>
      </c>
      <c r="L234" s="237"/>
      <c r="M234" s="238" t="s">
        <v>5</v>
      </c>
      <c r="N234" s="239" t="s">
        <v>42</v>
      </c>
      <c r="O234" s="43"/>
      <c r="P234" s="191">
        <f>O234*H234</f>
        <v>0</v>
      </c>
      <c r="Q234" s="191">
        <v>0.3</v>
      </c>
      <c r="R234" s="191">
        <f>Q234*H234</f>
        <v>328.86</v>
      </c>
      <c r="S234" s="191">
        <v>0</v>
      </c>
      <c r="T234" s="192">
        <f>S234*H234</f>
        <v>0</v>
      </c>
      <c r="AR234" s="25" t="s">
        <v>284</v>
      </c>
      <c r="AT234" s="25" t="s">
        <v>541</v>
      </c>
      <c r="AU234" s="25" t="s">
        <v>80</v>
      </c>
      <c r="AY234" s="25" t="s">
        <v>179</v>
      </c>
      <c r="BE234" s="193">
        <f>IF(N234="základní",J234,0)</f>
        <v>0</v>
      </c>
      <c r="BF234" s="193">
        <f>IF(N234="snížená",J234,0)</f>
        <v>0</v>
      </c>
      <c r="BG234" s="193">
        <f>IF(N234="zákl. přenesená",J234,0)</f>
        <v>0</v>
      </c>
      <c r="BH234" s="193">
        <f>IF(N234="sníž. přenesená",J234,0)</f>
        <v>0</v>
      </c>
      <c r="BI234" s="193">
        <f>IF(N234="nulová",J234,0)</f>
        <v>0</v>
      </c>
      <c r="BJ234" s="25" t="s">
        <v>78</v>
      </c>
      <c r="BK234" s="193">
        <f>ROUND(I234*H234,2)</f>
        <v>0</v>
      </c>
      <c r="BL234" s="25" t="s">
        <v>186</v>
      </c>
      <c r="BM234" s="25" t="s">
        <v>1515</v>
      </c>
    </row>
    <row r="235" spans="2:47" s="1" customFormat="1" ht="13.5">
      <c r="B235" s="42"/>
      <c r="D235" s="194" t="s">
        <v>188</v>
      </c>
      <c r="F235" s="195" t="s">
        <v>752</v>
      </c>
      <c r="I235" s="196"/>
      <c r="L235" s="42"/>
      <c r="M235" s="197"/>
      <c r="N235" s="43"/>
      <c r="O235" s="43"/>
      <c r="P235" s="43"/>
      <c r="Q235" s="43"/>
      <c r="R235" s="43"/>
      <c r="S235" s="43"/>
      <c r="T235" s="71"/>
      <c r="AT235" s="25" t="s">
        <v>188</v>
      </c>
      <c r="AU235" s="25" t="s">
        <v>80</v>
      </c>
    </row>
    <row r="236" spans="2:51" s="12" customFormat="1" ht="13.5">
      <c r="B236" s="199"/>
      <c r="D236" s="194" t="s">
        <v>192</v>
      </c>
      <c r="F236" s="201" t="s">
        <v>1516</v>
      </c>
      <c r="H236" s="202">
        <v>1096.2</v>
      </c>
      <c r="I236" s="203"/>
      <c r="L236" s="199"/>
      <c r="M236" s="204"/>
      <c r="N236" s="205"/>
      <c r="O236" s="205"/>
      <c r="P236" s="205"/>
      <c r="Q236" s="205"/>
      <c r="R236" s="205"/>
      <c r="S236" s="205"/>
      <c r="T236" s="206"/>
      <c r="AT236" s="200" t="s">
        <v>192</v>
      </c>
      <c r="AU236" s="200" t="s">
        <v>80</v>
      </c>
      <c r="AV236" s="12" t="s">
        <v>80</v>
      </c>
      <c r="AW236" s="12" t="s">
        <v>6</v>
      </c>
      <c r="AX236" s="12" t="s">
        <v>78</v>
      </c>
      <c r="AY236" s="200" t="s">
        <v>179</v>
      </c>
    </row>
    <row r="237" spans="2:65" s="1" customFormat="1" ht="25.5" customHeight="1">
      <c r="B237" s="181"/>
      <c r="C237" s="182" t="s">
        <v>464</v>
      </c>
      <c r="D237" s="182" t="s">
        <v>181</v>
      </c>
      <c r="E237" s="183" t="s">
        <v>755</v>
      </c>
      <c r="F237" s="184" t="s">
        <v>756</v>
      </c>
      <c r="G237" s="185" t="s">
        <v>184</v>
      </c>
      <c r="H237" s="186">
        <v>730.8</v>
      </c>
      <c r="I237" s="187"/>
      <c r="J237" s="188">
        <f>ROUND(I237*H237,2)</f>
        <v>0</v>
      </c>
      <c r="K237" s="184" t="s">
        <v>185</v>
      </c>
      <c r="L237" s="42"/>
      <c r="M237" s="189" t="s">
        <v>5</v>
      </c>
      <c r="N237" s="190" t="s">
        <v>42</v>
      </c>
      <c r="O237" s="43"/>
      <c r="P237" s="191">
        <f>O237*H237</f>
        <v>0</v>
      </c>
      <c r="Q237" s="191">
        <v>0</v>
      </c>
      <c r="R237" s="191">
        <f>Q237*H237</f>
        <v>0</v>
      </c>
      <c r="S237" s="191">
        <v>0</v>
      </c>
      <c r="T237" s="192">
        <f>S237*H237</f>
        <v>0</v>
      </c>
      <c r="AR237" s="25" t="s">
        <v>186</v>
      </c>
      <c r="AT237" s="25" t="s">
        <v>181</v>
      </c>
      <c r="AU237" s="25" t="s">
        <v>80</v>
      </c>
      <c r="AY237" s="25" t="s">
        <v>179</v>
      </c>
      <c r="BE237" s="193">
        <f>IF(N237="základní",J237,0)</f>
        <v>0</v>
      </c>
      <c r="BF237" s="193">
        <f>IF(N237="snížená",J237,0)</f>
        <v>0</v>
      </c>
      <c r="BG237" s="193">
        <f>IF(N237="zákl. přenesená",J237,0)</f>
        <v>0</v>
      </c>
      <c r="BH237" s="193">
        <f>IF(N237="sníž. přenesená",J237,0)</f>
        <v>0</v>
      </c>
      <c r="BI237" s="193">
        <f>IF(N237="nulová",J237,0)</f>
        <v>0</v>
      </c>
      <c r="BJ237" s="25" t="s">
        <v>78</v>
      </c>
      <c r="BK237" s="193">
        <f>ROUND(I237*H237,2)</f>
        <v>0</v>
      </c>
      <c r="BL237" s="25" t="s">
        <v>186</v>
      </c>
      <c r="BM237" s="25" t="s">
        <v>1517</v>
      </c>
    </row>
    <row r="238" spans="2:47" s="1" customFormat="1" ht="27">
      <c r="B238" s="42"/>
      <c r="D238" s="194" t="s">
        <v>188</v>
      </c>
      <c r="F238" s="195" t="s">
        <v>758</v>
      </c>
      <c r="I238" s="196"/>
      <c r="L238" s="42"/>
      <c r="M238" s="197"/>
      <c r="N238" s="43"/>
      <c r="O238" s="43"/>
      <c r="P238" s="43"/>
      <c r="Q238" s="43"/>
      <c r="R238" s="43"/>
      <c r="S238" s="43"/>
      <c r="T238" s="71"/>
      <c r="AT238" s="25" t="s">
        <v>188</v>
      </c>
      <c r="AU238" s="25" t="s">
        <v>80</v>
      </c>
    </row>
    <row r="239" spans="2:47" s="1" customFormat="1" ht="27">
      <c r="B239" s="42"/>
      <c r="D239" s="194" t="s">
        <v>190</v>
      </c>
      <c r="F239" s="198" t="s">
        <v>1430</v>
      </c>
      <c r="I239" s="196"/>
      <c r="L239" s="42"/>
      <c r="M239" s="197"/>
      <c r="N239" s="43"/>
      <c r="O239" s="43"/>
      <c r="P239" s="43"/>
      <c r="Q239" s="43"/>
      <c r="R239" s="43"/>
      <c r="S239" s="43"/>
      <c r="T239" s="71"/>
      <c r="AT239" s="25" t="s">
        <v>190</v>
      </c>
      <c r="AU239" s="25" t="s">
        <v>80</v>
      </c>
    </row>
    <row r="240" spans="2:51" s="13" customFormat="1" ht="13.5">
      <c r="B240" s="207"/>
      <c r="D240" s="194" t="s">
        <v>192</v>
      </c>
      <c r="E240" s="208" t="s">
        <v>5</v>
      </c>
      <c r="F240" s="209" t="s">
        <v>1452</v>
      </c>
      <c r="H240" s="208" t="s">
        <v>5</v>
      </c>
      <c r="I240" s="210"/>
      <c r="L240" s="207"/>
      <c r="M240" s="211"/>
      <c r="N240" s="212"/>
      <c r="O240" s="212"/>
      <c r="P240" s="212"/>
      <c r="Q240" s="212"/>
      <c r="R240" s="212"/>
      <c r="S240" s="212"/>
      <c r="T240" s="213"/>
      <c r="AT240" s="208" t="s">
        <v>192</v>
      </c>
      <c r="AU240" s="208" t="s">
        <v>80</v>
      </c>
      <c r="AV240" s="13" t="s">
        <v>78</v>
      </c>
      <c r="AW240" s="13" t="s">
        <v>35</v>
      </c>
      <c r="AX240" s="13" t="s">
        <v>71</v>
      </c>
      <c r="AY240" s="208" t="s">
        <v>179</v>
      </c>
    </row>
    <row r="241" spans="2:51" s="12" customFormat="1" ht="13.5">
      <c r="B241" s="199"/>
      <c r="D241" s="194" t="s">
        <v>192</v>
      </c>
      <c r="E241" s="200" t="s">
        <v>5</v>
      </c>
      <c r="F241" s="201" t="s">
        <v>1518</v>
      </c>
      <c r="H241" s="202">
        <v>730.8</v>
      </c>
      <c r="I241" s="203"/>
      <c r="L241" s="199"/>
      <c r="M241" s="204"/>
      <c r="N241" s="205"/>
      <c r="O241" s="205"/>
      <c r="P241" s="205"/>
      <c r="Q241" s="205"/>
      <c r="R241" s="205"/>
      <c r="S241" s="205"/>
      <c r="T241" s="206"/>
      <c r="AT241" s="200" t="s">
        <v>192</v>
      </c>
      <c r="AU241" s="200" t="s">
        <v>80</v>
      </c>
      <c r="AV241" s="12" t="s">
        <v>80</v>
      </c>
      <c r="AW241" s="12" t="s">
        <v>35</v>
      </c>
      <c r="AX241" s="12" t="s">
        <v>78</v>
      </c>
      <c r="AY241" s="200" t="s">
        <v>179</v>
      </c>
    </row>
    <row r="242" spans="2:65" s="1" customFormat="1" ht="25.5" customHeight="1">
      <c r="B242" s="181"/>
      <c r="C242" s="182" t="s">
        <v>470</v>
      </c>
      <c r="D242" s="182" t="s">
        <v>181</v>
      </c>
      <c r="E242" s="183" t="s">
        <v>773</v>
      </c>
      <c r="F242" s="184" t="s">
        <v>774</v>
      </c>
      <c r="G242" s="185" t="s">
        <v>184</v>
      </c>
      <c r="H242" s="186">
        <v>730.8</v>
      </c>
      <c r="I242" s="187"/>
      <c r="J242" s="188">
        <f>ROUND(I242*H242,2)</f>
        <v>0</v>
      </c>
      <c r="K242" s="184" t="s">
        <v>185</v>
      </c>
      <c r="L242" s="42"/>
      <c r="M242" s="189" t="s">
        <v>5</v>
      </c>
      <c r="N242" s="190" t="s">
        <v>42</v>
      </c>
      <c r="O242" s="43"/>
      <c r="P242" s="191">
        <f>O242*H242</f>
        <v>0</v>
      </c>
      <c r="Q242" s="191">
        <v>0</v>
      </c>
      <c r="R242" s="191">
        <f>Q242*H242</f>
        <v>0</v>
      </c>
      <c r="S242" s="191">
        <v>0</v>
      </c>
      <c r="T242" s="192">
        <f>S242*H242</f>
        <v>0</v>
      </c>
      <c r="AR242" s="25" t="s">
        <v>186</v>
      </c>
      <c r="AT242" s="25" t="s">
        <v>181</v>
      </c>
      <c r="AU242" s="25" t="s">
        <v>80</v>
      </c>
      <c r="AY242" s="25" t="s">
        <v>179</v>
      </c>
      <c r="BE242" s="193">
        <f>IF(N242="základní",J242,0)</f>
        <v>0</v>
      </c>
      <c r="BF242" s="193">
        <f>IF(N242="snížená",J242,0)</f>
        <v>0</v>
      </c>
      <c r="BG242" s="193">
        <f>IF(N242="zákl. přenesená",J242,0)</f>
        <v>0</v>
      </c>
      <c r="BH242" s="193">
        <f>IF(N242="sníž. přenesená",J242,0)</f>
        <v>0</v>
      </c>
      <c r="BI242" s="193">
        <f>IF(N242="nulová",J242,0)</f>
        <v>0</v>
      </c>
      <c r="BJ242" s="25" t="s">
        <v>78</v>
      </c>
      <c r="BK242" s="193">
        <f>ROUND(I242*H242,2)</f>
        <v>0</v>
      </c>
      <c r="BL242" s="25" t="s">
        <v>186</v>
      </c>
      <c r="BM242" s="25" t="s">
        <v>1519</v>
      </c>
    </row>
    <row r="243" spans="2:47" s="1" customFormat="1" ht="27">
      <c r="B243" s="42"/>
      <c r="D243" s="194" t="s">
        <v>188</v>
      </c>
      <c r="F243" s="195" t="s">
        <v>776</v>
      </c>
      <c r="I243" s="196"/>
      <c r="L243" s="42"/>
      <c r="M243" s="197"/>
      <c r="N243" s="43"/>
      <c r="O243" s="43"/>
      <c r="P243" s="43"/>
      <c r="Q243" s="43"/>
      <c r="R243" s="43"/>
      <c r="S243" s="43"/>
      <c r="T243" s="71"/>
      <c r="AT243" s="25" t="s">
        <v>188</v>
      </c>
      <c r="AU243" s="25" t="s">
        <v>80</v>
      </c>
    </row>
    <row r="244" spans="2:47" s="1" customFormat="1" ht="27">
      <c r="B244" s="42"/>
      <c r="D244" s="194" t="s">
        <v>190</v>
      </c>
      <c r="F244" s="198" t="s">
        <v>191</v>
      </c>
      <c r="I244" s="196"/>
      <c r="L244" s="42"/>
      <c r="M244" s="197"/>
      <c r="N244" s="43"/>
      <c r="O244" s="43"/>
      <c r="P244" s="43"/>
      <c r="Q244" s="43"/>
      <c r="R244" s="43"/>
      <c r="S244" s="43"/>
      <c r="T244" s="71"/>
      <c r="AT244" s="25" t="s">
        <v>190</v>
      </c>
      <c r="AU244" s="25" t="s">
        <v>80</v>
      </c>
    </row>
    <row r="245" spans="2:65" s="1" customFormat="1" ht="16.5" customHeight="1">
      <c r="B245" s="181"/>
      <c r="C245" s="230" t="s">
        <v>521</v>
      </c>
      <c r="D245" s="230" t="s">
        <v>541</v>
      </c>
      <c r="E245" s="231" t="s">
        <v>778</v>
      </c>
      <c r="F245" s="232" t="s">
        <v>779</v>
      </c>
      <c r="G245" s="233" t="s">
        <v>780</v>
      </c>
      <c r="H245" s="234">
        <v>18.27</v>
      </c>
      <c r="I245" s="235"/>
      <c r="J245" s="236">
        <f>ROUND(I245*H245,2)</f>
        <v>0</v>
      </c>
      <c r="K245" s="232" t="s">
        <v>185</v>
      </c>
      <c r="L245" s="237"/>
      <c r="M245" s="238" t="s">
        <v>5</v>
      </c>
      <c r="N245" s="239" t="s">
        <v>42</v>
      </c>
      <c r="O245" s="43"/>
      <c r="P245" s="191">
        <f>O245*H245</f>
        <v>0</v>
      </c>
      <c r="Q245" s="191">
        <v>0.001</v>
      </c>
      <c r="R245" s="191">
        <f>Q245*H245</f>
        <v>0.01827</v>
      </c>
      <c r="S245" s="191">
        <v>0</v>
      </c>
      <c r="T245" s="192">
        <f>S245*H245</f>
        <v>0</v>
      </c>
      <c r="AR245" s="25" t="s">
        <v>284</v>
      </c>
      <c r="AT245" s="25" t="s">
        <v>541</v>
      </c>
      <c r="AU245" s="25" t="s">
        <v>80</v>
      </c>
      <c r="AY245" s="25" t="s">
        <v>179</v>
      </c>
      <c r="BE245" s="193">
        <f>IF(N245="základní",J245,0)</f>
        <v>0</v>
      </c>
      <c r="BF245" s="193">
        <f>IF(N245="snížená",J245,0)</f>
        <v>0</v>
      </c>
      <c r="BG245" s="193">
        <f>IF(N245="zákl. přenesená",J245,0)</f>
        <v>0</v>
      </c>
      <c r="BH245" s="193">
        <f>IF(N245="sníž. přenesená",J245,0)</f>
        <v>0</v>
      </c>
      <c r="BI245" s="193">
        <f>IF(N245="nulová",J245,0)</f>
        <v>0</v>
      </c>
      <c r="BJ245" s="25" t="s">
        <v>78</v>
      </c>
      <c r="BK245" s="193">
        <f>ROUND(I245*H245,2)</f>
        <v>0</v>
      </c>
      <c r="BL245" s="25" t="s">
        <v>186</v>
      </c>
      <c r="BM245" s="25" t="s">
        <v>1520</v>
      </c>
    </row>
    <row r="246" spans="2:47" s="1" customFormat="1" ht="13.5">
      <c r="B246" s="42"/>
      <c r="D246" s="194" t="s">
        <v>188</v>
      </c>
      <c r="F246" s="195" t="s">
        <v>782</v>
      </c>
      <c r="I246" s="196"/>
      <c r="L246" s="42"/>
      <c r="M246" s="197"/>
      <c r="N246" s="43"/>
      <c r="O246" s="43"/>
      <c r="P246" s="43"/>
      <c r="Q246" s="43"/>
      <c r="R246" s="43"/>
      <c r="S246" s="43"/>
      <c r="T246" s="71"/>
      <c r="AT246" s="25" t="s">
        <v>188</v>
      </c>
      <c r="AU246" s="25" t="s">
        <v>80</v>
      </c>
    </row>
    <row r="247" spans="2:51" s="12" customFormat="1" ht="13.5">
      <c r="B247" s="199"/>
      <c r="D247" s="194" t="s">
        <v>192</v>
      </c>
      <c r="F247" s="201" t="s">
        <v>1521</v>
      </c>
      <c r="H247" s="202">
        <v>18.27</v>
      </c>
      <c r="I247" s="203"/>
      <c r="L247" s="199"/>
      <c r="M247" s="204"/>
      <c r="N247" s="205"/>
      <c r="O247" s="205"/>
      <c r="P247" s="205"/>
      <c r="Q247" s="205"/>
      <c r="R247" s="205"/>
      <c r="S247" s="205"/>
      <c r="T247" s="206"/>
      <c r="AT247" s="200" t="s">
        <v>192</v>
      </c>
      <c r="AU247" s="200" t="s">
        <v>80</v>
      </c>
      <c r="AV247" s="12" t="s">
        <v>80</v>
      </c>
      <c r="AW247" s="12" t="s">
        <v>6</v>
      </c>
      <c r="AX247" s="12" t="s">
        <v>78</v>
      </c>
      <c r="AY247" s="200" t="s">
        <v>179</v>
      </c>
    </row>
    <row r="248" spans="2:65" s="1" customFormat="1" ht="25.5" customHeight="1">
      <c r="B248" s="181"/>
      <c r="C248" s="182" t="s">
        <v>528</v>
      </c>
      <c r="D248" s="182" t="s">
        <v>181</v>
      </c>
      <c r="E248" s="183" t="s">
        <v>785</v>
      </c>
      <c r="F248" s="184" t="s">
        <v>786</v>
      </c>
      <c r="G248" s="185" t="s">
        <v>787</v>
      </c>
      <c r="H248" s="186">
        <v>0.073</v>
      </c>
      <c r="I248" s="187"/>
      <c r="J248" s="188">
        <f>ROUND(I248*H248,2)</f>
        <v>0</v>
      </c>
      <c r="K248" s="184" t="s">
        <v>185</v>
      </c>
      <c r="L248" s="42"/>
      <c r="M248" s="189" t="s">
        <v>5</v>
      </c>
      <c r="N248" s="190" t="s">
        <v>42</v>
      </c>
      <c r="O248" s="43"/>
      <c r="P248" s="191">
        <f>O248*H248</f>
        <v>0</v>
      </c>
      <c r="Q248" s="191">
        <v>0</v>
      </c>
      <c r="R248" s="191">
        <f>Q248*H248</f>
        <v>0</v>
      </c>
      <c r="S248" s="191">
        <v>0</v>
      </c>
      <c r="T248" s="192">
        <f>S248*H248</f>
        <v>0</v>
      </c>
      <c r="AR248" s="25" t="s">
        <v>186</v>
      </c>
      <c r="AT248" s="25" t="s">
        <v>181</v>
      </c>
      <c r="AU248" s="25" t="s">
        <v>80</v>
      </c>
      <c r="AY248" s="25" t="s">
        <v>179</v>
      </c>
      <c r="BE248" s="193">
        <f>IF(N248="základní",J248,0)</f>
        <v>0</v>
      </c>
      <c r="BF248" s="193">
        <f>IF(N248="snížená",J248,0)</f>
        <v>0</v>
      </c>
      <c r="BG248" s="193">
        <f>IF(N248="zákl. přenesená",J248,0)</f>
        <v>0</v>
      </c>
      <c r="BH248" s="193">
        <f>IF(N248="sníž. přenesená",J248,0)</f>
        <v>0</v>
      </c>
      <c r="BI248" s="193">
        <f>IF(N248="nulová",J248,0)</f>
        <v>0</v>
      </c>
      <c r="BJ248" s="25" t="s">
        <v>78</v>
      </c>
      <c r="BK248" s="193">
        <f>ROUND(I248*H248,2)</f>
        <v>0</v>
      </c>
      <c r="BL248" s="25" t="s">
        <v>186</v>
      </c>
      <c r="BM248" s="25" t="s">
        <v>1522</v>
      </c>
    </row>
    <row r="249" spans="2:47" s="1" customFormat="1" ht="27">
      <c r="B249" s="42"/>
      <c r="D249" s="194" t="s">
        <v>188</v>
      </c>
      <c r="F249" s="195" t="s">
        <v>789</v>
      </c>
      <c r="I249" s="196"/>
      <c r="L249" s="42"/>
      <c r="M249" s="197"/>
      <c r="N249" s="43"/>
      <c r="O249" s="43"/>
      <c r="P249" s="43"/>
      <c r="Q249" s="43"/>
      <c r="R249" s="43"/>
      <c r="S249" s="43"/>
      <c r="T249" s="71"/>
      <c r="AT249" s="25" t="s">
        <v>188</v>
      </c>
      <c r="AU249" s="25" t="s">
        <v>80</v>
      </c>
    </row>
    <row r="250" spans="2:51" s="12" customFormat="1" ht="13.5">
      <c r="B250" s="199"/>
      <c r="D250" s="194" t="s">
        <v>192</v>
      </c>
      <c r="E250" s="200" t="s">
        <v>5</v>
      </c>
      <c r="F250" s="201" t="s">
        <v>1523</v>
      </c>
      <c r="H250" s="202">
        <v>0.073</v>
      </c>
      <c r="I250" s="203"/>
      <c r="L250" s="199"/>
      <c r="M250" s="204"/>
      <c r="N250" s="205"/>
      <c r="O250" s="205"/>
      <c r="P250" s="205"/>
      <c r="Q250" s="205"/>
      <c r="R250" s="205"/>
      <c r="S250" s="205"/>
      <c r="T250" s="206"/>
      <c r="AT250" s="200" t="s">
        <v>192</v>
      </c>
      <c r="AU250" s="200" t="s">
        <v>80</v>
      </c>
      <c r="AV250" s="12" t="s">
        <v>80</v>
      </c>
      <c r="AW250" s="12" t="s">
        <v>35</v>
      </c>
      <c r="AX250" s="12" t="s">
        <v>78</v>
      </c>
      <c r="AY250" s="200" t="s">
        <v>179</v>
      </c>
    </row>
    <row r="251" spans="2:65" s="1" customFormat="1" ht="16.5" customHeight="1">
      <c r="B251" s="181"/>
      <c r="C251" s="230" t="s">
        <v>534</v>
      </c>
      <c r="D251" s="230" t="s">
        <v>541</v>
      </c>
      <c r="E251" s="231" t="s">
        <v>791</v>
      </c>
      <c r="F251" s="232" t="s">
        <v>792</v>
      </c>
      <c r="G251" s="233" t="s">
        <v>780</v>
      </c>
      <c r="H251" s="234">
        <v>18.25</v>
      </c>
      <c r="I251" s="235"/>
      <c r="J251" s="236">
        <f>ROUND(I251*H251,2)</f>
        <v>0</v>
      </c>
      <c r="K251" s="232" t="s">
        <v>185</v>
      </c>
      <c r="L251" s="237"/>
      <c r="M251" s="238" t="s">
        <v>5</v>
      </c>
      <c r="N251" s="239" t="s">
        <v>42</v>
      </c>
      <c r="O251" s="43"/>
      <c r="P251" s="191">
        <f>O251*H251</f>
        <v>0</v>
      </c>
      <c r="Q251" s="191">
        <v>0.21</v>
      </c>
      <c r="R251" s="191">
        <f>Q251*H251</f>
        <v>3.8325</v>
      </c>
      <c r="S251" s="191">
        <v>0</v>
      </c>
      <c r="T251" s="192">
        <f>S251*H251</f>
        <v>0</v>
      </c>
      <c r="AR251" s="25" t="s">
        <v>284</v>
      </c>
      <c r="AT251" s="25" t="s">
        <v>541</v>
      </c>
      <c r="AU251" s="25" t="s">
        <v>80</v>
      </c>
      <c r="AY251" s="25" t="s">
        <v>179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25" t="s">
        <v>78</v>
      </c>
      <c r="BK251" s="193">
        <f>ROUND(I251*H251,2)</f>
        <v>0</v>
      </c>
      <c r="BL251" s="25" t="s">
        <v>186</v>
      </c>
      <c r="BM251" s="25" t="s">
        <v>1524</v>
      </c>
    </row>
    <row r="252" spans="2:47" s="1" customFormat="1" ht="13.5">
      <c r="B252" s="42"/>
      <c r="D252" s="194" t="s">
        <v>188</v>
      </c>
      <c r="F252" s="195" t="s">
        <v>792</v>
      </c>
      <c r="I252" s="196"/>
      <c r="L252" s="42"/>
      <c r="M252" s="197"/>
      <c r="N252" s="43"/>
      <c r="O252" s="43"/>
      <c r="P252" s="43"/>
      <c r="Q252" s="43"/>
      <c r="R252" s="43"/>
      <c r="S252" s="43"/>
      <c r="T252" s="71"/>
      <c r="AT252" s="25" t="s">
        <v>188</v>
      </c>
      <c r="AU252" s="25" t="s">
        <v>80</v>
      </c>
    </row>
    <row r="253" spans="2:51" s="13" customFormat="1" ht="13.5">
      <c r="B253" s="207"/>
      <c r="D253" s="194" t="s">
        <v>192</v>
      </c>
      <c r="E253" s="208" t="s">
        <v>5</v>
      </c>
      <c r="F253" s="209" t="s">
        <v>794</v>
      </c>
      <c r="H253" s="208" t="s">
        <v>5</v>
      </c>
      <c r="I253" s="210"/>
      <c r="L253" s="207"/>
      <c r="M253" s="211"/>
      <c r="N253" s="212"/>
      <c r="O253" s="212"/>
      <c r="P253" s="212"/>
      <c r="Q253" s="212"/>
      <c r="R253" s="212"/>
      <c r="S253" s="212"/>
      <c r="T253" s="213"/>
      <c r="AT253" s="208" t="s">
        <v>192</v>
      </c>
      <c r="AU253" s="208" t="s">
        <v>80</v>
      </c>
      <c r="AV253" s="13" t="s">
        <v>78</v>
      </c>
      <c r="AW253" s="13" t="s">
        <v>35</v>
      </c>
      <c r="AX253" s="13" t="s">
        <v>71</v>
      </c>
      <c r="AY253" s="208" t="s">
        <v>179</v>
      </c>
    </row>
    <row r="254" spans="2:51" s="12" customFormat="1" ht="13.5">
      <c r="B254" s="199"/>
      <c r="D254" s="194" t="s">
        <v>192</v>
      </c>
      <c r="E254" s="200" t="s">
        <v>5</v>
      </c>
      <c r="F254" s="201" t="s">
        <v>1525</v>
      </c>
      <c r="H254" s="202">
        <v>18.25</v>
      </c>
      <c r="I254" s="203"/>
      <c r="L254" s="199"/>
      <c r="M254" s="204"/>
      <c r="N254" s="205"/>
      <c r="O254" s="205"/>
      <c r="P254" s="205"/>
      <c r="Q254" s="205"/>
      <c r="R254" s="205"/>
      <c r="S254" s="205"/>
      <c r="T254" s="206"/>
      <c r="AT254" s="200" t="s">
        <v>192</v>
      </c>
      <c r="AU254" s="200" t="s">
        <v>80</v>
      </c>
      <c r="AV254" s="12" t="s">
        <v>80</v>
      </c>
      <c r="AW254" s="12" t="s">
        <v>35</v>
      </c>
      <c r="AX254" s="12" t="s">
        <v>78</v>
      </c>
      <c r="AY254" s="200" t="s">
        <v>179</v>
      </c>
    </row>
    <row r="255" spans="2:63" s="11" customFormat="1" ht="29.85" customHeight="1">
      <c r="B255" s="168"/>
      <c r="D255" s="169" t="s">
        <v>70</v>
      </c>
      <c r="E255" s="179" t="s">
        <v>80</v>
      </c>
      <c r="F255" s="179" t="s">
        <v>796</v>
      </c>
      <c r="I255" s="171"/>
      <c r="J255" s="180">
        <f>BK255</f>
        <v>0</v>
      </c>
      <c r="L255" s="168"/>
      <c r="M255" s="173"/>
      <c r="N255" s="174"/>
      <c r="O255" s="174"/>
      <c r="P255" s="175">
        <f>SUM(P256:P264)</f>
        <v>0</v>
      </c>
      <c r="Q255" s="174"/>
      <c r="R255" s="175">
        <f>SUM(R256:R264)</f>
        <v>275.96226</v>
      </c>
      <c r="S255" s="174"/>
      <c r="T255" s="176">
        <f>SUM(T256:T264)</f>
        <v>0</v>
      </c>
      <c r="AR255" s="169" t="s">
        <v>78</v>
      </c>
      <c r="AT255" s="177" t="s">
        <v>70</v>
      </c>
      <c r="AU255" s="177" t="s">
        <v>78</v>
      </c>
      <c r="AY255" s="169" t="s">
        <v>179</v>
      </c>
      <c r="BK255" s="178">
        <f>SUM(BK256:BK264)</f>
        <v>0</v>
      </c>
    </row>
    <row r="256" spans="2:65" s="1" customFormat="1" ht="25.5" customHeight="1">
      <c r="B256" s="181"/>
      <c r="C256" s="182" t="s">
        <v>540</v>
      </c>
      <c r="D256" s="182" t="s">
        <v>181</v>
      </c>
      <c r="E256" s="183" t="s">
        <v>798</v>
      </c>
      <c r="F256" s="184" t="s">
        <v>799</v>
      </c>
      <c r="G256" s="185" t="s">
        <v>309</v>
      </c>
      <c r="H256" s="186">
        <v>1218</v>
      </c>
      <c r="I256" s="187"/>
      <c r="J256" s="188">
        <f>ROUND(I256*H256,2)</f>
        <v>0</v>
      </c>
      <c r="K256" s="184" t="s">
        <v>185</v>
      </c>
      <c r="L256" s="42"/>
      <c r="M256" s="189" t="s">
        <v>5</v>
      </c>
      <c r="N256" s="190" t="s">
        <v>42</v>
      </c>
      <c r="O256" s="43"/>
      <c r="P256" s="191">
        <f>O256*H256</f>
        <v>0</v>
      </c>
      <c r="Q256" s="191">
        <v>0.22657</v>
      </c>
      <c r="R256" s="191">
        <f>Q256*H256</f>
        <v>275.96226</v>
      </c>
      <c r="S256" s="191">
        <v>0</v>
      </c>
      <c r="T256" s="192">
        <f>S256*H256</f>
        <v>0</v>
      </c>
      <c r="AR256" s="25" t="s">
        <v>186</v>
      </c>
      <c r="AT256" s="25" t="s">
        <v>181</v>
      </c>
      <c r="AU256" s="25" t="s">
        <v>80</v>
      </c>
      <c r="AY256" s="25" t="s">
        <v>179</v>
      </c>
      <c r="BE256" s="193">
        <f>IF(N256="základní",J256,0)</f>
        <v>0</v>
      </c>
      <c r="BF256" s="193">
        <f>IF(N256="snížená",J256,0)</f>
        <v>0</v>
      </c>
      <c r="BG256" s="193">
        <f>IF(N256="zákl. přenesená",J256,0)</f>
        <v>0</v>
      </c>
      <c r="BH256" s="193">
        <f>IF(N256="sníž. přenesená",J256,0)</f>
        <v>0</v>
      </c>
      <c r="BI256" s="193">
        <f>IF(N256="nulová",J256,0)</f>
        <v>0</v>
      </c>
      <c r="BJ256" s="25" t="s">
        <v>78</v>
      </c>
      <c r="BK256" s="193">
        <f>ROUND(I256*H256,2)</f>
        <v>0</v>
      </c>
      <c r="BL256" s="25" t="s">
        <v>186</v>
      </c>
      <c r="BM256" s="25" t="s">
        <v>1526</v>
      </c>
    </row>
    <row r="257" spans="2:47" s="1" customFormat="1" ht="40.5">
      <c r="B257" s="42"/>
      <c r="D257" s="194" t="s">
        <v>188</v>
      </c>
      <c r="F257" s="195" t="s">
        <v>801</v>
      </c>
      <c r="I257" s="196"/>
      <c r="L257" s="42"/>
      <c r="M257" s="197"/>
      <c r="N257" s="43"/>
      <c r="O257" s="43"/>
      <c r="P257" s="43"/>
      <c r="Q257" s="43"/>
      <c r="R257" s="43"/>
      <c r="S257" s="43"/>
      <c r="T257" s="71"/>
      <c r="AT257" s="25" t="s">
        <v>188</v>
      </c>
      <c r="AU257" s="25" t="s">
        <v>80</v>
      </c>
    </row>
    <row r="258" spans="2:47" s="1" customFormat="1" ht="27">
      <c r="B258" s="42"/>
      <c r="D258" s="194" t="s">
        <v>190</v>
      </c>
      <c r="F258" s="198" t="s">
        <v>1430</v>
      </c>
      <c r="I258" s="196"/>
      <c r="L258" s="42"/>
      <c r="M258" s="197"/>
      <c r="N258" s="43"/>
      <c r="O258" s="43"/>
      <c r="P258" s="43"/>
      <c r="Q258" s="43"/>
      <c r="R258" s="43"/>
      <c r="S258" s="43"/>
      <c r="T258" s="71"/>
      <c r="AT258" s="25" t="s">
        <v>190</v>
      </c>
      <c r="AU258" s="25" t="s">
        <v>80</v>
      </c>
    </row>
    <row r="259" spans="2:51" s="12" customFormat="1" ht="13.5">
      <c r="B259" s="199"/>
      <c r="D259" s="194" t="s">
        <v>192</v>
      </c>
      <c r="E259" s="200" t="s">
        <v>5</v>
      </c>
      <c r="F259" s="201" t="s">
        <v>1527</v>
      </c>
      <c r="H259" s="202">
        <v>1218</v>
      </c>
      <c r="I259" s="203"/>
      <c r="L259" s="199"/>
      <c r="M259" s="204"/>
      <c r="N259" s="205"/>
      <c r="O259" s="205"/>
      <c r="P259" s="205"/>
      <c r="Q259" s="205"/>
      <c r="R259" s="205"/>
      <c r="S259" s="205"/>
      <c r="T259" s="206"/>
      <c r="AT259" s="200" t="s">
        <v>192</v>
      </c>
      <c r="AU259" s="200" t="s">
        <v>80</v>
      </c>
      <c r="AV259" s="12" t="s">
        <v>80</v>
      </c>
      <c r="AW259" s="12" t="s">
        <v>35</v>
      </c>
      <c r="AX259" s="12" t="s">
        <v>78</v>
      </c>
      <c r="AY259" s="200" t="s">
        <v>179</v>
      </c>
    </row>
    <row r="260" spans="2:65" s="1" customFormat="1" ht="25.5" customHeight="1">
      <c r="B260" s="181"/>
      <c r="C260" s="182" t="s">
        <v>545</v>
      </c>
      <c r="D260" s="182" t="s">
        <v>181</v>
      </c>
      <c r="E260" s="183" t="s">
        <v>807</v>
      </c>
      <c r="F260" s="184" t="s">
        <v>808</v>
      </c>
      <c r="G260" s="185" t="s">
        <v>184</v>
      </c>
      <c r="H260" s="186">
        <v>1218</v>
      </c>
      <c r="I260" s="187"/>
      <c r="J260" s="188">
        <f>ROUND(I260*H260,2)</f>
        <v>0</v>
      </c>
      <c r="K260" s="184" t="s">
        <v>185</v>
      </c>
      <c r="L260" s="42"/>
      <c r="M260" s="189" t="s">
        <v>5</v>
      </c>
      <c r="N260" s="190" t="s">
        <v>42</v>
      </c>
      <c r="O260" s="43"/>
      <c r="P260" s="191">
        <f>O260*H260</f>
        <v>0</v>
      </c>
      <c r="Q260" s="191">
        <v>0</v>
      </c>
      <c r="R260" s="191">
        <f>Q260*H260</f>
        <v>0</v>
      </c>
      <c r="S260" s="191">
        <v>0</v>
      </c>
      <c r="T260" s="192">
        <f>S260*H260</f>
        <v>0</v>
      </c>
      <c r="AR260" s="25" t="s">
        <v>186</v>
      </c>
      <c r="AT260" s="25" t="s">
        <v>181</v>
      </c>
      <c r="AU260" s="25" t="s">
        <v>80</v>
      </c>
      <c r="AY260" s="25" t="s">
        <v>179</v>
      </c>
      <c r="BE260" s="193">
        <f>IF(N260="základní",J260,0)</f>
        <v>0</v>
      </c>
      <c r="BF260" s="193">
        <f>IF(N260="snížená",J260,0)</f>
        <v>0</v>
      </c>
      <c r="BG260" s="193">
        <f>IF(N260="zákl. přenesená",J260,0)</f>
        <v>0</v>
      </c>
      <c r="BH260" s="193">
        <f>IF(N260="sníž. přenesená",J260,0)</f>
        <v>0</v>
      </c>
      <c r="BI260" s="193">
        <f>IF(N260="nulová",J260,0)</f>
        <v>0</v>
      </c>
      <c r="BJ260" s="25" t="s">
        <v>78</v>
      </c>
      <c r="BK260" s="193">
        <f>ROUND(I260*H260,2)</f>
        <v>0</v>
      </c>
      <c r="BL260" s="25" t="s">
        <v>186</v>
      </c>
      <c r="BM260" s="25" t="s">
        <v>1528</v>
      </c>
    </row>
    <row r="261" spans="2:47" s="1" customFormat="1" ht="27">
      <c r="B261" s="42"/>
      <c r="D261" s="194" t="s">
        <v>188</v>
      </c>
      <c r="F261" s="195" t="s">
        <v>810</v>
      </c>
      <c r="I261" s="196"/>
      <c r="L261" s="42"/>
      <c r="M261" s="197"/>
      <c r="N261" s="43"/>
      <c r="O261" s="43"/>
      <c r="P261" s="43"/>
      <c r="Q261" s="43"/>
      <c r="R261" s="43"/>
      <c r="S261" s="43"/>
      <c r="T261" s="71"/>
      <c r="AT261" s="25" t="s">
        <v>188</v>
      </c>
      <c r="AU261" s="25" t="s">
        <v>80</v>
      </c>
    </row>
    <row r="262" spans="2:47" s="1" customFormat="1" ht="27">
      <c r="B262" s="42"/>
      <c r="D262" s="194" t="s">
        <v>190</v>
      </c>
      <c r="F262" s="198" t="s">
        <v>1430</v>
      </c>
      <c r="I262" s="196"/>
      <c r="L262" s="42"/>
      <c r="M262" s="197"/>
      <c r="N262" s="43"/>
      <c r="O262" s="43"/>
      <c r="P262" s="43"/>
      <c r="Q262" s="43"/>
      <c r="R262" s="43"/>
      <c r="S262" s="43"/>
      <c r="T262" s="71"/>
      <c r="AT262" s="25" t="s">
        <v>190</v>
      </c>
      <c r="AU262" s="25" t="s">
        <v>80</v>
      </c>
    </row>
    <row r="263" spans="2:51" s="13" customFormat="1" ht="13.5">
      <c r="B263" s="207"/>
      <c r="D263" s="194" t="s">
        <v>192</v>
      </c>
      <c r="E263" s="208" t="s">
        <v>5</v>
      </c>
      <c r="F263" s="209" t="s">
        <v>1529</v>
      </c>
      <c r="H263" s="208" t="s">
        <v>5</v>
      </c>
      <c r="I263" s="210"/>
      <c r="L263" s="207"/>
      <c r="M263" s="211"/>
      <c r="N263" s="212"/>
      <c r="O263" s="212"/>
      <c r="P263" s="212"/>
      <c r="Q263" s="212"/>
      <c r="R263" s="212"/>
      <c r="S263" s="212"/>
      <c r="T263" s="213"/>
      <c r="AT263" s="208" t="s">
        <v>192</v>
      </c>
      <c r="AU263" s="208" t="s">
        <v>80</v>
      </c>
      <c r="AV263" s="13" t="s">
        <v>78</v>
      </c>
      <c r="AW263" s="13" t="s">
        <v>35</v>
      </c>
      <c r="AX263" s="13" t="s">
        <v>71</v>
      </c>
      <c r="AY263" s="208" t="s">
        <v>179</v>
      </c>
    </row>
    <row r="264" spans="2:51" s="12" customFormat="1" ht="13.5">
      <c r="B264" s="199"/>
      <c r="D264" s="194" t="s">
        <v>192</v>
      </c>
      <c r="E264" s="200" t="s">
        <v>5</v>
      </c>
      <c r="F264" s="201" t="s">
        <v>1530</v>
      </c>
      <c r="H264" s="202">
        <v>1218</v>
      </c>
      <c r="I264" s="203"/>
      <c r="L264" s="199"/>
      <c r="M264" s="204"/>
      <c r="N264" s="205"/>
      <c r="O264" s="205"/>
      <c r="P264" s="205"/>
      <c r="Q264" s="205"/>
      <c r="R264" s="205"/>
      <c r="S264" s="205"/>
      <c r="T264" s="206"/>
      <c r="AT264" s="200" t="s">
        <v>192</v>
      </c>
      <c r="AU264" s="200" t="s">
        <v>80</v>
      </c>
      <c r="AV264" s="12" t="s">
        <v>80</v>
      </c>
      <c r="AW264" s="12" t="s">
        <v>35</v>
      </c>
      <c r="AX264" s="12" t="s">
        <v>78</v>
      </c>
      <c r="AY264" s="200" t="s">
        <v>179</v>
      </c>
    </row>
    <row r="265" spans="2:63" s="11" customFormat="1" ht="29.85" customHeight="1">
      <c r="B265" s="168"/>
      <c r="D265" s="169" t="s">
        <v>70</v>
      </c>
      <c r="E265" s="179" t="s">
        <v>186</v>
      </c>
      <c r="F265" s="179" t="s">
        <v>829</v>
      </c>
      <c r="I265" s="171"/>
      <c r="J265" s="180">
        <f>BK265</f>
        <v>0</v>
      </c>
      <c r="L265" s="168"/>
      <c r="M265" s="173"/>
      <c r="N265" s="174"/>
      <c r="O265" s="174"/>
      <c r="P265" s="175">
        <f>SUM(P266:P274)</f>
        <v>0</v>
      </c>
      <c r="Q265" s="174"/>
      <c r="R265" s="175">
        <f>SUM(R266:R274)</f>
        <v>0</v>
      </c>
      <c r="S265" s="174"/>
      <c r="T265" s="176">
        <f>SUM(T266:T274)</f>
        <v>0</v>
      </c>
      <c r="AR265" s="169" t="s">
        <v>78</v>
      </c>
      <c r="AT265" s="177" t="s">
        <v>70</v>
      </c>
      <c r="AU265" s="177" t="s">
        <v>78</v>
      </c>
      <c r="AY265" s="169" t="s">
        <v>179</v>
      </c>
      <c r="BK265" s="178">
        <f>SUM(BK266:BK274)</f>
        <v>0</v>
      </c>
    </row>
    <row r="266" spans="2:65" s="1" customFormat="1" ht="16.5" customHeight="1">
      <c r="B266" s="181"/>
      <c r="C266" s="182" t="s">
        <v>576</v>
      </c>
      <c r="D266" s="182" t="s">
        <v>181</v>
      </c>
      <c r="E266" s="183" t="s">
        <v>831</v>
      </c>
      <c r="F266" s="184" t="s">
        <v>832</v>
      </c>
      <c r="G266" s="185" t="s">
        <v>424</v>
      </c>
      <c r="H266" s="186">
        <v>121.8</v>
      </c>
      <c r="I266" s="187"/>
      <c r="J266" s="188">
        <f>ROUND(I266*H266,2)</f>
        <v>0</v>
      </c>
      <c r="K266" s="184" t="s">
        <v>185</v>
      </c>
      <c r="L266" s="42"/>
      <c r="M266" s="189" t="s">
        <v>5</v>
      </c>
      <c r="N266" s="190" t="s">
        <v>42</v>
      </c>
      <c r="O266" s="43"/>
      <c r="P266" s="191">
        <f>O266*H266</f>
        <v>0</v>
      </c>
      <c r="Q266" s="191">
        <v>0</v>
      </c>
      <c r="R266" s="191">
        <f>Q266*H266</f>
        <v>0</v>
      </c>
      <c r="S266" s="191">
        <v>0</v>
      </c>
      <c r="T266" s="192">
        <f>S266*H266</f>
        <v>0</v>
      </c>
      <c r="AR266" s="25" t="s">
        <v>186</v>
      </c>
      <c r="AT266" s="25" t="s">
        <v>181</v>
      </c>
      <c r="AU266" s="25" t="s">
        <v>80</v>
      </c>
      <c r="AY266" s="25" t="s">
        <v>179</v>
      </c>
      <c r="BE266" s="193">
        <f>IF(N266="základní",J266,0)</f>
        <v>0</v>
      </c>
      <c r="BF266" s="193">
        <f>IF(N266="snížená",J266,0)</f>
        <v>0</v>
      </c>
      <c r="BG266" s="193">
        <f>IF(N266="zákl. přenesená",J266,0)</f>
        <v>0</v>
      </c>
      <c r="BH266" s="193">
        <f>IF(N266="sníž. přenesená",J266,0)</f>
        <v>0</v>
      </c>
      <c r="BI266" s="193">
        <f>IF(N266="nulová",J266,0)</f>
        <v>0</v>
      </c>
      <c r="BJ266" s="25" t="s">
        <v>78</v>
      </c>
      <c r="BK266" s="193">
        <f>ROUND(I266*H266,2)</f>
        <v>0</v>
      </c>
      <c r="BL266" s="25" t="s">
        <v>186</v>
      </c>
      <c r="BM266" s="25" t="s">
        <v>1531</v>
      </c>
    </row>
    <row r="267" spans="2:47" s="1" customFormat="1" ht="13.5">
      <c r="B267" s="42"/>
      <c r="D267" s="194" t="s">
        <v>188</v>
      </c>
      <c r="F267" s="195" t="s">
        <v>834</v>
      </c>
      <c r="I267" s="196"/>
      <c r="L267" s="42"/>
      <c r="M267" s="197"/>
      <c r="N267" s="43"/>
      <c r="O267" s="43"/>
      <c r="P267" s="43"/>
      <c r="Q267" s="43"/>
      <c r="R267" s="43"/>
      <c r="S267" s="43"/>
      <c r="T267" s="71"/>
      <c r="AT267" s="25" t="s">
        <v>188</v>
      </c>
      <c r="AU267" s="25" t="s">
        <v>80</v>
      </c>
    </row>
    <row r="268" spans="2:47" s="1" customFormat="1" ht="27">
      <c r="B268" s="42"/>
      <c r="D268" s="194" t="s">
        <v>190</v>
      </c>
      <c r="F268" s="198" t="s">
        <v>1430</v>
      </c>
      <c r="I268" s="196"/>
      <c r="L268" s="42"/>
      <c r="M268" s="197"/>
      <c r="N268" s="43"/>
      <c r="O268" s="43"/>
      <c r="P268" s="43"/>
      <c r="Q268" s="43"/>
      <c r="R268" s="43"/>
      <c r="S268" s="43"/>
      <c r="T268" s="71"/>
      <c r="AT268" s="25" t="s">
        <v>190</v>
      </c>
      <c r="AU268" s="25" t="s">
        <v>80</v>
      </c>
    </row>
    <row r="269" spans="2:51" s="12" customFormat="1" ht="13.5">
      <c r="B269" s="199"/>
      <c r="D269" s="194" t="s">
        <v>192</v>
      </c>
      <c r="E269" s="200" t="s">
        <v>5</v>
      </c>
      <c r="F269" s="201" t="s">
        <v>1436</v>
      </c>
      <c r="H269" s="202">
        <v>121.8</v>
      </c>
      <c r="I269" s="203"/>
      <c r="L269" s="199"/>
      <c r="M269" s="204"/>
      <c r="N269" s="205"/>
      <c r="O269" s="205"/>
      <c r="P269" s="205"/>
      <c r="Q269" s="205"/>
      <c r="R269" s="205"/>
      <c r="S269" s="205"/>
      <c r="T269" s="206"/>
      <c r="AT269" s="200" t="s">
        <v>192</v>
      </c>
      <c r="AU269" s="200" t="s">
        <v>80</v>
      </c>
      <c r="AV269" s="12" t="s">
        <v>80</v>
      </c>
      <c r="AW269" s="12" t="s">
        <v>35</v>
      </c>
      <c r="AX269" s="12" t="s">
        <v>78</v>
      </c>
      <c r="AY269" s="200" t="s">
        <v>179</v>
      </c>
    </row>
    <row r="270" spans="2:65" s="1" customFormat="1" ht="16.5" customHeight="1">
      <c r="B270" s="181"/>
      <c r="C270" s="182" t="s">
        <v>582</v>
      </c>
      <c r="D270" s="182" t="s">
        <v>181</v>
      </c>
      <c r="E270" s="183" t="s">
        <v>866</v>
      </c>
      <c r="F270" s="184" t="s">
        <v>867</v>
      </c>
      <c r="G270" s="185" t="s">
        <v>424</v>
      </c>
      <c r="H270" s="186">
        <v>20.646</v>
      </c>
      <c r="I270" s="187"/>
      <c r="J270" s="188">
        <f>ROUND(I270*H270,2)</f>
        <v>0</v>
      </c>
      <c r="K270" s="184" t="s">
        <v>5</v>
      </c>
      <c r="L270" s="42"/>
      <c r="M270" s="189" t="s">
        <v>5</v>
      </c>
      <c r="N270" s="190" t="s">
        <v>42</v>
      </c>
      <c r="O270" s="43"/>
      <c r="P270" s="191">
        <f>O270*H270</f>
        <v>0</v>
      </c>
      <c r="Q270" s="191">
        <v>0</v>
      </c>
      <c r="R270" s="191">
        <f>Q270*H270</f>
        <v>0</v>
      </c>
      <c r="S270" s="191">
        <v>0</v>
      </c>
      <c r="T270" s="192">
        <f>S270*H270</f>
        <v>0</v>
      </c>
      <c r="AR270" s="25" t="s">
        <v>186</v>
      </c>
      <c r="AT270" s="25" t="s">
        <v>181</v>
      </c>
      <c r="AU270" s="25" t="s">
        <v>80</v>
      </c>
      <c r="AY270" s="25" t="s">
        <v>179</v>
      </c>
      <c r="BE270" s="193">
        <f>IF(N270="základní",J270,0)</f>
        <v>0</v>
      </c>
      <c r="BF270" s="193">
        <f>IF(N270="snížená",J270,0)</f>
        <v>0</v>
      </c>
      <c r="BG270" s="193">
        <f>IF(N270="zákl. přenesená",J270,0)</f>
        <v>0</v>
      </c>
      <c r="BH270" s="193">
        <f>IF(N270="sníž. přenesená",J270,0)</f>
        <v>0</v>
      </c>
      <c r="BI270" s="193">
        <f>IF(N270="nulová",J270,0)</f>
        <v>0</v>
      </c>
      <c r="BJ270" s="25" t="s">
        <v>78</v>
      </c>
      <c r="BK270" s="193">
        <f>ROUND(I270*H270,2)</f>
        <v>0</v>
      </c>
      <c r="BL270" s="25" t="s">
        <v>186</v>
      </c>
      <c r="BM270" s="25" t="s">
        <v>1532</v>
      </c>
    </row>
    <row r="271" spans="2:47" s="1" customFormat="1" ht="13.5">
      <c r="B271" s="42"/>
      <c r="D271" s="194" t="s">
        <v>188</v>
      </c>
      <c r="F271" s="195" t="s">
        <v>834</v>
      </c>
      <c r="I271" s="196"/>
      <c r="L271" s="42"/>
      <c r="M271" s="197"/>
      <c r="N271" s="43"/>
      <c r="O271" s="43"/>
      <c r="P271" s="43"/>
      <c r="Q271" s="43"/>
      <c r="R271" s="43"/>
      <c r="S271" s="43"/>
      <c r="T271" s="71"/>
      <c r="AT271" s="25" t="s">
        <v>188</v>
      </c>
      <c r="AU271" s="25" t="s">
        <v>80</v>
      </c>
    </row>
    <row r="272" spans="2:47" s="1" customFormat="1" ht="27">
      <c r="B272" s="42"/>
      <c r="D272" s="194" t="s">
        <v>190</v>
      </c>
      <c r="F272" s="198" t="s">
        <v>1430</v>
      </c>
      <c r="I272" s="196"/>
      <c r="L272" s="42"/>
      <c r="M272" s="197"/>
      <c r="N272" s="43"/>
      <c r="O272" s="43"/>
      <c r="P272" s="43"/>
      <c r="Q272" s="43"/>
      <c r="R272" s="43"/>
      <c r="S272" s="43"/>
      <c r="T272" s="71"/>
      <c r="AT272" s="25" t="s">
        <v>190</v>
      </c>
      <c r="AU272" s="25" t="s">
        <v>80</v>
      </c>
    </row>
    <row r="273" spans="2:51" s="13" customFormat="1" ht="13.5">
      <c r="B273" s="207"/>
      <c r="D273" s="194" t="s">
        <v>192</v>
      </c>
      <c r="E273" s="208" t="s">
        <v>5</v>
      </c>
      <c r="F273" s="209" t="s">
        <v>1533</v>
      </c>
      <c r="H273" s="208" t="s">
        <v>5</v>
      </c>
      <c r="I273" s="210"/>
      <c r="L273" s="207"/>
      <c r="M273" s="211"/>
      <c r="N273" s="212"/>
      <c r="O273" s="212"/>
      <c r="P273" s="212"/>
      <c r="Q273" s="212"/>
      <c r="R273" s="212"/>
      <c r="S273" s="212"/>
      <c r="T273" s="213"/>
      <c r="AT273" s="208" t="s">
        <v>192</v>
      </c>
      <c r="AU273" s="208" t="s">
        <v>80</v>
      </c>
      <c r="AV273" s="13" t="s">
        <v>78</v>
      </c>
      <c r="AW273" s="13" t="s">
        <v>35</v>
      </c>
      <c r="AX273" s="13" t="s">
        <v>71</v>
      </c>
      <c r="AY273" s="208" t="s">
        <v>179</v>
      </c>
    </row>
    <row r="274" spans="2:51" s="12" customFormat="1" ht="13.5">
      <c r="B274" s="199"/>
      <c r="D274" s="194" t="s">
        <v>192</v>
      </c>
      <c r="E274" s="200" t="s">
        <v>5</v>
      </c>
      <c r="F274" s="201" t="s">
        <v>1534</v>
      </c>
      <c r="H274" s="202">
        <v>20.646</v>
      </c>
      <c r="I274" s="203"/>
      <c r="L274" s="199"/>
      <c r="M274" s="204"/>
      <c r="N274" s="205"/>
      <c r="O274" s="205"/>
      <c r="P274" s="205"/>
      <c r="Q274" s="205"/>
      <c r="R274" s="205"/>
      <c r="S274" s="205"/>
      <c r="T274" s="206"/>
      <c r="AT274" s="200" t="s">
        <v>192</v>
      </c>
      <c r="AU274" s="200" t="s">
        <v>80</v>
      </c>
      <c r="AV274" s="12" t="s">
        <v>80</v>
      </c>
      <c r="AW274" s="12" t="s">
        <v>35</v>
      </c>
      <c r="AX274" s="12" t="s">
        <v>78</v>
      </c>
      <c r="AY274" s="200" t="s">
        <v>179</v>
      </c>
    </row>
    <row r="275" spans="2:63" s="11" customFormat="1" ht="29.85" customHeight="1">
      <c r="B275" s="168"/>
      <c r="D275" s="169" t="s">
        <v>70</v>
      </c>
      <c r="E275" s="179" t="s">
        <v>236</v>
      </c>
      <c r="F275" s="179" t="s">
        <v>974</v>
      </c>
      <c r="I275" s="171"/>
      <c r="J275" s="180">
        <f>BK275</f>
        <v>0</v>
      </c>
      <c r="L275" s="168"/>
      <c r="M275" s="173"/>
      <c r="N275" s="174"/>
      <c r="O275" s="174"/>
      <c r="P275" s="175">
        <f>SUM(P276:P325)</f>
        <v>0</v>
      </c>
      <c r="Q275" s="174"/>
      <c r="R275" s="175">
        <f>SUM(R276:R325)</f>
        <v>0</v>
      </c>
      <c r="S275" s="174"/>
      <c r="T275" s="176">
        <f>SUM(T276:T325)</f>
        <v>0</v>
      </c>
      <c r="AR275" s="169" t="s">
        <v>78</v>
      </c>
      <c r="AT275" s="177" t="s">
        <v>70</v>
      </c>
      <c r="AU275" s="177" t="s">
        <v>78</v>
      </c>
      <c r="AY275" s="169" t="s">
        <v>179</v>
      </c>
      <c r="BK275" s="178">
        <f>SUM(BK276:BK325)</f>
        <v>0</v>
      </c>
    </row>
    <row r="276" spans="2:65" s="1" customFormat="1" ht="16.5" customHeight="1">
      <c r="B276" s="181"/>
      <c r="C276" s="182" t="s">
        <v>587</v>
      </c>
      <c r="D276" s="182" t="s">
        <v>181</v>
      </c>
      <c r="E276" s="183" t="s">
        <v>981</v>
      </c>
      <c r="F276" s="184" t="s">
        <v>982</v>
      </c>
      <c r="G276" s="185" t="s">
        <v>184</v>
      </c>
      <c r="H276" s="186">
        <v>121.8</v>
      </c>
      <c r="I276" s="187"/>
      <c r="J276" s="188">
        <f>ROUND(I276*H276,2)</f>
        <v>0</v>
      </c>
      <c r="K276" s="184" t="s">
        <v>185</v>
      </c>
      <c r="L276" s="42"/>
      <c r="M276" s="189" t="s">
        <v>5</v>
      </c>
      <c r="N276" s="190" t="s">
        <v>42</v>
      </c>
      <c r="O276" s="43"/>
      <c r="P276" s="191">
        <f>O276*H276</f>
        <v>0</v>
      </c>
      <c r="Q276" s="191">
        <v>0</v>
      </c>
      <c r="R276" s="191">
        <f>Q276*H276</f>
        <v>0</v>
      </c>
      <c r="S276" s="191">
        <v>0</v>
      </c>
      <c r="T276" s="192">
        <f>S276*H276</f>
        <v>0</v>
      </c>
      <c r="AR276" s="25" t="s">
        <v>186</v>
      </c>
      <c r="AT276" s="25" t="s">
        <v>181</v>
      </c>
      <c r="AU276" s="25" t="s">
        <v>80</v>
      </c>
      <c r="AY276" s="25" t="s">
        <v>179</v>
      </c>
      <c r="BE276" s="193">
        <f>IF(N276="základní",J276,0)</f>
        <v>0</v>
      </c>
      <c r="BF276" s="193">
        <f>IF(N276="snížená",J276,0)</f>
        <v>0</v>
      </c>
      <c r="BG276" s="193">
        <f>IF(N276="zákl. přenesená",J276,0)</f>
        <v>0</v>
      </c>
      <c r="BH276" s="193">
        <f>IF(N276="sníž. přenesená",J276,0)</f>
        <v>0</v>
      </c>
      <c r="BI276" s="193">
        <f>IF(N276="nulová",J276,0)</f>
        <v>0</v>
      </c>
      <c r="BJ276" s="25" t="s">
        <v>78</v>
      </c>
      <c r="BK276" s="193">
        <f>ROUND(I276*H276,2)</f>
        <v>0</v>
      </c>
      <c r="BL276" s="25" t="s">
        <v>186</v>
      </c>
      <c r="BM276" s="25" t="s">
        <v>1535</v>
      </c>
    </row>
    <row r="277" spans="2:47" s="1" customFormat="1" ht="27">
      <c r="B277" s="42"/>
      <c r="D277" s="194" t="s">
        <v>188</v>
      </c>
      <c r="F277" s="195" t="s">
        <v>984</v>
      </c>
      <c r="I277" s="196"/>
      <c r="L277" s="42"/>
      <c r="M277" s="197"/>
      <c r="N277" s="43"/>
      <c r="O277" s="43"/>
      <c r="P277" s="43"/>
      <c r="Q277" s="43"/>
      <c r="R277" s="43"/>
      <c r="S277" s="43"/>
      <c r="T277" s="71"/>
      <c r="AT277" s="25" t="s">
        <v>188</v>
      </c>
      <c r="AU277" s="25" t="s">
        <v>80</v>
      </c>
    </row>
    <row r="278" spans="2:47" s="1" customFormat="1" ht="27">
      <c r="B278" s="42"/>
      <c r="D278" s="194" t="s">
        <v>190</v>
      </c>
      <c r="F278" s="198" t="s">
        <v>1430</v>
      </c>
      <c r="I278" s="196"/>
      <c r="L278" s="42"/>
      <c r="M278" s="197"/>
      <c r="N278" s="43"/>
      <c r="O278" s="43"/>
      <c r="P278" s="43"/>
      <c r="Q278" s="43"/>
      <c r="R278" s="43"/>
      <c r="S278" s="43"/>
      <c r="T278" s="71"/>
      <c r="AT278" s="25" t="s">
        <v>190</v>
      </c>
      <c r="AU278" s="25" t="s">
        <v>80</v>
      </c>
    </row>
    <row r="279" spans="2:51" s="13" customFormat="1" ht="13.5">
      <c r="B279" s="207"/>
      <c r="D279" s="194" t="s">
        <v>192</v>
      </c>
      <c r="E279" s="208" t="s">
        <v>5</v>
      </c>
      <c r="F279" s="209" t="s">
        <v>1435</v>
      </c>
      <c r="H279" s="208" t="s">
        <v>5</v>
      </c>
      <c r="I279" s="210"/>
      <c r="L279" s="207"/>
      <c r="M279" s="211"/>
      <c r="N279" s="212"/>
      <c r="O279" s="212"/>
      <c r="P279" s="212"/>
      <c r="Q279" s="212"/>
      <c r="R279" s="212"/>
      <c r="S279" s="212"/>
      <c r="T279" s="213"/>
      <c r="AT279" s="208" t="s">
        <v>192</v>
      </c>
      <c r="AU279" s="208" t="s">
        <v>80</v>
      </c>
      <c r="AV279" s="13" t="s">
        <v>78</v>
      </c>
      <c r="AW279" s="13" t="s">
        <v>35</v>
      </c>
      <c r="AX279" s="13" t="s">
        <v>71</v>
      </c>
      <c r="AY279" s="208" t="s">
        <v>179</v>
      </c>
    </row>
    <row r="280" spans="2:51" s="13" customFormat="1" ht="13.5">
      <c r="B280" s="207"/>
      <c r="D280" s="194" t="s">
        <v>192</v>
      </c>
      <c r="E280" s="208" t="s">
        <v>5</v>
      </c>
      <c r="F280" s="209" t="s">
        <v>1432</v>
      </c>
      <c r="H280" s="208" t="s">
        <v>5</v>
      </c>
      <c r="I280" s="210"/>
      <c r="L280" s="207"/>
      <c r="M280" s="211"/>
      <c r="N280" s="212"/>
      <c r="O280" s="212"/>
      <c r="P280" s="212"/>
      <c r="Q280" s="212"/>
      <c r="R280" s="212"/>
      <c r="S280" s="212"/>
      <c r="T280" s="213"/>
      <c r="AT280" s="208" t="s">
        <v>192</v>
      </c>
      <c r="AU280" s="208" t="s">
        <v>80</v>
      </c>
      <c r="AV280" s="13" t="s">
        <v>78</v>
      </c>
      <c r="AW280" s="13" t="s">
        <v>35</v>
      </c>
      <c r="AX280" s="13" t="s">
        <v>71</v>
      </c>
      <c r="AY280" s="208" t="s">
        <v>179</v>
      </c>
    </row>
    <row r="281" spans="2:51" s="12" customFormat="1" ht="13.5">
      <c r="B281" s="199"/>
      <c r="D281" s="194" t="s">
        <v>192</v>
      </c>
      <c r="E281" s="200" t="s">
        <v>5</v>
      </c>
      <c r="F281" s="201" t="s">
        <v>1436</v>
      </c>
      <c r="H281" s="202">
        <v>121.8</v>
      </c>
      <c r="I281" s="203"/>
      <c r="L281" s="199"/>
      <c r="M281" s="204"/>
      <c r="N281" s="205"/>
      <c r="O281" s="205"/>
      <c r="P281" s="205"/>
      <c r="Q281" s="205"/>
      <c r="R281" s="205"/>
      <c r="S281" s="205"/>
      <c r="T281" s="206"/>
      <c r="AT281" s="200" t="s">
        <v>192</v>
      </c>
      <c r="AU281" s="200" t="s">
        <v>80</v>
      </c>
      <c r="AV281" s="12" t="s">
        <v>80</v>
      </c>
      <c r="AW281" s="12" t="s">
        <v>35</v>
      </c>
      <c r="AX281" s="12" t="s">
        <v>78</v>
      </c>
      <c r="AY281" s="200" t="s">
        <v>179</v>
      </c>
    </row>
    <row r="282" spans="2:65" s="1" customFormat="1" ht="16.5" customHeight="1">
      <c r="B282" s="181"/>
      <c r="C282" s="182" t="s">
        <v>592</v>
      </c>
      <c r="D282" s="182" t="s">
        <v>181</v>
      </c>
      <c r="E282" s="183" t="s">
        <v>986</v>
      </c>
      <c r="F282" s="184" t="s">
        <v>987</v>
      </c>
      <c r="G282" s="185" t="s">
        <v>184</v>
      </c>
      <c r="H282" s="186">
        <v>121.8</v>
      </c>
      <c r="I282" s="187"/>
      <c r="J282" s="188">
        <f>ROUND(I282*H282,2)</f>
        <v>0</v>
      </c>
      <c r="K282" s="184" t="s">
        <v>5</v>
      </c>
      <c r="L282" s="42"/>
      <c r="M282" s="189" t="s">
        <v>5</v>
      </c>
      <c r="N282" s="190" t="s">
        <v>42</v>
      </c>
      <c r="O282" s="43"/>
      <c r="P282" s="191">
        <f>O282*H282</f>
        <v>0</v>
      </c>
      <c r="Q282" s="191">
        <v>0</v>
      </c>
      <c r="R282" s="191">
        <f>Q282*H282</f>
        <v>0</v>
      </c>
      <c r="S282" s="191">
        <v>0</v>
      </c>
      <c r="T282" s="192">
        <f>S282*H282</f>
        <v>0</v>
      </c>
      <c r="AR282" s="25" t="s">
        <v>186</v>
      </c>
      <c r="AT282" s="25" t="s">
        <v>181</v>
      </c>
      <c r="AU282" s="25" t="s">
        <v>80</v>
      </c>
      <c r="AY282" s="25" t="s">
        <v>179</v>
      </c>
      <c r="BE282" s="193">
        <f>IF(N282="základní",J282,0)</f>
        <v>0</v>
      </c>
      <c r="BF282" s="193">
        <f>IF(N282="snížená",J282,0)</f>
        <v>0</v>
      </c>
      <c r="BG282" s="193">
        <f>IF(N282="zákl. přenesená",J282,0)</f>
        <v>0</v>
      </c>
      <c r="BH282" s="193">
        <f>IF(N282="sníž. přenesená",J282,0)</f>
        <v>0</v>
      </c>
      <c r="BI282" s="193">
        <f>IF(N282="nulová",J282,0)</f>
        <v>0</v>
      </c>
      <c r="BJ282" s="25" t="s">
        <v>78</v>
      </c>
      <c r="BK282" s="193">
        <f>ROUND(I282*H282,2)</f>
        <v>0</v>
      </c>
      <c r="BL282" s="25" t="s">
        <v>186</v>
      </c>
      <c r="BM282" s="25" t="s">
        <v>1536</v>
      </c>
    </row>
    <row r="283" spans="2:47" s="1" customFormat="1" ht="27">
      <c r="B283" s="42"/>
      <c r="D283" s="194" t="s">
        <v>188</v>
      </c>
      <c r="F283" s="195" t="s">
        <v>989</v>
      </c>
      <c r="I283" s="196"/>
      <c r="L283" s="42"/>
      <c r="M283" s="197"/>
      <c r="N283" s="43"/>
      <c r="O283" s="43"/>
      <c r="P283" s="43"/>
      <c r="Q283" s="43"/>
      <c r="R283" s="43"/>
      <c r="S283" s="43"/>
      <c r="T283" s="71"/>
      <c r="AT283" s="25" t="s">
        <v>188</v>
      </c>
      <c r="AU283" s="25" t="s">
        <v>80</v>
      </c>
    </row>
    <row r="284" spans="2:65" s="1" customFormat="1" ht="16.5" customHeight="1">
      <c r="B284" s="181"/>
      <c r="C284" s="182" t="s">
        <v>599</v>
      </c>
      <c r="D284" s="182" t="s">
        <v>181</v>
      </c>
      <c r="E284" s="183" t="s">
        <v>991</v>
      </c>
      <c r="F284" s="184" t="s">
        <v>992</v>
      </c>
      <c r="G284" s="185" t="s">
        <v>184</v>
      </c>
      <c r="H284" s="186">
        <v>852.6</v>
      </c>
      <c r="I284" s="187"/>
      <c r="J284" s="188">
        <f>ROUND(I284*H284,2)</f>
        <v>0</v>
      </c>
      <c r="K284" s="184" t="s">
        <v>185</v>
      </c>
      <c r="L284" s="42"/>
      <c r="M284" s="189" t="s">
        <v>5</v>
      </c>
      <c r="N284" s="190" t="s">
        <v>42</v>
      </c>
      <c r="O284" s="43"/>
      <c r="P284" s="191">
        <f>O284*H284</f>
        <v>0</v>
      </c>
      <c r="Q284" s="191">
        <v>0</v>
      </c>
      <c r="R284" s="191">
        <f>Q284*H284</f>
        <v>0</v>
      </c>
      <c r="S284" s="191">
        <v>0</v>
      </c>
      <c r="T284" s="192">
        <f>S284*H284</f>
        <v>0</v>
      </c>
      <c r="AR284" s="25" t="s">
        <v>186</v>
      </c>
      <c r="AT284" s="25" t="s">
        <v>181</v>
      </c>
      <c r="AU284" s="25" t="s">
        <v>80</v>
      </c>
      <c r="AY284" s="25" t="s">
        <v>179</v>
      </c>
      <c r="BE284" s="193">
        <f>IF(N284="základní",J284,0)</f>
        <v>0</v>
      </c>
      <c r="BF284" s="193">
        <f>IF(N284="snížená",J284,0)</f>
        <v>0</v>
      </c>
      <c r="BG284" s="193">
        <f>IF(N284="zákl. přenesená",J284,0)</f>
        <v>0</v>
      </c>
      <c r="BH284" s="193">
        <f>IF(N284="sníž. přenesená",J284,0)</f>
        <v>0</v>
      </c>
      <c r="BI284" s="193">
        <f>IF(N284="nulová",J284,0)</f>
        <v>0</v>
      </c>
      <c r="BJ284" s="25" t="s">
        <v>78</v>
      </c>
      <c r="BK284" s="193">
        <f>ROUND(I284*H284,2)</f>
        <v>0</v>
      </c>
      <c r="BL284" s="25" t="s">
        <v>186</v>
      </c>
      <c r="BM284" s="25" t="s">
        <v>1537</v>
      </c>
    </row>
    <row r="285" spans="2:47" s="1" customFormat="1" ht="27">
      <c r="B285" s="42"/>
      <c r="D285" s="194" t="s">
        <v>188</v>
      </c>
      <c r="F285" s="195" t="s">
        <v>994</v>
      </c>
      <c r="I285" s="196"/>
      <c r="L285" s="42"/>
      <c r="M285" s="197"/>
      <c r="N285" s="43"/>
      <c r="O285" s="43"/>
      <c r="P285" s="43"/>
      <c r="Q285" s="43"/>
      <c r="R285" s="43"/>
      <c r="S285" s="43"/>
      <c r="T285" s="71"/>
      <c r="AT285" s="25" t="s">
        <v>188</v>
      </c>
      <c r="AU285" s="25" t="s">
        <v>80</v>
      </c>
    </row>
    <row r="286" spans="2:47" s="1" customFormat="1" ht="27">
      <c r="B286" s="42"/>
      <c r="D286" s="194" t="s">
        <v>190</v>
      </c>
      <c r="F286" s="198" t="s">
        <v>1430</v>
      </c>
      <c r="I286" s="196"/>
      <c r="L286" s="42"/>
      <c r="M286" s="197"/>
      <c r="N286" s="43"/>
      <c r="O286" s="43"/>
      <c r="P286" s="43"/>
      <c r="Q286" s="43"/>
      <c r="R286" s="43"/>
      <c r="S286" s="43"/>
      <c r="T286" s="71"/>
      <c r="AT286" s="25" t="s">
        <v>190</v>
      </c>
      <c r="AU286" s="25" t="s">
        <v>80</v>
      </c>
    </row>
    <row r="287" spans="2:51" s="13" customFormat="1" ht="13.5">
      <c r="B287" s="207"/>
      <c r="D287" s="194" t="s">
        <v>192</v>
      </c>
      <c r="E287" s="208" t="s">
        <v>5</v>
      </c>
      <c r="F287" s="209" t="s">
        <v>1431</v>
      </c>
      <c r="H287" s="208" t="s">
        <v>5</v>
      </c>
      <c r="I287" s="210"/>
      <c r="L287" s="207"/>
      <c r="M287" s="211"/>
      <c r="N287" s="212"/>
      <c r="O287" s="212"/>
      <c r="P287" s="212"/>
      <c r="Q287" s="212"/>
      <c r="R287" s="212"/>
      <c r="S287" s="212"/>
      <c r="T287" s="213"/>
      <c r="AT287" s="208" t="s">
        <v>192</v>
      </c>
      <c r="AU287" s="208" t="s">
        <v>80</v>
      </c>
      <c r="AV287" s="13" t="s">
        <v>78</v>
      </c>
      <c r="AW287" s="13" t="s">
        <v>35</v>
      </c>
      <c r="AX287" s="13" t="s">
        <v>71</v>
      </c>
      <c r="AY287" s="208" t="s">
        <v>179</v>
      </c>
    </row>
    <row r="288" spans="2:51" s="13" customFormat="1" ht="13.5">
      <c r="B288" s="207"/>
      <c r="D288" s="194" t="s">
        <v>192</v>
      </c>
      <c r="E288" s="208" t="s">
        <v>5</v>
      </c>
      <c r="F288" s="209" t="s">
        <v>1432</v>
      </c>
      <c r="H288" s="208" t="s">
        <v>5</v>
      </c>
      <c r="I288" s="210"/>
      <c r="L288" s="207"/>
      <c r="M288" s="211"/>
      <c r="N288" s="212"/>
      <c r="O288" s="212"/>
      <c r="P288" s="212"/>
      <c r="Q288" s="212"/>
      <c r="R288" s="212"/>
      <c r="S288" s="212"/>
      <c r="T288" s="213"/>
      <c r="AT288" s="208" t="s">
        <v>192</v>
      </c>
      <c r="AU288" s="208" t="s">
        <v>80</v>
      </c>
      <c r="AV288" s="13" t="s">
        <v>78</v>
      </c>
      <c r="AW288" s="13" t="s">
        <v>35</v>
      </c>
      <c r="AX288" s="13" t="s">
        <v>71</v>
      </c>
      <c r="AY288" s="208" t="s">
        <v>179</v>
      </c>
    </row>
    <row r="289" spans="2:51" s="12" customFormat="1" ht="13.5">
      <c r="B289" s="199"/>
      <c r="D289" s="194" t="s">
        <v>192</v>
      </c>
      <c r="E289" s="200" t="s">
        <v>5</v>
      </c>
      <c r="F289" s="201" t="s">
        <v>1433</v>
      </c>
      <c r="H289" s="202">
        <v>852.6</v>
      </c>
      <c r="I289" s="203"/>
      <c r="L289" s="199"/>
      <c r="M289" s="204"/>
      <c r="N289" s="205"/>
      <c r="O289" s="205"/>
      <c r="P289" s="205"/>
      <c r="Q289" s="205"/>
      <c r="R289" s="205"/>
      <c r="S289" s="205"/>
      <c r="T289" s="206"/>
      <c r="AT289" s="200" t="s">
        <v>192</v>
      </c>
      <c r="AU289" s="200" t="s">
        <v>80</v>
      </c>
      <c r="AV289" s="12" t="s">
        <v>80</v>
      </c>
      <c r="AW289" s="12" t="s">
        <v>35</v>
      </c>
      <c r="AX289" s="12" t="s">
        <v>78</v>
      </c>
      <c r="AY289" s="200" t="s">
        <v>179</v>
      </c>
    </row>
    <row r="290" spans="2:65" s="1" customFormat="1" ht="25.5" customHeight="1">
      <c r="B290" s="181"/>
      <c r="C290" s="182" t="s">
        <v>604</v>
      </c>
      <c r="D290" s="182" t="s">
        <v>181</v>
      </c>
      <c r="E290" s="183" t="s">
        <v>996</v>
      </c>
      <c r="F290" s="184" t="s">
        <v>997</v>
      </c>
      <c r="G290" s="185" t="s">
        <v>184</v>
      </c>
      <c r="H290" s="186">
        <v>974.4</v>
      </c>
      <c r="I290" s="187"/>
      <c r="J290" s="188">
        <f>ROUND(I290*H290,2)</f>
        <v>0</v>
      </c>
      <c r="K290" s="184" t="s">
        <v>185</v>
      </c>
      <c r="L290" s="42"/>
      <c r="M290" s="189" t="s">
        <v>5</v>
      </c>
      <c r="N290" s="190" t="s">
        <v>42</v>
      </c>
      <c r="O290" s="43"/>
      <c r="P290" s="191">
        <f>O290*H290</f>
        <v>0</v>
      </c>
      <c r="Q290" s="191">
        <v>0</v>
      </c>
      <c r="R290" s="191">
        <f>Q290*H290</f>
        <v>0</v>
      </c>
      <c r="S290" s="191">
        <v>0</v>
      </c>
      <c r="T290" s="192">
        <f>S290*H290</f>
        <v>0</v>
      </c>
      <c r="AR290" s="25" t="s">
        <v>186</v>
      </c>
      <c r="AT290" s="25" t="s">
        <v>181</v>
      </c>
      <c r="AU290" s="25" t="s">
        <v>80</v>
      </c>
      <c r="AY290" s="25" t="s">
        <v>179</v>
      </c>
      <c r="BE290" s="193">
        <f>IF(N290="základní",J290,0)</f>
        <v>0</v>
      </c>
      <c r="BF290" s="193">
        <f>IF(N290="snížená",J290,0)</f>
        <v>0</v>
      </c>
      <c r="BG290" s="193">
        <f>IF(N290="zákl. přenesená",J290,0)</f>
        <v>0</v>
      </c>
      <c r="BH290" s="193">
        <f>IF(N290="sníž. přenesená",J290,0)</f>
        <v>0</v>
      </c>
      <c r="BI290" s="193">
        <f>IF(N290="nulová",J290,0)</f>
        <v>0</v>
      </c>
      <c r="BJ290" s="25" t="s">
        <v>78</v>
      </c>
      <c r="BK290" s="193">
        <f>ROUND(I290*H290,2)</f>
        <v>0</v>
      </c>
      <c r="BL290" s="25" t="s">
        <v>186</v>
      </c>
      <c r="BM290" s="25" t="s">
        <v>1538</v>
      </c>
    </row>
    <row r="291" spans="2:47" s="1" customFormat="1" ht="27">
      <c r="B291" s="42"/>
      <c r="D291" s="194" t="s">
        <v>188</v>
      </c>
      <c r="F291" s="195" t="s">
        <v>999</v>
      </c>
      <c r="I291" s="196"/>
      <c r="L291" s="42"/>
      <c r="M291" s="197"/>
      <c r="N291" s="43"/>
      <c r="O291" s="43"/>
      <c r="P291" s="43"/>
      <c r="Q291" s="43"/>
      <c r="R291" s="43"/>
      <c r="S291" s="43"/>
      <c r="T291" s="71"/>
      <c r="AT291" s="25" t="s">
        <v>188</v>
      </c>
      <c r="AU291" s="25" t="s">
        <v>80</v>
      </c>
    </row>
    <row r="292" spans="2:51" s="13" customFormat="1" ht="13.5">
      <c r="B292" s="207"/>
      <c r="D292" s="194" t="s">
        <v>192</v>
      </c>
      <c r="E292" s="208" t="s">
        <v>5</v>
      </c>
      <c r="F292" s="209" t="s">
        <v>253</v>
      </c>
      <c r="H292" s="208" t="s">
        <v>5</v>
      </c>
      <c r="I292" s="210"/>
      <c r="L292" s="207"/>
      <c r="M292" s="211"/>
      <c r="N292" s="212"/>
      <c r="O292" s="212"/>
      <c r="P292" s="212"/>
      <c r="Q292" s="212"/>
      <c r="R292" s="212"/>
      <c r="S292" s="212"/>
      <c r="T292" s="213"/>
      <c r="AT292" s="208" t="s">
        <v>192</v>
      </c>
      <c r="AU292" s="208" t="s">
        <v>80</v>
      </c>
      <c r="AV292" s="13" t="s">
        <v>78</v>
      </c>
      <c r="AW292" s="13" t="s">
        <v>35</v>
      </c>
      <c r="AX292" s="13" t="s">
        <v>71</v>
      </c>
      <c r="AY292" s="208" t="s">
        <v>179</v>
      </c>
    </row>
    <row r="293" spans="2:51" s="12" customFormat="1" ht="13.5">
      <c r="B293" s="199"/>
      <c r="D293" s="194" t="s">
        <v>192</v>
      </c>
      <c r="E293" s="200" t="s">
        <v>5</v>
      </c>
      <c r="F293" s="201" t="s">
        <v>1438</v>
      </c>
      <c r="H293" s="202">
        <v>852.6</v>
      </c>
      <c r="I293" s="203"/>
      <c r="L293" s="199"/>
      <c r="M293" s="204"/>
      <c r="N293" s="205"/>
      <c r="O293" s="205"/>
      <c r="P293" s="205"/>
      <c r="Q293" s="205"/>
      <c r="R293" s="205"/>
      <c r="S293" s="205"/>
      <c r="T293" s="206"/>
      <c r="AT293" s="200" t="s">
        <v>192</v>
      </c>
      <c r="AU293" s="200" t="s">
        <v>80</v>
      </c>
      <c r="AV293" s="12" t="s">
        <v>80</v>
      </c>
      <c r="AW293" s="12" t="s">
        <v>35</v>
      </c>
      <c r="AX293" s="12" t="s">
        <v>71</v>
      </c>
      <c r="AY293" s="200" t="s">
        <v>179</v>
      </c>
    </row>
    <row r="294" spans="2:51" s="13" customFormat="1" ht="13.5">
      <c r="B294" s="207"/>
      <c r="D294" s="194" t="s">
        <v>192</v>
      </c>
      <c r="E294" s="208" t="s">
        <v>5</v>
      </c>
      <c r="F294" s="209" t="s">
        <v>255</v>
      </c>
      <c r="H294" s="208" t="s">
        <v>5</v>
      </c>
      <c r="I294" s="210"/>
      <c r="L294" s="207"/>
      <c r="M294" s="211"/>
      <c r="N294" s="212"/>
      <c r="O294" s="212"/>
      <c r="P294" s="212"/>
      <c r="Q294" s="212"/>
      <c r="R294" s="212"/>
      <c r="S294" s="212"/>
      <c r="T294" s="213"/>
      <c r="AT294" s="208" t="s">
        <v>192</v>
      </c>
      <c r="AU294" s="208" t="s">
        <v>80</v>
      </c>
      <c r="AV294" s="13" t="s">
        <v>78</v>
      </c>
      <c r="AW294" s="13" t="s">
        <v>35</v>
      </c>
      <c r="AX294" s="13" t="s">
        <v>71</v>
      </c>
      <c r="AY294" s="208" t="s">
        <v>179</v>
      </c>
    </row>
    <row r="295" spans="2:51" s="12" customFormat="1" ht="13.5">
      <c r="B295" s="199"/>
      <c r="D295" s="194" t="s">
        <v>192</v>
      </c>
      <c r="E295" s="200" t="s">
        <v>5</v>
      </c>
      <c r="F295" s="201" t="s">
        <v>1539</v>
      </c>
      <c r="H295" s="202">
        <v>121.8</v>
      </c>
      <c r="I295" s="203"/>
      <c r="L295" s="199"/>
      <c r="M295" s="204"/>
      <c r="N295" s="205"/>
      <c r="O295" s="205"/>
      <c r="P295" s="205"/>
      <c r="Q295" s="205"/>
      <c r="R295" s="205"/>
      <c r="S295" s="205"/>
      <c r="T295" s="206"/>
      <c r="AT295" s="200" t="s">
        <v>192</v>
      </c>
      <c r="AU295" s="200" t="s">
        <v>80</v>
      </c>
      <c r="AV295" s="12" t="s">
        <v>80</v>
      </c>
      <c r="AW295" s="12" t="s">
        <v>35</v>
      </c>
      <c r="AX295" s="12" t="s">
        <v>71</v>
      </c>
      <c r="AY295" s="200" t="s">
        <v>179</v>
      </c>
    </row>
    <row r="296" spans="2:51" s="14" customFormat="1" ht="13.5">
      <c r="B296" s="214"/>
      <c r="D296" s="194" t="s">
        <v>192</v>
      </c>
      <c r="E296" s="215" t="s">
        <v>5</v>
      </c>
      <c r="F296" s="216" t="s">
        <v>228</v>
      </c>
      <c r="H296" s="217">
        <v>974.4</v>
      </c>
      <c r="I296" s="218"/>
      <c r="L296" s="214"/>
      <c r="M296" s="219"/>
      <c r="N296" s="220"/>
      <c r="O296" s="220"/>
      <c r="P296" s="220"/>
      <c r="Q296" s="220"/>
      <c r="R296" s="220"/>
      <c r="S296" s="220"/>
      <c r="T296" s="221"/>
      <c r="AT296" s="215" t="s">
        <v>192</v>
      </c>
      <c r="AU296" s="215" t="s">
        <v>80</v>
      </c>
      <c r="AV296" s="14" t="s">
        <v>186</v>
      </c>
      <c r="AW296" s="14" t="s">
        <v>35</v>
      </c>
      <c r="AX296" s="14" t="s">
        <v>78</v>
      </c>
      <c r="AY296" s="215" t="s">
        <v>179</v>
      </c>
    </row>
    <row r="297" spans="2:65" s="1" customFormat="1" ht="16.5" customHeight="1">
      <c r="B297" s="181"/>
      <c r="C297" s="182" t="s">
        <v>609</v>
      </c>
      <c r="D297" s="182" t="s">
        <v>181</v>
      </c>
      <c r="E297" s="183" t="s">
        <v>1001</v>
      </c>
      <c r="F297" s="184" t="s">
        <v>1002</v>
      </c>
      <c r="G297" s="185" t="s">
        <v>184</v>
      </c>
      <c r="H297" s="186">
        <v>1827</v>
      </c>
      <c r="I297" s="187"/>
      <c r="J297" s="188">
        <f>ROUND(I297*H297,2)</f>
        <v>0</v>
      </c>
      <c r="K297" s="184" t="s">
        <v>185</v>
      </c>
      <c r="L297" s="42"/>
      <c r="M297" s="189" t="s">
        <v>5</v>
      </c>
      <c r="N297" s="190" t="s">
        <v>42</v>
      </c>
      <c r="O297" s="43"/>
      <c r="P297" s="191">
        <f>O297*H297</f>
        <v>0</v>
      </c>
      <c r="Q297" s="191">
        <v>0</v>
      </c>
      <c r="R297" s="191">
        <f>Q297*H297</f>
        <v>0</v>
      </c>
      <c r="S297" s="191">
        <v>0</v>
      </c>
      <c r="T297" s="192">
        <f>S297*H297</f>
        <v>0</v>
      </c>
      <c r="AR297" s="25" t="s">
        <v>186</v>
      </c>
      <c r="AT297" s="25" t="s">
        <v>181</v>
      </c>
      <c r="AU297" s="25" t="s">
        <v>80</v>
      </c>
      <c r="AY297" s="25" t="s">
        <v>179</v>
      </c>
      <c r="BE297" s="193">
        <f>IF(N297="základní",J297,0)</f>
        <v>0</v>
      </c>
      <c r="BF297" s="193">
        <f>IF(N297="snížená",J297,0)</f>
        <v>0</v>
      </c>
      <c r="BG297" s="193">
        <f>IF(N297="zákl. přenesená",J297,0)</f>
        <v>0</v>
      </c>
      <c r="BH297" s="193">
        <f>IF(N297="sníž. přenesená",J297,0)</f>
        <v>0</v>
      </c>
      <c r="BI297" s="193">
        <f>IF(N297="nulová",J297,0)</f>
        <v>0</v>
      </c>
      <c r="BJ297" s="25" t="s">
        <v>78</v>
      </c>
      <c r="BK297" s="193">
        <f>ROUND(I297*H297,2)</f>
        <v>0</v>
      </c>
      <c r="BL297" s="25" t="s">
        <v>186</v>
      </c>
      <c r="BM297" s="25" t="s">
        <v>1540</v>
      </c>
    </row>
    <row r="298" spans="2:47" s="1" customFormat="1" ht="13.5">
      <c r="B298" s="42"/>
      <c r="D298" s="194" t="s">
        <v>188</v>
      </c>
      <c r="F298" s="195" t="s">
        <v>1004</v>
      </c>
      <c r="I298" s="196"/>
      <c r="L298" s="42"/>
      <c r="M298" s="197"/>
      <c r="N298" s="43"/>
      <c r="O298" s="43"/>
      <c r="P298" s="43"/>
      <c r="Q298" s="43"/>
      <c r="R298" s="43"/>
      <c r="S298" s="43"/>
      <c r="T298" s="71"/>
      <c r="AT298" s="25" t="s">
        <v>188</v>
      </c>
      <c r="AU298" s="25" t="s">
        <v>80</v>
      </c>
    </row>
    <row r="299" spans="2:51" s="13" customFormat="1" ht="13.5">
      <c r="B299" s="207"/>
      <c r="D299" s="194" t="s">
        <v>192</v>
      </c>
      <c r="E299" s="208" t="s">
        <v>5</v>
      </c>
      <c r="F299" s="209" t="s">
        <v>1005</v>
      </c>
      <c r="H299" s="208" t="s">
        <v>5</v>
      </c>
      <c r="I299" s="210"/>
      <c r="L299" s="207"/>
      <c r="M299" s="211"/>
      <c r="N299" s="212"/>
      <c r="O299" s="212"/>
      <c r="P299" s="212"/>
      <c r="Q299" s="212"/>
      <c r="R299" s="212"/>
      <c r="S299" s="212"/>
      <c r="T299" s="213"/>
      <c r="AT299" s="208" t="s">
        <v>192</v>
      </c>
      <c r="AU299" s="208" t="s">
        <v>80</v>
      </c>
      <c r="AV299" s="13" t="s">
        <v>78</v>
      </c>
      <c r="AW299" s="13" t="s">
        <v>35</v>
      </c>
      <c r="AX299" s="13" t="s">
        <v>71</v>
      </c>
      <c r="AY299" s="208" t="s">
        <v>179</v>
      </c>
    </row>
    <row r="300" spans="2:51" s="12" customFormat="1" ht="13.5">
      <c r="B300" s="199"/>
      <c r="D300" s="194" t="s">
        <v>192</v>
      </c>
      <c r="E300" s="200" t="s">
        <v>5</v>
      </c>
      <c r="F300" s="201" t="s">
        <v>1541</v>
      </c>
      <c r="H300" s="202">
        <v>1705.2</v>
      </c>
      <c r="I300" s="203"/>
      <c r="L300" s="199"/>
      <c r="M300" s="204"/>
      <c r="N300" s="205"/>
      <c r="O300" s="205"/>
      <c r="P300" s="205"/>
      <c r="Q300" s="205"/>
      <c r="R300" s="205"/>
      <c r="S300" s="205"/>
      <c r="T300" s="206"/>
      <c r="AT300" s="200" t="s">
        <v>192</v>
      </c>
      <c r="AU300" s="200" t="s">
        <v>80</v>
      </c>
      <c r="AV300" s="12" t="s">
        <v>80</v>
      </c>
      <c r="AW300" s="12" t="s">
        <v>35</v>
      </c>
      <c r="AX300" s="12" t="s">
        <v>71</v>
      </c>
      <c r="AY300" s="200" t="s">
        <v>179</v>
      </c>
    </row>
    <row r="301" spans="2:51" s="13" customFormat="1" ht="13.5">
      <c r="B301" s="207"/>
      <c r="D301" s="194" t="s">
        <v>192</v>
      </c>
      <c r="E301" s="208" t="s">
        <v>5</v>
      </c>
      <c r="F301" s="209" t="s">
        <v>1007</v>
      </c>
      <c r="H301" s="208" t="s">
        <v>5</v>
      </c>
      <c r="I301" s="210"/>
      <c r="L301" s="207"/>
      <c r="M301" s="211"/>
      <c r="N301" s="212"/>
      <c r="O301" s="212"/>
      <c r="P301" s="212"/>
      <c r="Q301" s="212"/>
      <c r="R301" s="212"/>
      <c r="S301" s="212"/>
      <c r="T301" s="213"/>
      <c r="AT301" s="208" t="s">
        <v>192</v>
      </c>
      <c r="AU301" s="208" t="s">
        <v>80</v>
      </c>
      <c r="AV301" s="13" t="s">
        <v>78</v>
      </c>
      <c r="AW301" s="13" t="s">
        <v>35</v>
      </c>
      <c r="AX301" s="13" t="s">
        <v>71</v>
      </c>
      <c r="AY301" s="208" t="s">
        <v>179</v>
      </c>
    </row>
    <row r="302" spans="2:51" s="12" customFormat="1" ht="13.5">
      <c r="B302" s="199"/>
      <c r="D302" s="194" t="s">
        <v>192</v>
      </c>
      <c r="E302" s="200" t="s">
        <v>5</v>
      </c>
      <c r="F302" s="201" t="s">
        <v>1539</v>
      </c>
      <c r="H302" s="202">
        <v>121.8</v>
      </c>
      <c r="I302" s="203"/>
      <c r="L302" s="199"/>
      <c r="M302" s="204"/>
      <c r="N302" s="205"/>
      <c r="O302" s="205"/>
      <c r="P302" s="205"/>
      <c r="Q302" s="205"/>
      <c r="R302" s="205"/>
      <c r="S302" s="205"/>
      <c r="T302" s="206"/>
      <c r="AT302" s="200" t="s">
        <v>192</v>
      </c>
      <c r="AU302" s="200" t="s">
        <v>80</v>
      </c>
      <c r="AV302" s="12" t="s">
        <v>80</v>
      </c>
      <c r="AW302" s="12" t="s">
        <v>35</v>
      </c>
      <c r="AX302" s="12" t="s">
        <v>71</v>
      </c>
      <c r="AY302" s="200" t="s">
        <v>179</v>
      </c>
    </row>
    <row r="303" spans="2:51" s="14" customFormat="1" ht="13.5">
      <c r="B303" s="214"/>
      <c r="D303" s="194" t="s">
        <v>192</v>
      </c>
      <c r="E303" s="215" t="s">
        <v>5</v>
      </c>
      <c r="F303" s="216" t="s">
        <v>228</v>
      </c>
      <c r="H303" s="217">
        <v>1827</v>
      </c>
      <c r="I303" s="218"/>
      <c r="L303" s="214"/>
      <c r="M303" s="219"/>
      <c r="N303" s="220"/>
      <c r="O303" s="220"/>
      <c r="P303" s="220"/>
      <c r="Q303" s="220"/>
      <c r="R303" s="220"/>
      <c r="S303" s="220"/>
      <c r="T303" s="221"/>
      <c r="AT303" s="215" t="s">
        <v>192</v>
      </c>
      <c r="AU303" s="215" t="s">
        <v>80</v>
      </c>
      <c r="AV303" s="14" t="s">
        <v>186</v>
      </c>
      <c r="AW303" s="14" t="s">
        <v>35</v>
      </c>
      <c r="AX303" s="14" t="s">
        <v>78</v>
      </c>
      <c r="AY303" s="215" t="s">
        <v>179</v>
      </c>
    </row>
    <row r="304" spans="2:65" s="1" customFormat="1" ht="25.5" customHeight="1">
      <c r="B304" s="181"/>
      <c r="C304" s="182" t="s">
        <v>614</v>
      </c>
      <c r="D304" s="182" t="s">
        <v>181</v>
      </c>
      <c r="E304" s="183" t="s">
        <v>1009</v>
      </c>
      <c r="F304" s="184" t="s">
        <v>1010</v>
      </c>
      <c r="G304" s="185" t="s">
        <v>184</v>
      </c>
      <c r="H304" s="186">
        <v>1705.2</v>
      </c>
      <c r="I304" s="187"/>
      <c r="J304" s="188">
        <f>ROUND(I304*H304,2)</f>
        <v>0</v>
      </c>
      <c r="K304" s="184" t="s">
        <v>185</v>
      </c>
      <c r="L304" s="42"/>
      <c r="M304" s="189" t="s">
        <v>5</v>
      </c>
      <c r="N304" s="190" t="s">
        <v>42</v>
      </c>
      <c r="O304" s="43"/>
      <c r="P304" s="191">
        <f>O304*H304</f>
        <v>0</v>
      </c>
      <c r="Q304" s="191">
        <v>0</v>
      </c>
      <c r="R304" s="191">
        <f>Q304*H304</f>
        <v>0</v>
      </c>
      <c r="S304" s="191">
        <v>0</v>
      </c>
      <c r="T304" s="192">
        <f>S304*H304</f>
        <v>0</v>
      </c>
      <c r="AR304" s="25" t="s">
        <v>186</v>
      </c>
      <c r="AT304" s="25" t="s">
        <v>181</v>
      </c>
      <c r="AU304" s="25" t="s">
        <v>80</v>
      </c>
      <c r="AY304" s="25" t="s">
        <v>179</v>
      </c>
      <c r="BE304" s="193">
        <f>IF(N304="základní",J304,0)</f>
        <v>0</v>
      </c>
      <c r="BF304" s="193">
        <f>IF(N304="snížená",J304,0)</f>
        <v>0</v>
      </c>
      <c r="BG304" s="193">
        <f>IF(N304="zákl. přenesená",J304,0)</f>
        <v>0</v>
      </c>
      <c r="BH304" s="193">
        <f>IF(N304="sníž. přenesená",J304,0)</f>
        <v>0</v>
      </c>
      <c r="BI304" s="193">
        <f>IF(N304="nulová",J304,0)</f>
        <v>0</v>
      </c>
      <c r="BJ304" s="25" t="s">
        <v>78</v>
      </c>
      <c r="BK304" s="193">
        <f>ROUND(I304*H304,2)</f>
        <v>0</v>
      </c>
      <c r="BL304" s="25" t="s">
        <v>186</v>
      </c>
      <c r="BM304" s="25" t="s">
        <v>1542</v>
      </c>
    </row>
    <row r="305" spans="2:47" s="1" customFormat="1" ht="27">
      <c r="B305" s="42"/>
      <c r="D305" s="194" t="s">
        <v>188</v>
      </c>
      <c r="F305" s="195" t="s">
        <v>1012</v>
      </c>
      <c r="I305" s="196"/>
      <c r="L305" s="42"/>
      <c r="M305" s="197"/>
      <c r="N305" s="43"/>
      <c r="O305" s="43"/>
      <c r="P305" s="43"/>
      <c r="Q305" s="43"/>
      <c r="R305" s="43"/>
      <c r="S305" s="43"/>
      <c r="T305" s="71"/>
      <c r="AT305" s="25" t="s">
        <v>188</v>
      </c>
      <c r="AU305" s="25" t="s">
        <v>80</v>
      </c>
    </row>
    <row r="306" spans="2:51" s="13" customFormat="1" ht="13.5">
      <c r="B306" s="207"/>
      <c r="D306" s="194" t="s">
        <v>192</v>
      </c>
      <c r="E306" s="208" t="s">
        <v>5</v>
      </c>
      <c r="F306" s="209" t="s">
        <v>1013</v>
      </c>
      <c r="H306" s="208" t="s">
        <v>5</v>
      </c>
      <c r="I306" s="210"/>
      <c r="L306" s="207"/>
      <c r="M306" s="211"/>
      <c r="N306" s="212"/>
      <c r="O306" s="212"/>
      <c r="P306" s="212"/>
      <c r="Q306" s="212"/>
      <c r="R306" s="212"/>
      <c r="S306" s="212"/>
      <c r="T306" s="213"/>
      <c r="AT306" s="208" t="s">
        <v>192</v>
      </c>
      <c r="AU306" s="208" t="s">
        <v>80</v>
      </c>
      <c r="AV306" s="13" t="s">
        <v>78</v>
      </c>
      <c r="AW306" s="13" t="s">
        <v>35</v>
      </c>
      <c r="AX306" s="13" t="s">
        <v>71</v>
      </c>
      <c r="AY306" s="208" t="s">
        <v>179</v>
      </c>
    </row>
    <row r="307" spans="2:51" s="12" customFormat="1" ht="13.5">
      <c r="B307" s="199"/>
      <c r="D307" s="194" t="s">
        <v>192</v>
      </c>
      <c r="E307" s="200" t="s">
        <v>5</v>
      </c>
      <c r="F307" s="201" t="s">
        <v>1541</v>
      </c>
      <c r="H307" s="202">
        <v>1705.2</v>
      </c>
      <c r="I307" s="203"/>
      <c r="L307" s="199"/>
      <c r="M307" s="204"/>
      <c r="N307" s="205"/>
      <c r="O307" s="205"/>
      <c r="P307" s="205"/>
      <c r="Q307" s="205"/>
      <c r="R307" s="205"/>
      <c r="S307" s="205"/>
      <c r="T307" s="206"/>
      <c r="AT307" s="200" t="s">
        <v>192</v>
      </c>
      <c r="AU307" s="200" t="s">
        <v>80</v>
      </c>
      <c r="AV307" s="12" t="s">
        <v>80</v>
      </c>
      <c r="AW307" s="12" t="s">
        <v>35</v>
      </c>
      <c r="AX307" s="12" t="s">
        <v>78</v>
      </c>
      <c r="AY307" s="200" t="s">
        <v>179</v>
      </c>
    </row>
    <row r="308" spans="2:65" s="1" customFormat="1" ht="25.5" customHeight="1">
      <c r="B308" s="181"/>
      <c r="C308" s="182" t="s">
        <v>621</v>
      </c>
      <c r="D308" s="182" t="s">
        <v>181</v>
      </c>
      <c r="E308" s="183" t="s">
        <v>1015</v>
      </c>
      <c r="F308" s="184" t="s">
        <v>1016</v>
      </c>
      <c r="G308" s="185" t="s">
        <v>184</v>
      </c>
      <c r="H308" s="186">
        <v>121.8</v>
      </c>
      <c r="I308" s="187"/>
      <c r="J308" s="188">
        <f>ROUND(I308*H308,2)</f>
        <v>0</v>
      </c>
      <c r="K308" s="184" t="s">
        <v>185</v>
      </c>
      <c r="L308" s="42"/>
      <c r="M308" s="189" t="s">
        <v>5</v>
      </c>
      <c r="N308" s="190" t="s">
        <v>42</v>
      </c>
      <c r="O308" s="43"/>
      <c r="P308" s="191">
        <f>O308*H308</f>
        <v>0</v>
      </c>
      <c r="Q308" s="191">
        <v>0</v>
      </c>
      <c r="R308" s="191">
        <f>Q308*H308</f>
        <v>0</v>
      </c>
      <c r="S308" s="191">
        <v>0</v>
      </c>
      <c r="T308" s="192">
        <f>S308*H308</f>
        <v>0</v>
      </c>
      <c r="AR308" s="25" t="s">
        <v>186</v>
      </c>
      <c r="AT308" s="25" t="s">
        <v>181</v>
      </c>
      <c r="AU308" s="25" t="s">
        <v>80</v>
      </c>
      <c r="AY308" s="25" t="s">
        <v>179</v>
      </c>
      <c r="BE308" s="193">
        <f>IF(N308="základní",J308,0)</f>
        <v>0</v>
      </c>
      <c r="BF308" s="193">
        <f>IF(N308="snížená",J308,0)</f>
        <v>0</v>
      </c>
      <c r="BG308" s="193">
        <f>IF(N308="zákl. přenesená",J308,0)</f>
        <v>0</v>
      </c>
      <c r="BH308" s="193">
        <f>IF(N308="sníž. přenesená",J308,0)</f>
        <v>0</v>
      </c>
      <c r="BI308" s="193">
        <f>IF(N308="nulová",J308,0)</f>
        <v>0</v>
      </c>
      <c r="BJ308" s="25" t="s">
        <v>78</v>
      </c>
      <c r="BK308" s="193">
        <f>ROUND(I308*H308,2)</f>
        <v>0</v>
      </c>
      <c r="BL308" s="25" t="s">
        <v>186</v>
      </c>
      <c r="BM308" s="25" t="s">
        <v>1543</v>
      </c>
    </row>
    <row r="309" spans="2:47" s="1" customFormat="1" ht="27">
      <c r="B309" s="42"/>
      <c r="D309" s="194" t="s">
        <v>188</v>
      </c>
      <c r="F309" s="195" t="s">
        <v>1018</v>
      </c>
      <c r="I309" s="196"/>
      <c r="L309" s="42"/>
      <c r="M309" s="197"/>
      <c r="N309" s="43"/>
      <c r="O309" s="43"/>
      <c r="P309" s="43"/>
      <c r="Q309" s="43"/>
      <c r="R309" s="43"/>
      <c r="S309" s="43"/>
      <c r="T309" s="71"/>
      <c r="AT309" s="25" t="s">
        <v>188</v>
      </c>
      <c r="AU309" s="25" t="s">
        <v>80</v>
      </c>
    </row>
    <row r="310" spans="2:65" s="1" customFormat="1" ht="25.5" customHeight="1">
      <c r="B310" s="181"/>
      <c r="C310" s="182" t="s">
        <v>628</v>
      </c>
      <c r="D310" s="182" t="s">
        <v>181</v>
      </c>
      <c r="E310" s="183" t="s">
        <v>1020</v>
      </c>
      <c r="F310" s="184" t="s">
        <v>1021</v>
      </c>
      <c r="G310" s="185" t="s">
        <v>184</v>
      </c>
      <c r="H310" s="186">
        <v>121.8</v>
      </c>
      <c r="I310" s="187"/>
      <c r="J310" s="188">
        <f>ROUND(I310*H310,2)</f>
        <v>0</v>
      </c>
      <c r="K310" s="184" t="s">
        <v>185</v>
      </c>
      <c r="L310" s="42"/>
      <c r="M310" s="189" t="s">
        <v>5</v>
      </c>
      <c r="N310" s="190" t="s">
        <v>42</v>
      </c>
      <c r="O310" s="43"/>
      <c r="P310" s="191">
        <f>O310*H310</f>
        <v>0</v>
      </c>
      <c r="Q310" s="191">
        <v>0</v>
      </c>
      <c r="R310" s="191">
        <f>Q310*H310</f>
        <v>0</v>
      </c>
      <c r="S310" s="191">
        <v>0</v>
      </c>
      <c r="T310" s="192">
        <f>S310*H310</f>
        <v>0</v>
      </c>
      <c r="AR310" s="25" t="s">
        <v>186</v>
      </c>
      <c r="AT310" s="25" t="s">
        <v>181</v>
      </c>
      <c r="AU310" s="25" t="s">
        <v>80</v>
      </c>
      <c r="AY310" s="25" t="s">
        <v>179</v>
      </c>
      <c r="BE310" s="193">
        <f>IF(N310="základní",J310,0)</f>
        <v>0</v>
      </c>
      <c r="BF310" s="193">
        <f>IF(N310="snížená",J310,0)</f>
        <v>0</v>
      </c>
      <c r="BG310" s="193">
        <f>IF(N310="zákl. přenesená",J310,0)</f>
        <v>0</v>
      </c>
      <c r="BH310" s="193">
        <f>IF(N310="sníž. přenesená",J310,0)</f>
        <v>0</v>
      </c>
      <c r="BI310" s="193">
        <f>IF(N310="nulová",J310,0)</f>
        <v>0</v>
      </c>
      <c r="BJ310" s="25" t="s">
        <v>78</v>
      </c>
      <c r="BK310" s="193">
        <f>ROUND(I310*H310,2)</f>
        <v>0</v>
      </c>
      <c r="BL310" s="25" t="s">
        <v>186</v>
      </c>
      <c r="BM310" s="25" t="s">
        <v>1544</v>
      </c>
    </row>
    <row r="311" spans="2:47" s="1" customFormat="1" ht="27">
      <c r="B311" s="42"/>
      <c r="D311" s="194" t="s">
        <v>188</v>
      </c>
      <c r="F311" s="195" t="s">
        <v>1023</v>
      </c>
      <c r="I311" s="196"/>
      <c r="L311" s="42"/>
      <c r="M311" s="197"/>
      <c r="N311" s="43"/>
      <c r="O311" s="43"/>
      <c r="P311" s="43"/>
      <c r="Q311" s="43"/>
      <c r="R311" s="43"/>
      <c r="S311" s="43"/>
      <c r="T311" s="71"/>
      <c r="AT311" s="25" t="s">
        <v>188</v>
      </c>
      <c r="AU311" s="25" t="s">
        <v>80</v>
      </c>
    </row>
    <row r="312" spans="2:65" s="1" customFormat="1" ht="25.5" customHeight="1">
      <c r="B312" s="181"/>
      <c r="C312" s="182" t="s">
        <v>632</v>
      </c>
      <c r="D312" s="182" t="s">
        <v>181</v>
      </c>
      <c r="E312" s="183" t="s">
        <v>1025</v>
      </c>
      <c r="F312" s="184" t="s">
        <v>1026</v>
      </c>
      <c r="G312" s="185" t="s">
        <v>184</v>
      </c>
      <c r="H312" s="186">
        <v>487.2</v>
      </c>
      <c r="I312" s="187"/>
      <c r="J312" s="188">
        <f>ROUND(I312*H312,2)</f>
        <v>0</v>
      </c>
      <c r="K312" s="184" t="s">
        <v>185</v>
      </c>
      <c r="L312" s="42"/>
      <c r="M312" s="189" t="s">
        <v>5</v>
      </c>
      <c r="N312" s="190" t="s">
        <v>42</v>
      </c>
      <c r="O312" s="43"/>
      <c r="P312" s="191">
        <f>O312*H312</f>
        <v>0</v>
      </c>
      <c r="Q312" s="191">
        <v>0</v>
      </c>
      <c r="R312" s="191">
        <f>Q312*H312</f>
        <v>0</v>
      </c>
      <c r="S312" s="191">
        <v>0</v>
      </c>
      <c r="T312" s="192">
        <f>S312*H312</f>
        <v>0</v>
      </c>
      <c r="AR312" s="25" t="s">
        <v>186</v>
      </c>
      <c r="AT312" s="25" t="s">
        <v>181</v>
      </c>
      <c r="AU312" s="25" t="s">
        <v>80</v>
      </c>
      <c r="AY312" s="25" t="s">
        <v>179</v>
      </c>
      <c r="BE312" s="193">
        <f>IF(N312="základní",J312,0)</f>
        <v>0</v>
      </c>
      <c r="BF312" s="193">
        <f>IF(N312="snížená",J312,0)</f>
        <v>0</v>
      </c>
      <c r="BG312" s="193">
        <f>IF(N312="zákl. přenesená",J312,0)</f>
        <v>0</v>
      </c>
      <c r="BH312" s="193">
        <f>IF(N312="sníž. přenesená",J312,0)</f>
        <v>0</v>
      </c>
      <c r="BI312" s="193">
        <f>IF(N312="nulová",J312,0)</f>
        <v>0</v>
      </c>
      <c r="BJ312" s="25" t="s">
        <v>78</v>
      </c>
      <c r="BK312" s="193">
        <f>ROUND(I312*H312,2)</f>
        <v>0</v>
      </c>
      <c r="BL312" s="25" t="s">
        <v>186</v>
      </c>
      <c r="BM312" s="25" t="s">
        <v>1545</v>
      </c>
    </row>
    <row r="313" spans="2:47" s="1" customFormat="1" ht="27">
      <c r="B313" s="42"/>
      <c r="D313" s="194" t="s">
        <v>188</v>
      </c>
      <c r="F313" s="195" t="s">
        <v>1028</v>
      </c>
      <c r="I313" s="196"/>
      <c r="L313" s="42"/>
      <c r="M313" s="197"/>
      <c r="N313" s="43"/>
      <c r="O313" s="43"/>
      <c r="P313" s="43"/>
      <c r="Q313" s="43"/>
      <c r="R313" s="43"/>
      <c r="S313" s="43"/>
      <c r="T313" s="71"/>
      <c r="AT313" s="25" t="s">
        <v>188</v>
      </c>
      <c r="AU313" s="25" t="s">
        <v>80</v>
      </c>
    </row>
    <row r="314" spans="2:47" s="1" customFormat="1" ht="27">
      <c r="B314" s="42"/>
      <c r="D314" s="194" t="s">
        <v>190</v>
      </c>
      <c r="F314" s="198" t="s">
        <v>1430</v>
      </c>
      <c r="I314" s="196"/>
      <c r="L314" s="42"/>
      <c r="M314" s="197"/>
      <c r="N314" s="43"/>
      <c r="O314" s="43"/>
      <c r="P314" s="43"/>
      <c r="Q314" s="43"/>
      <c r="R314" s="43"/>
      <c r="S314" s="43"/>
      <c r="T314" s="71"/>
      <c r="AT314" s="25" t="s">
        <v>190</v>
      </c>
      <c r="AU314" s="25" t="s">
        <v>80</v>
      </c>
    </row>
    <row r="315" spans="2:51" s="13" customFormat="1" ht="13.5">
      <c r="B315" s="207"/>
      <c r="D315" s="194" t="s">
        <v>192</v>
      </c>
      <c r="E315" s="208" t="s">
        <v>5</v>
      </c>
      <c r="F315" s="209" t="s">
        <v>1029</v>
      </c>
      <c r="H315" s="208" t="s">
        <v>5</v>
      </c>
      <c r="I315" s="210"/>
      <c r="L315" s="207"/>
      <c r="M315" s="211"/>
      <c r="N315" s="212"/>
      <c r="O315" s="212"/>
      <c r="P315" s="212"/>
      <c r="Q315" s="212"/>
      <c r="R315" s="212"/>
      <c r="S315" s="212"/>
      <c r="T315" s="213"/>
      <c r="AT315" s="208" t="s">
        <v>192</v>
      </c>
      <c r="AU315" s="208" t="s">
        <v>80</v>
      </c>
      <c r="AV315" s="13" t="s">
        <v>78</v>
      </c>
      <c r="AW315" s="13" t="s">
        <v>35</v>
      </c>
      <c r="AX315" s="13" t="s">
        <v>71</v>
      </c>
      <c r="AY315" s="208" t="s">
        <v>179</v>
      </c>
    </row>
    <row r="316" spans="2:51" s="13" customFormat="1" ht="13.5">
      <c r="B316" s="207"/>
      <c r="D316" s="194" t="s">
        <v>192</v>
      </c>
      <c r="E316" s="208" t="s">
        <v>5</v>
      </c>
      <c r="F316" s="209" t="s">
        <v>1445</v>
      </c>
      <c r="H316" s="208" t="s">
        <v>5</v>
      </c>
      <c r="I316" s="210"/>
      <c r="L316" s="207"/>
      <c r="M316" s="211"/>
      <c r="N316" s="212"/>
      <c r="O316" s="212"/>
      <c r="P316" s="212"/>
      <c r="Q316" s="212"/>
      <c r="R316" s="212"/>
      <c r="S316" s="212"/>
      <c r="T316" s="213"/>
      <c r="AT316" s="208" t="s">
        <v>192</v>
      </c>
      <c r="AU316" s="208" t="s">
        <v>80</v>
      </c>
      <c r="AV316" s="13" t="s">
        <v>78</v>
      </c>
      <c r="AW316" s="13" t="s">
        <v>35</v>
      </c>
      <c r="AX316" s="13" t="s">
        <v>71</v>
      </c>
      <c r="AY316" s="208" t="s">
        <v>179</v>
      </c>
    </row>
    <row r="317" spans="2:51" s="13" customFormat="1" ht="13.5">
      <c r="B317" s="207"/>
      <c r="D317" s="194" t="s">
        <v>192</v>
      </c>
      <c r="E317" s="208" t="s">
        <v>5</v>
      </c>
      <c r="F317" s="209" t="s">
        <v>294</v>
      </c>
      <c r="H317" s="208" t="s">
        <v>5</v>
      </c>
      <c r="I317" s="210"/>
      <c r="L317" s="207"/>
      <c r="M317" s="211"/>
      <c r="N317" s="212"/>
      <c r="O317" s="212"/>
      <c r="P317" s="212"/>
      <c r="Q317" s="212"/>
      <c r="R317" s="212"/>
      <c r="S317" s="212"/>
      <c r="T317" s="213"/>
      <c r="AT317" s="208" t="s">
        <v>192</v>
      </c>
      <c r="AU317" s="208" t="s">
        <v>80</v>
      </c>
      <c r="AV317" s="13" t="s">
        <v>78</v>
      </c>
      <c r="AW317" s="13" t="s">
        <v>35</v>
      </c>
      <c r="AX317" s="13" t="s">
        <v>71</v>
      </c>
      <c r="AY317" s="208" t="s">
        <v>179</v>
      </c>
    </row>
    <row r="318" spans="2:51" s="12" customFormat="1" ht="13.5">
      <c r="B318" s="199"/>
      <c r="D318" s="194" t="s">
        <v>192</v>
      </c>
      <c r="E318" s="200" t="s">
        <v>5</v>
      </c>
      <c r="F318" s="201" t="s">
        <v>1446</v>
      </c>
      <c r="H318" s="202">
        <v>487.2</v>
      </c>
      <c r="I318" s="203"/>
      <c r="L318" s="199"/>
      <c r="M318" s="204"/>
      <c r="N318" s="205"/>
      <c r="O318" s="205"/>
      <c r="P318" s="205"/>
      <c r="Q318" s="205"/>
      <c r="R318" s="205"/>
      <c r="S318" s="205"/>
      <c r="T318" s="206"/>
      <c r="AT318" s="200" t="s">
        <v>192</v>
      </c>
      <c r="AU318" s="200" t="s">
        <v>80</v>
      </c>
      <c r="AV318" s="12" t="s">
        <v>80</v>
      </c>
      <c r="AW318" s="12" t="s">
        <v>35</v>
      </c>
      <c r="AX318" s="12" t="s">
        <v>78</v>
      </c>
      <c r="AY318" s="200" t="s">
        <v>179</v>
      </c>
    </row>
    <row r="319" spans="2:65" s="1" customFormat="1" ht="25.5" customHeight="1">
      <c r="B319" s="181"/>
      <c r="C319" s="182" t="s">
        <v>641</v>
      </c>
      <c r="D319" s="182" t="s">
        <v>181</v>
      </c>
      <c r="E319" s="183" t="s">
        <v>1031</v>
      </c>
      <c r="F319" s="184" t="s">
        <v>1032</v>
      </c>
      <c r="G319" s="185" t="s">
        <v>184</v>
      </c>
      <c r="H319" s="186">
        <v>182.7</v>
      </c>
      <c r="I319" s="187"/>
      <c r="J319" s="188">
        <f>ROUND(I319*H319,2)</f>
        <v>0</v>
      </c>
      <c r="K319" s="184" t="s">
        <v>185</v>
      </c>
      <c r="L319" s="42"/>
      <c r="M319" s="189" t="s">
        <v>5</v>
      </c>
      <c r="N319" s="190" t="s">
        <v>42</v>
      </c>
      <c r="O319" s="43"/>
      <c r="P319" s="191">
        <f>O319*H319</f>
        <v>0</v>
      </c>
      <c r="Q319" s="191">
        <v>0</v>
      </c>
      <c r="R319" s="191">
        <f>Q319*H319</f>
        <v>0</v>
      </c>
      <c r="S319" s="191">
        <v>0</v>
      </c>
      <c r="T319" s="192">
        <f>S319*H319</f>
        <v>0</v>
      </c>
      <c r="AR319" s="25" t="s">
        <v>186</v>
      </c>
      <c r="AT319" s="25" t="s">
        <v>181</v>
      </c>
      <c r="AU319" s="25" t="s">
        <v>80</v>
      </c>
      <c r="AY319" s="25" t="s">
        <v>179</v>
      </c>
      <c r="BE319" s="193">
        <f>IF(N319="základní",J319,0)</f>
        <v>0</v>
      </c>
      <c r="BF319" s="193">
        <f>IF(N319="snížená",J319,0)</f>
        <v>0</v>
      </c>
      <c r="BG319" s="193">
        <f>IF(N319="zákl. přenesená",J319,0)</f>
        <v>0</v>
      </c>
      <c r="BH319" s="193">
        <f>IF(N319="sníž. přenesená",J319,0)</f>
        <v>0</v>
      </c>
      <c r="BI319" s="193">
        <f>IF(N319="nulová",J319,0)</f>
        <v>0</v>
      </c>
      <c r="BJ319" s="25" t="s">
        <v>78</v>
      </c>
      <c r="BK319" s="193">
        <f>ROUND(I319*H319,2)</f>
        <v>0</v>
      </c>
      <c r="BL319" s="25" t="s">
        <v>186</v>
      </c>
      <c r="BM319" s="25" t="s">
        <v>1546</v>
      </c>
    </row>
    <row r="320" spans="2:47" s="1" customFormat="1" ht="27">
      <c r="B320" s="42"/>
      <c r="D320" s="194" t="s">
        <v>188</v>
      </c>
      <c r="F320" s="195" t="s">
        <v>1034</v>
      </c>
      <c r="I320" s="196"/>
      <c r="L320" s="42"/>
      <c r="M320" s="197"/>
      <c r="N320" s="43"/>
      <c r="O320" s="43"/>
      <c r="P320" s="43"/>
      <c r="Q320" s="43"/>
      <c r="R320" s="43"/>
      <c r="S320" s="43"/>
      <c r="T320" s="71"/>
      <c r="AT320" s="25" t="s">
        <v>188</v>
      </c>
      <c r="AU320" s="25" t="s">
        <v>80</v>
      </c>
    </row>
    <row r="321" spans="2:47" s="1" customFormat="1" ht="27">
      <c r="B321" s="42"/>
      <c r="D321" s="194" t="s">
        <v>190</v>
      </c>
      <c r="F321" s="198" t="s">
        <v>1430</v>
      </c>
      <c r="I321" s="196"/>
      <c r="L321" s="42"/>
      <c r="M321" s="197"/>
      <c r="N321" s="43"/>
      <c r="O321" s="43"/>
      <c r="P321" s="43"/>
      <c r="Q321" s="43"/>
      <c r="R321" s="43"/>
      <c r="S321" s="43"/>
      <c r="T321" s="71"/>
      <c r="AT321" s="25" t="s">
        <v>190</v>
      </c>
      <c r="AU321" s="25" t="s">
        <v>80</v>
      </c>
    </row>
    <row r="322" spans="2:51" s="13" customFormat="1" ht="13.5">
      <c r="B322" s="207"/>
      <c r="D322" s="194" t="s">
        <v>192</v>
      </c>
      <c r="E322" s="208" t="s">
        <v>5</v>
      </c>
      <c r="F322" s="209" t="s">
        <v>1029</v>
      </c>
      <c r="H322" s="208" t="s">
        <v>5</v>
      </c>
      <c r="I322" s="210"/>
      <c r="L322" s="207"/>
      <c r="M322" s="211"/>
      <c r="N322" s="212"/>
      <c r="O322" s="212"/>
      <c r="P322" s="212"/>
      <c r="Q322" s="212"/>
      <c r="R322" s="212"/>
      <c r="S322" s="212"/>
      <c r="T322" s="213"/>
      <c r="AT322" s="208" t="s">
        <v>192</v>
      </c>
      <c r="AU322" s="208" t="s">
        <v>80</v>
      </c>
      <c r="AV322" s="13" t="s">
        <v>78</v>
      </c>
      <c r="AW322" s="13" t="s">
        <v>35</v>
      </c>
      <c r="AX322" s="13" t="s">
        <v>71</v>
      </c>
      <c r="AY322" s="208" t="s">
        <v>179</v>
      </c>
    </row>
    <row r="323" spans="2:51" s="13" customFormat="1" ht="13.5">
      <c r="B323" s="207"/>
      <c r="D323" s="194" t="s">
        <v>192</v>
      </c>
      <c r="E323" s="208" t="s">
        <v>5</v>
      </c>
      <c r="F323" s="209" t="s">
        <v>1445</v>
      </c>
      <c r="H323" s="208" t="s">
        <v>5</v>
      </c>
      <c r="I323" s="210"/>
      <c r="L323" s="207"/>
      <c r="M323" s="211"/>
      <c r="N323" s="212"/>
      <c r="O323" s="212"/>
      <c r="P323" s="212"/>
      <c r="Q323" s="212"/>
      <c r="R323" s="212"/>
      <c r="S323" s="212"/>
      <c r="T323" s="213"/>
      <c r="AT323" s="208" t="s">
        <v>192</v>
      </c>
      <c r="AU323" s="208" t="s">
        <v>80</v>
      </c>
      <c r="AV323" s="13" t="s">
        <v>78</v>
      </c>
      <c r="AW323" s="13" t="s">
        <v>35</v>
      </c>
      <c r="AX323" s="13" t="s">
        <v>71</v>
      </c>
      <c r="AY323" s="208" t="s">
        <v>179</v>
      </c>
    </row>
    <row r="324" spans="2:51" s="13" customFormat="1" ht="13.5">
      <c r="B324" s="207"/>
      <c r="D324" s="194" t="s">
        <v>192</v>
      </c>
      <c r="E324" s="208" t="s">
        <v>5</v>
      </c>
      <c r="F324" s="209" t="s">
        <v>300</v>
      </c>
      <c r="H324" s="208" t="s">
        <v>5</v>
      </c>
      <c r="I324" s="210"/>
      <c r="L324" s="207"/>
      <c r="M324" s="211"/>
      <c r="N324" s="212"/>
      <c r="O324" s="212"/>
      <c r="P324" s="212"/>
      <c r="Q324" s="212"/>
      <c r="R324" s="212"/>
      <c r="S324" s="212"/>
      <c r="T324" s="213"/>
      <c r="AT324" s="208" t="s">
        <v>192</v>
      </c>
      <c r="AU324" s="208" t="s">
        <v>80</v>
      </c>
      <c r="AV324" s="13" t="s">
        <v>78</v>
      </c>
      <c r="AW324" s="13" t="s">
        <v>35</v>
      </c>
      <c r="AX324" s="13" t="s">
        <v>71</v>
      </c>
      <c r="AY324" s="208" t="s">
        <v>179</v>
      </c>
    </row>
    <row r="325" spans="2:51" s="12" customFormat="1" ht="13.5">
      <c r="B325" s="199"/>
      <c r="D325" s="194" t="s">
        <v>192</v>
      </c>
      <c r="E325" s="200" t="s">
        <v>5</v>
      </c>
      <c r="F325" s="201" t="s">
        <v>1447</v>
      </c>
      <c r="H325" s="202">
        <v>182.7</v>
      </c>
      <c r="I325" s="203"/>
      <c r="L325" s="199"/>
      <c r="M325" s="204"/>
      <c r="N325" s="205"/>
      <c r="O325" s="205"/>
      <c r="P325" s="205"/>
      <c r="Q325" s="205"/>
      <c r="R325" s="205"/>
      <c r="S325" s="205"/>
      <c r="T325" s="206"/>
      <c r="AT325" s="200" t="s">
        <v>192</v>
      </c>
      <c r="AU325" s="200" t="s">
        <v>80</v>
      </c>
      <c r="AV325" s="12" t="s">
        <v>80</v>
      </c>
      <c r="AW325" s="12" t="s">
        <v>35</v>
      </c>
      <c r="AX325" s="12" t="s">
        <v>78</v>
      </c>
      <c r="AY325" s="200" t="s">
        <v>179</v>
      </c>
    </row>
    <row r="326" spans="2:63" s="11" customFormat="1" ht="29.85" customHeight="1">
      <c r="B326" s="168"/>
      <c r="D326" s="169" t="s">
        <v>70</v>
      </c>
      <c r="E326" s="179" t="s">
        <v>284</v>
      </c>
      <c r="F326" s="179" t="s">
        <v>1051</v>
      </c>
      <c r="I326" s="171"/>
      <c r="J326" s="180">
        <f>BK326</f>
        <v>0</v>
      </c>
      <c r="L326" s="168"/>
      <c r="M326" s="173"/>
      <c r="N326" s="174"/>
      <c r="O326" s="174"/>
      <c r="P326" s="175">
        <f>SUM(P327:P369)</f>
        <v>0</v>
      </c>
      <c r="Q326" s="174"/>
      <c r="R326" s="175">
        <f>SUM(R327:R369)</f>
        <v>36.818859999999994</v>
      </c>
      <c r="S326" s="174"/>
      <c r="T326" s="176">
        <f>SUM(T327:T369)</f>
        <v>0</v>
      </c>
      <c r="AR326" s="169" t="s">
        <v>78</v>
      </c>
      <c r="AT326" s="177" t="s">
        <v>70</v>
      </c>
      <c r="AU326" s="177" t="s">
        <v>78</v>
      </c>
      <c r="AY326" s="169" t="s">
        <v>179</v>
      </c>
      <c r="BK326" s="178">
        <f>SUM(BK327:BK369)</f>
        <v>0</v>
      </c>
    </row>
    <row r="327" spans="2:65" s="1" customFormat="1" ht="25.5" customHeight="1">
      <c r="B327" s="181"/>
      <c r="C327" s="182" t="s">
        <v>645</v>
      </c>
      <c r="D327" s="182" t="s">
        <v>181</v>
      </c>
      <c r="E327" s="183" t="s">
        <v>1547</v>
      </c>
      <c r="F327" s="184" t="s">
        <v>1548</v>
      </c>
      <c r="G327" s="185" t="s">
        <v>309</v>
      </c>
      <c r="H327" s="186">
        <v>1218</v>
      </c>
      <c r="I327" s="187"/>
      <c r="J327" s="188">
        <f>ROUND(I327*H327,2)</f>
        <v>0</v>
      </c>
      <c r="K327" s="184" t="s">
        <v>185</v>
      </c>
      <c r="L327" s="42"/>
      <c r="M327" s="189" t="s">
        <v>5</v>
      </c>
      <c r="N327" s="190" t="s">
        <v>42</v>
      </c>
      <c r="O327" s="43"/>
      <c r="P327" s="191">
        <f>O327*H327</f>
        <v>0</v>
      </c>
      <c r="Q327" s="191">
        <v>1E-05</v>
      </c>
      <c r="R327" s="191">
        <f>Q327*H327</f>
        <v>0.012180000000000002</v>
      </c>
      <c r="S327" s="191">
        <v>0</v>
      </c>
      <c r="T327" s="192">
        <f>S327*H327</f>
        <v>0</v>
      </c>
      <c r="AR327" s="25" t="s">
        <v>186</v>
      </c>
      <c r="AT327" s="25" t="s">
        <v>181</v>
      </c>
      <c r="AU327" s="25" t="s">
        <v>80</v>
      </c>
      <c r="AY327" s="25" t="s">
        <v>179</v>
      </c>
      <c r="BE327" s="193">
        <f>IF(N327="základní",J327,0)</f>
        <v>0</v>
      </c>
      <c r="BF327" s="193">
        <f>IF(N327="snížená",J327,0)</f>
        <v>0</v>
      </c>
      <c r="BG327" s="193">
        <f>IF(N327="zákl. přenesená",J327,0)</f>
        <v>0</v>
      </c>
      <c r="BH327" s="193">
        <f>IF(N327="sníž. přenesená",J327,0)</f>
        <v>0</v>
      </c>
      <c r="BI327" s="193">
        <f>IF(N327="nulová",J327,0)</f>
        <v>0</v>
      </c>
      <c r="BJ327" s="25" t="s">
        <v>78</v>
      </c>
      <c r="BK327" s="193">
        <f>ROUND(I327*H327,2)</f>
        <v>0</v>
      </c>
      <c r="BL327" s="25" t="s">
        <v>186</v>
      </c>
      <c r="BM327" s="25" t="s">
        <v>1549</v>
      </c>
    </row>
    <row r="328" spans="2:47" s="1" customFormat="1" ht="13.5">
      <c r="B328" s="42"/>
      <c r="D328" s="194" t="s">
        <v>188</v>
      </c>
      <c r="F328" s="195" t="s">
        <v>1550</v>
      </c>
      <c r="I328" s="196"/>
      <c r="L328" s="42"/>
      <c r="M328" s="197"/>
      <c r="N328" s="43"/>
      <c r="O328" s="43"/>
      <c r="P328" s="43"/>
      <c r="Q328" s="43"/>
      <c r="R328" s="43"/>
      <c r="S328" s="43"/>
      <c r="T328" s="71"/>
      <c r="AT328" s="25" t="s">
        <v>188</v>
      </c>
      <c r="AU328" s="25" t="s">
        <v>80</v>
      </c>
    </row>
    <row r="329" spans="2:47" s="1" customFormat="1" ht="27">
      <c r="B329" s="42"/>
      <c r="D329" s="194" t="s">
        <v>190</v>
      </c>
      <c r="F329" s="198" t="s">
        <v>1430</v>
      </c>
      <c r="I329" s="196"/>
      <c r="L329" s="42"/>
      <c r="M329" s="197"/>
      <c r="N329" s="43"/>
      <c r="O329" s="43"/>
      <c r="P329" s="43"/>
      <c r="Q329" s="43"/>
      <c r="R329" s="43"/>
      <c r="S329" s="43"/>
      <c r="T329" s="71"/>
      <c r="AT329" s="25" t="s">
        <v>190</v>
      </c>
      <c r="AU329" s="25" t="s">
        <v>80</v>
      </c>
    </row>
    <row r="330" spans="2:51" s="12" customFormat="1" ht="13.5">
      <c r="B330" s="199"/>
      <c r="D330" s="194" t="s">
        <v>192</v>
      </c>
      <c r="E330" s="200" t="s">
        <v>5</v>
      </c>
      <c r="F330" s="201" t="s">
        <v>1527</v>
      </c>
      <c r="H330" s="202">
        <v>1218</v>
      </c>
      <c r="I330" s="203"/>
      <c r="L330" s="199"/>
      <c r="M330" s="204"/>
      <c r="N330" s="205"/>
      <c r="O330" s="205"/>
      <c r="P330" s="205"/>
      <c r="Q330" s="205"/>
      <c r="R330" s="205"/>
      <c r="S330" s="205"/>
      <c r="T330" s="206"/>
      <c r="AT330" s="200" t="s">
        <v>192</v>
      </c>
      <c r="AU330" s="200" t="s">
        <v>80</v>
      </c>
      <c r="AV330" s="12" t="s">
        <v>80</v>
      </c>
      <c r="AW330" s="12" t="s">
        <v>35</v>
      </c>
      <c r="AX330" s="12" t="s">
        <v>78</v>
      </c>
      <c r="AY330" s="200" t="s">
        <v>179</v>
      </c>
    </row>
    <row r="331" spans="2:65" s="1" customFormat="1" ht="16.5" customHeight="1">
      <c r="B331" s="181"/>
      <c r="C331" s="230" t="s">
        <v>650</v>
      </c>
      <c r="D331" s="230" t="s">
        <v>541</v>
      </c>
      <c r="E331" s="231" t="s">
        <v>1551</v>
      </c>
      <c r="F331" s="232" t="s">
        <v>1552</v>
      </c>
      <c r="G331" s="233" t="s">
        <v>822</v>
      </c>
      <c r="H331" s="234">
        <v>1278.9</v>
      </c>
      <c r="I331" s="235"/>
      <c r="J331" s="236">
        <f>ROUND(I331*H331,2)</f>
        <v>0</v>
      </c>
      <c r="K331" s="232" t="s">
        <v>185</v>
      </c>
      <c r="L331" s="237"/>
      <c r="M331" s="238" t="s">
        <v>5</v>
      </c>
      <c r="N331" s="239" t="s">
        <v>42</v>
      </c>
      <c r="O331" s="43"/>
      <c r="P331" s="191">
        <f>O331*H331</f>
        <v>0</v>
      </c>
      <c r="Q331" s="191">
        <v>0.0029</v>
      </c>
      <c r="R331" s="191">
        <f>Q331*H331</f>
        <v>3.70881</v>
      </c>
      <c r="S331" s="191">
        <v>0</v>
      </c>
      <c r="T331" s="192">
        <f>S331*H331</f>
        <v>0</v>
      </c>
      <c r="AR331" s="25" t="s">
        <v>284</v>
      </c>
      <c r="AT331" s="25" t="s">
        <v>541</v>
      </c>
      <c r="AU331" s="25" t="s">
        <v>80</v>
      </c>
      <c r="AY331" s="25" t="s">
        <v>179</v>
      </c>
      <c r="BE331" s="193">
        <f>IF(N331="základní",J331,0)</f>
        <v>0</v>
      </c>
      <c r="BF331" s="193">
        <f>IF(N331="snížená",J331,0)</f>
        <v>0</v>
      </c>
      <c r="BG331" s="193">
        <f>IF(N331="zákl. přenesená",J331,0)</f>
        <v>0</v>
      </c>
      <c r="BH331" s="193">
        <f>IF(N331="sníž. přenesená",J331,0)</f>
        <v>0</v>
      </c>
      <c r="BI331" s="193">
        <f>IF(N331="nulová",J331,0)</f>
        <v>0</v>
      </c>
      <c r="BJ331" s="25" t="s">
        <v>78</v>
      </c>
      <c r="BK331" s="193">
        <f>ROUND(I331*H331,2)</f>
        <v>0</v>
      </c>
      <c r="BL331" s="25" t="s">
        <v>186</v>
      </c>
      <c r="BM331" s="25" t="s">
        <v>1553</v>
      </c>
    </row>
    <row r="332" spans="2:47" s="1" customFormat="1" ht="13.5">
      <c r="B332" s="42"/>
      <c r="D332" s="194" t="s">
        <v>188</v>
      </c>
      <c r="F332" s="195" t="s">
        <v>1554</v>
      </c>
      <c r="I332" s="196"/>
      <c r="L332" s="42"/>
      <c r="M332" s="197"/>
      <c r="N332" s="43"/>
      <c r="O332" s="43"/>
      <c r="P332" s="43"/>
      <c r="Q332" s="43"/>
      <c r="R332" s="43"/>
      <c r="S332" s="43"/>
      <c r="T332" s="71"/>
      <c r="AT332" s="25" t="s">
        <v>188</v>
      </c>
      <c r="AU332" s="25" t="s">
        <v>80</v>
      </c>
    </row>
    <row r="333" spans="2:51" s="12" customFormat="1" ht="13.5">
      <c r="B333" s="199"/>
      <c r="D333" s="194" t="s">
        <v>192</v>
      </c>
      <c r="F333" s="201" t="s">
        <v>1555</v>
      </c>
      <c r="H333" s="202">
        <v>1278.9</v>
      </c>
      <c r="I333" s="203"/>
      <c r="L333" s="199"/>
      <c r="M333" s="204"/>
      <c r="N333" s="205"/>
      <c r="O333" s="205"/>
      <c r="P333" s="205"/>
      <c r="Q333" s="205"/>
      <c r="R333" s="205"/>
      <c r="S333" s="205"/>
      <c r="T333" s="206"/>
      <c r="AT333" s="200" t="s">
        <v>192</v>
      </c>
      <c r="AU333" s="200" t="s">
        <v>80</v>
      </c>
      <c r="AV333" s="12" t="s">
        <v>80</v>
      </c>
      <c r="AW333" s="12" t="s">
        <v>6</v>
      </c>
      <c r="AX333" s="12" t="s">
        <v>78</v>
      </c>
      <c r="AY333" s="200" t="s">
        <v>179</v>
      </c>
    </row>
    <row r="334" spans="2:65" s="1" customFormat="1" ht="16.5" customHeight="1">
      <c r="B334" s="181"/>
      <c r="C334" s="182" t="s">
        <v>658</v>
      </c>
      <c r="D334" s="182" t="s">
        <v>181</v>
      </c>
      <c r="E334" s="183" t="s">
        <v>1556</v>
      </c>
      <c r="F334" s="184" t="s">
        <v>1557</v>
      </c>
      <c r="G334" s="185" t="s">
        <v>822</v>
      </c>
      <c r="H334" s="186">
        <v>547</v>
      </c>
      <c r="I334" s="187"/>
      <c r="J334" s="188">
        <f>ROUND(I334*H334,2)</f>
        <v>0</v>
      </c>
      <c r="K334" s="184" t="s">
        <v>185</v>
      </c>
      <c r="L334" s="42"/>
      <c r="M334" s="189" t="s">
        <v>5</v>
      </c>
      <c r="N334" s="190" t="s">
        <v>42</v>
      </c>
      <c r="O334" s="43"/>
      <c r="P334" s="191">
        <f>O334*H334</f>
        <v>0</v>
      </c>
      <c r="Q334" s="191">
        <v>0</v>
      </c>
      <c r="R334" s="191">
        <f>Q334*H334</f>
        <v>0</v>
      </c>
      <c r="S334" s="191">
        <v>0</v>
      </c>
      <c r="T334" s="192">
        <f>S334*H334</f>
        <v>0</v>
      </c>
      <c r="AR334" s="25" t="s">
        <v>186</v>
      </c>
      <c r="AT334" s="25" t="s">
        <v>181</v>
      </c>
      <c r="AU334" s="25" t="s">
        <v>80</v>
      </c>
      <c r="AY334" s="25" t="s">
        <v>179</v>
      </c>
      <c r="BE334" s="193">
        <f>IF(N334="základní",J334,0)</f>
        <v>0</v>
      </c>
      <c r="BF334" s="193">
        <f>IF(N334="snížená",J334,0)</f>
        <v>0</v>
      </c>
      <c r="BG334" s="193">
        <f>IF(N334="zákl. přenesená",J334,0)</f>
        <v>0</v>
      </c>
      <c r="BH334" s="193">
        <f>IF(N334="sníž. přenesená",J334,0)</f>
        <v>0</v>
      </c>
      <c r="BI334" s="193">
        <f>IF(N334="nulová",J334,0)</f>
        <v>0</v>
      </c>
      <c r="BJ334" s="25" t="s">
        <v>78</v>
      </c>
      <c r="BK334" s="193">
        <f>ROUND(I334*H334,2)</f>
        <v>0</v>
      </c>
      <c r="BL334" s="25" t="s">
        <v>186</v>
      </c>
      <c r="BM334" s="25" t="s">
        <v>1558</v>
      </c>
    </row>
    <row r="335" spans="2:47" s="1" customFormat="1" ht="27">
      <c r="B335" s="42"/>
      <c r="D335" s="194" t="s">
        <v>188</v>
      </c>
      <c r="F335" s="195" t="s">
        <v>1559</v>
      </c>
      <c r="I335" s="196"/>
      <c r="L335" s="42"/>
      <c r="M335" s="197"/>
      <c r="N335" s="43"/>
      <c r="O335" s="43"/>
      <c r="P335" s="43"/>
      <c r="Q335" s="43"/>
      <c r="R335" s="43"/>
      <c r="S335" s="43"/>
      <c r="T335" s="71"/>
      <c r="AT335" s="25" t="s">
        <v>188</v>
      </c>
      <c r="AU335" s="25" t="s">
        <v>80</v>
      </c>
    </row>
    <row r="336" spans="2:47" s="1" customFormat="1" ht="27">
      <c r="B336" s="42"/>
      <c r="D336" s="194" t="s">
        <v>190</v>
      </c>
      <c r="F336" s="198" t="s">
        <v>1430</v>
      </c>
      <c r="I336" s="196"/>
      <c r="L336" s="42"/>
      <c r="M336" s="197"/>
      <c r="N336" s="43"/>
      <c r="O336" s="43"/>
      <c r="P336" s="43"/>
      <c r="Q336" s="43"/>
      <c r="R336" s="43"/>
      <c r="S336" s="43"/>
      <c r="T336" s="71"/>
      <c r="AT336" s="25" t="s">
        <v>190</v>
      </c>
      <c r="AU336" s="25" t="s">
        <v>80</v>
      </c>
    </row>
    <row r="337" spans="2:51" s="13" customFormat="1" ht="13.5">
      <c r="B337" s="207"/>
      <c r="D337" s="194" t="s">
        <v>192</v>
      </c>
      <c r="E337" s="208" t="s">
        <v>5</v>
      </c>
      <c r="F337" s="209" t="s">
        <v>1560</v>
      </c>
      <c r="H337" s="208" t="s">
        <v>5</v>
      </c>
      <c r="I337" s="210"/>
      <c r="L337" s="207"/>
      <c r="M337" s="211"/>
      <c r="N337" s="212"/>
      <c r="O337" s="212"/>
      <c r="P337" s="212"/>
      <c r="Q337" s="212"/>
      <c r="R337" s="212"/>
      <c r="S337" s="212"/>
      <c r="T337" s="213"/>
      <c r="AT337" s="208" t="s">
        <v>192</v>
      </c>
      <c r="AU337" s="208" t="s">
        <v>80</v>
      </c>
      <c r="AV337" s="13" t="s">
        <v>78</v>
      </c>
      <c r="AW337" s="13" t="s">
        <v>35</v>
      </c>
      <c r="AX337" s="13" t="s">
        <v>71</v>
      </c>
      <c r="AY337" s="208" t="s">
        <v>179</v>
      </c>
    </row>
    <row r="338" spans="2:51" s="12" customFormat="1" ht="13.5">
      <c r="B338" s="199"/>
      <c r="D338" s="194" t="s">
        <v>192</v>
      </c>
      <c r="E338" s="200" t="s">
        <v>5</v>
      </c>
      <c r="F338" s="201" t="s">
        <v>1561</v>
      </c>
      <c r="H338" s="202">
        <v>242</v>
      </c>
      <c r="I338" s="203"/>
      <c r="L338" s="199"/>
      <c r="M338" s="204"/>
      <c r="N338" s="205"/>
      <c r="O338" s="205"/>
      <c r="P338" s="205"/>
      <c r="Q338" s="205"/>
      <c r="R338" s="205"/>
      <c r="S338" s="205"/>
      <c r="T338" s="206"/>
      <c r="AT338" s="200" t="s">
        <v>192</v>
      </c>
      <c r="AU338" s="200" t="s">
        <v>80</v>
      </c>
      <c r="AV338" s="12" t="s">
        <v>80</v>
      </c>
      <c r="AW338" s="12" t="s">
        <v>35</v>
      </c>
      <c r="AX338" s="12" t="s">
        <v>71</v>
      </c>
      <c r="AY338" s="200" t="s">
        <v>179</v>
      </c>
    </row>
    <row r="339" spans="2:51" s="13" customFormat="1" ht="13.5">
      <c r="B339" s="207"/>
      <c r="D339" s="194" t="s">
        <v>192</v>
      </c>
      <c r="E339" s="208" t="s">
        <v>5</v>
      </c>
      <c r="F339" s="209" t="s">
        <v>1562</v>
      </c>
      <c r="H339" s="208" t="s">
        <v>5</v>
      </c>
      <c r="I339" s="210"/>
      <c r="L339" s="207"/>
      <c r="M339" s="211"/>
      <c r="N339" s="212"/>
      <c r="O339" s="212"/>
      <c r="P339" s="212"/>
      <c r="Q339" s="212"/>
      <c r="R339" s="212"/>
      <c r="S339" s="212"/>
      <c r="T339" s="213"/>
      <c r="AT339" s="208" t="s">
        <v>192</v>
      </c>
      <c r="AU339" s="208" t="s">
        <v>80</v>
      </c>
      <c r="AV339" s="13" t="s">
        <v>78</v>
      </c>
      <c r="AW339" s="13" t="s">
        <v>35</v>
      </c>
      <c r="AX339" s="13" t="s">
        <v>71</v>
      </c>
      <c r="AY339" s="208" t="s">
        <v>179</v>
      </c>
    </row>
    <row r="340" spans="2:51" s="12" customFormat="1" ht="13.5">
      <c r="B340" s="199"/>
      <c r="D340" s="194" t="s">
        <v>192</v>
      </c>
      <c r="E340" s="200" t="s">
        <v>5</v>
      </c>
      <c r="F340" s="201" t="s">
        <v>1563</v>
      </c>
      <c r="H340" s="202">
        <v>42</v>
      </c>
      <c r="I340" s="203"/>
      <c r="L340" s="199"/>
      <c r="M340" s="204"/>
      <c r="N340" s="205"/>
      <c r="O340" s="205"/>
      <c r="P340" s="205"/>
      <c r="Q340" s="205"/>
      <c r="R340" s="205"/>
      <c r="S340" s="205"/>
      <c r="T340" s="206"/>
      <c r="AT340" s="200" t="s">
        <v>192</v>
      </c>
      <c r="AU340" s="200" t="s">
        <v>80</v>
      </c>
      <c r="AV340" s="12" t="s">
        <v>80</v>
      </c>
      <c r="AW340" s="12" t="s">
        <v>35</v>
      </c>
      <c r="AX340" s="12" t="s">
        <v>71</v>
      </c>
      <c r="AY340" s="200" t="s">
        <v>179</v>
      </c>
    </row>
    <row r="341" spans="2:51" s="13" customFormat="1" ht="13.5">
      <c r="B341" s="207"/>
      <c r="D341" s="194" t="s">
        <v>192</v>
      </c>
      <c r="E341" s="208" t="s">
        <v>5</v>
      </c>
      <c r="F341" s="209" t="s">
        <v>1564</v>
      </c>
      <c r="H341" s="208" t="s">
        <v>5</v>
      </c>
      <c r="I341" s="210"/>
      <c r="L341" s="207"/>
      <c r="M341" s="211"/>
      <c r="N341" s="212"/>
      <c r="O341" s="212"/>
      <c r="P341" s="212"/>
      <c r="Q341" s="212"/>
      <c r="R341" s="212"/>
      <c r="S341" s="212"/>
      <c r="T341" s="213"/>
      <c r="AT341" s="208" t="s">
        <v>192</v>
      </c>
      <c r="AU341" s="208" t="s">
        <v>80</v>
      </c>
      <c r="AV341" s="13" t="s">
        <v>78</v>
      </c>
      <c r="AW341" s="13" t="s">
        <v>35</v>
      </c>
      <c r="AX341" s="13" t="s">
        <v>71</v>
      </c>
      <c r="AY341" s="208" t="s">
        <v>179</v>
      </c>
    </row>
    <row r="342" spans="2:51" s="12" customFormat="1" ht="13.5">
      <c r="B342" s="199"/>
      <c r="D342" s="194" t="s">
        <v>192</v>
      </c>
      <c r="E342" s="200" t="s">
        <v>5</v>
      </c>
      <c r="F342" s="201" t="s">
        <v>1565</v>
      </c>
      <c r="H342" s="202">
        <v>263</v>
      </c>
      <c r="I342" s="203"/>
      <c r="L342" s="199"/>
      <c r="M342" s="204"/>
      <c r="N342" s="205"/>
      <c r="O342" s="205"/>
      <c r="P342" s="205"/>
      <c r="Q342" s="205"/>
      <c r="R342" s="205"/>
      <c r="S342" s="205"/>
      <c r="T342" s="206"/>
      <c r="AT342" s="200" t="s">
        <v>192</v>
      </c>
      <c r="AU342" s="200" t="s">
        <v>80</v>
      </c>
      <c r="AV342" s="12" t="s">
        <v>80</v>
      </c>
      <c r="AW342" s="12" t="s">
        <v>35</v>
      </c>
      <c r="AX342" s="12" t="s">
        <v>71</v>
      </c>
      <c r="AY342" s="200" t="s">
        <v>179</v>
      </c>
    </row>
    <row r="343" spans="2:51" s="14" customFormat="1" ht="13.5">
      <c r="B343" s="214"/>
      <c r="D343" s="194" t="s">
        <v>192</v>
      </c>
      <c r="E343" s="215" t="s">
        <v>5</v>
      </c>
      <c r="F343" s="216" t="s">
        <v>228</v>
      </c>
      <c r="H343" s="217">
        <v>547</v>
      </c>
      <c r="I343" s="218"/>
      <c r="L343" s="214"/>
      <c r="M343" s="219"/>
      <c r="N343" s="220"/>
      <c r="O343" s="220"/>
      <c r="P343" s="220"/>
      <c r="Q343" s="220"/>
      <c r="R343" s="220"/>
      <c r="S343" s="220"/>
      <c r="T343" s="221"/>
      <c r="AT343" s="215" t="s">
        <v>192</v>
      </c>
      <c r="AU343" s="215" t="s">
        <v>80</v>
      </c>
      <c r="AV343" s="14" t="s">
        <v>186</v>
      </c>
      <c r="AW343" s="14" t="s">
        <v>35</v>
      </c>
      <c r="AX343" s="14" t="s">
        <v>78</v>
      </c>
      <c r="AY343" s="215" t="s">
        <v>179</v>
      </c>
    </row>
    <row r="344" spans="2:65" s="1" customFormat="1" ht="16.5" customHeight="1">
      <c r="B344" s="181"/>
      <c r="C344" s="230" t="s">
        <v>666</v>
      </c>
      <c r="D344" s="230" t="s">
        <v>541</v>
      </c>
      <c r="E344" s="231" t="s">
        <v>1566</v>
      </c>
      <c r="F344" s="232" t="s">
        <v>1567</v>
      </c>
      <c r="G344" s="233" t="s">
        <v>822</v>
      </c>
      <c r="H344" s="234">
        <v>284</v>
      </c>
      <c r="I344" s="235"/>
      <c r="J344" s="236">
        <f>ROUND(I344*H344,2)</f>
        <v>0</v>
      </c>
      <c r="K344" s="232" t="s">
        <v>185</v>
      </c>
      <c r="L344" s="237"/>
      <c r="M344" s="238" t="s">
        <v>5</v>
      </c>
      <c r="N344" s="239" t="s">
        <v>42</v>
      </c>
      <c r="O344" s="43"/>
      <c r="P344" s="191">
        <f>O344*H344</f>
        <v>0</v>
      </c>
      <c r="Q344" s="191">
        <v>0.0008</v>
      </c>
      <c r="R344" s="191">
        <f>Q344*H344</f>
        <v>0.2272</v>
      </c>
      <c r="S344" s="191">
        <v>0</v>
      </c>
      <c r="T344" s="192">
        <f>S344*H344</f>
        <v>0</v>
      </c>
      <c r="AR344" s="25" t="s">
        <v>284</v>
      </c>
      <c r="AT344" s="25" t="s">
        <v>541</v>
      </c>
      <c r="AU344" s="25" t="s">
        <v>80</v>
      </c>
      <c r="AY344" s="25" t="s">
        <v>179</v>
      </c>
      <c r="BE344" s="193">
        <f>IF(N344="základní",J344,0)</f>
        <v>0</v>
      </c>
      <c r="BF344" s="193">
        <f>IF(N344="snížená",J344,0)</f>
        <v>0</v>
      </c>
      <c r="BG344" s="193">
        <f>IF(N344="zákl. přenesená",J344,0)</f>
        <v>0</v>
      </c>
      <c r="BH344" s="193">
        <f>IF(N344="sníž. přenesená",J344,0)</f>
        <v>0</v>
      </c>
      <c r="BI344" s="193">
        <f>IF(N344="nulová",J344,0)</f>
        <v>0</v>
      </c>
      <c r="BJ344" s="25" t="s">
        <v>78</v>
      </c>
      <c r="BK344" s="193">
        <f>ROUND(I344*H344,2)</f>
        <v>0</v>
      </c>
      <c r="BL344" s="25" t="s">
        <v>186</v>
      </c>
      <c r="BM344" s="25" t="s">
        <v>1568</v>
      </c>
    </row>
    <row r="345" spans="2:47" s="1" customFormat="1" ht="13.5">
      <c r="B345" s="42"/>
      <c r="D345" s="194" t="s">
        <v>188</v>
      </c>
      <c r="F345" s="195" t="s">
        <v>1569</v>
      </c>
      <c r="I345" s="196"/>
      <c r="L345" s="42"/>
      <c r="M345" s="197"/>
      <c r="N345" s="43"/>
      <c r="O345" s="43"/>
      <c r="P345" s="43"/>
      <c r="Q345" s="43"/>
      <c r="R345" s="43"/>
      <c r="S345" s="43"/>
      <c r="T345" s="71"/>
      <c r="AT345" s="25" t="s">
        <v>188</v>
      </c>
      <c r="AU345" s="25" t="s">
        <v>80</v>
      </c>
    </row>
    <row r="346" spans="2:65" s="1" customFormat="1" ht="16.5" customHeight="1">
      <c r="B346" s="181"/>
      <c r="C346" s="230" t="s">
        <v>675</v>
      </c>
      <c r="D346" s="230" t="s">
        <v>541</v>
      </c>
      <c r="E346" s="231" t="s">
        <v>1570</v>
      </c>
      <c r="F346" s="232" t="s">
        <v>1571</v>
      </c>
      <c r="G346" s="233" t="s">
        <v>822</v>
      </c>
      <c r="H346" s="234">
        <v>263</v>
      </c>
      <c r="I346" s="235"/>
      <c r="J346" s="236">
        <f>ROUND(I346*H346,2)</f>
        <v>0</v>
      </c>
      <c r="K346" s="232" t="s">
        <v>5</v>
      </c>
      <c r="L346" s="237"/>
      <c r="M346" s="238" t="s">
        <v>5</v>
      </c>
      <c r="N346" s="239" t="s">
        <v>42</v>
      </c>
      <c r="O346" s="43"/>
      <c r="P346" s="191">
        <f>O346*H346</f>
        <v>0</v>
      </c>
      <c r="Q346" s="191">
        <v>0.0008</v>
      </c>
      <c r="R346" s="191">
        <f>Q346*H346</f>
        <v>0.2104</v>
      </c>
      <c r="S346" s="191">
        <v>0</v>
      </c>
      <c r="T346" s="192">
        <f>S346*H346</f>
        <v>0</v>
      </c>
      <c r="AR346" s="25" t="s">
        <v>284</v>
      </c>
      <c r="AT346" s="25" t="s">
        <v>541</v>
      </c>
      <c r="AU346" s="25" t="s">
        <v>80</v>
      </c>
      <c r="AY346" s="25" t="s">
        <v>179</v>
      </c>
      <c r="BE346" s="193">
        <f>IF(N346="základní",J346,0)</f>
        <v>0</v>
      </c>
      <c r="BF346" s="193">
        <f>IF(N346="snížená",J346,0)</f>
        <v>0</v>
      </c>
      <c r="BG346" s="193">
        <f>IF(N346="zákl. přenesená",J346,0)</f>
        <v>0</v>
      </c>
      <c r="BH346" s="193">
        <f>IF(N346="sníž. přenesená",J346,0)</f>
        <v>0</v>
      </c>
      <c r="BI346" s="193">
        <f>IF(N346="nulová",J346,0)</f>
        <v>0</v>
      </c>
      <c r="BJ346" s="25" t="s">
        <v>78</v>
      </c>
      <c r="BK346" s="193">
        <f>ROUND(I346*H346,2)</f>
        <v>0</v>
      </c>
      <c r="BL346" s="25" t="s">
        <v>186</v>
      </c>
      <c r="BM346" s="25" t="s">
        <v>1572</v>
      </c>
    </row>
    <row r="347" spans="2:47" s="1" customFormat="1" ht="13.5">
      <c r="B347" s="42"/>
      <c r="D347" s="194" t="s">
        <v>188</v>
      </c>
      <c r="F347" s="195" t="s">
        <v>1573</v>
      </c>
      <c r="I347" s="196"/>
      <c r="L347" s="42"/>
      <c r="M347" s="197"/>
      <c r="N347" s="43"/>
      <c r="O347" s="43"/>
      <c r="P347" s="43"/>
      <c r="Q347" s="43"/>
      <c r="R347" s="43"/>
      <c r="S347" s="43"/>
      <c r="T347" s="71"/>
      <c r="AT347" s="25" t="s">
        <v>188</v>
      </c>
      <c r="AU347" s="25" t="s">
        <v>80</v>
      </c>
    </row>
    <row r="348" spans="2:65" s="1" customFormat="1" ht="16.5" customHeight="1">
      <c r="B348" s="181"/>
      <c r="C348" s="182" t="s">
        <v>694</v>
      </c>
      <c r="D348" s="182" t="s">
        <v>181</v>
      </c>
      <c r="E348" s="183"/>
      <c r="F348" s="184" t="s">
        <v>2935</v>
      </c>
      <c r="G348" s="185"/>
      <c r="H348" s="186"/>
      <c r="I348" s="187"/>
      <c r="J348" s="188"/>
      <c r="K348" s="184" t="s">
        <v>5</v>
      </c>
      <c r="L348" s="42"/>
      <c r="M348" s="189" t="s">
        <v>5</v>
      </c>
      <c r="N348" s="190" t="s">
        <v>42</v>
      </c>
      <c r="O348" s="43"/>
      <c r="P348" s="191">
        <f>O348*H348</f>
        <v>0</v>
      </c>
      <c r="Q348" s="191">
        <v>0</v>
      </c>
      <c r="R348" s="191">
        <f>Q348*H348</f>
        <v>0</v>
      </c>
      <c r="S348" s="191">
        <v>0</v>
      </c>
      <c r="T348" s="192">
        <f>S348*H348</f>
        <v>0</v>
      </c>
      <c r="AR348" s="25" t="s">
        <v>186</v>
      </c>
      <c r="AT348" s="25" t="s">
        <v>181</v>
      </c>
      <c r="AU348" s="25" t="s">
        <v>80</v>
      </c>
      <c r="AY348" s="25" t="s">
        <v>179</v>
      </c>
      <c r="BE348" s="193">
        <f>IF(N348="základní",J348,0)</f>
        <v>0</v>
      </c>
      <c r="BF348" s="193">
        <f>IF(N348="snížená",J348,0)</f>
        <v>0</v>
      </c>
      <c r="BG348" s="193">
        <f>IF(N348="zákl. přenesená",J348,0)</f>
        <v>0</v>
      </c>
      <c r="BH348" s="193">
        <f>IF(N348="sníž. přenesená",J348,0)</f>
        <v>0</v>
      </c>
      <c r="BI348" s="193">
        <f>IF(N348="nulová",J348,0)</f>
        <v>0</v>
      </c>
      <c r="BJ348" s="25" t="s">
        <v>78</v>
      </c>
      <c r="BK348" s="193">
        <f>ROUND(I348*H348,2)</f>
        <v>0</v>
      </c>
      <c r="BL348" s="25" t="s">
        <v>186</v>
      </c>
      <c r="BM348" s="25" t="s">
        <v>1574</v>
      </c>
    </row>
    <row r="349" spans="2:47" s="1" customFormat="1" ht="13.5">
      <c r="B349" s="42"/>
      <c r="D349" s="194"/>
      <c r="F349" s="195"/>
      <c r="I349" s="196"/>
      <c r="L349" s="42"/>
      <c r="M349" s="197"/>
      <c r="N349" s="43"/>
      <c r="O349" s="43"/>
      <c r="P349" s="43"/>
      <c r="Q349" s="43"/>
      <c r="R349" s="43"/>
      <c r="S349" s="43"/>
      <c r="T349" s="71"/>
      <c r="AT349" s="25" t="s">
        <v>188</v>
      </c>
      <c r="AU349" s="25" t="s">
        <v>80</v>
      </c>
    </row>
    <row r="350" spans="2:65" s="1" customFormat="1" ht="16.5" customHeight="1">
      <c r="B350" s="181"/>
      <c r="C350" s="182" t="s">
        <v>713</v>
      </c>
      <c r="D350" s="182" t="s">
        <v>181</v>
      </c>
      <c r="E350" s="183" t="s">
        <v>1575</v>
      </c>
      <c r="F350" s="184" t="s">
        <v>1576</v>
      </c>
      <c r="G350" s="185" t="s">
        <v>309</v>
      </c>
      <c r="H350" s="186">
        <v>1218</v>
      </c>
      <c r="I350" s="187"/>
      <c r="J350" s="188">
        <f>ROUND(I350*H350,2)</f>
        <v>0</v>
      </c>
      <c r="K350" s="184" t="s">
        <v>185</v>
      </c>
      <c r="L350" s="42"/>
      <c r="M350" s="189" t="s">
        <v>5</v>
      </c>
      <c r="N350" s="190" t="s">
        <v>42</v>
      </c>
      <c r="O350" s="43"/>
      <c r="P350" s="191">
        <f>O350*H350</f>
        <v>0</v>
      </c>
      <c r="Q350" s="191">
        <v>0</v>
      </c>
      <c r="R350" s="191">
        <f>Q350*H350</f>
        <v>0</v>
      </c>
      <c r="S350" s="191">
        <v>0</v>
      </c>
      <c r="T350" s="192">
        <f>S350*H350</f>
        <v>0</v>
      </c>
      <c r="AR350" s="25" t="s">
        <v>186</v>
      </c>
      <c r="AT350" s="25" t="s">
        <v>181</v>
      </c>
      <c r="AU350" s="25" t="s">
        <v>80</v>
      </c>
      <c r="AY350" s="25" t="s">
        <v>179</v>
      </c>
      <c r="BE350" s="193">
        <f>IF(N350="základní",J350,0)</f>
        <v>0</v>
      </c>
      <c r="BF350" s="193">
        <f>IF(N350="snížená",J350,0)</f>
        <v>0</v>
      </c>
      <c r="BG350" s="193">
        <f>IF(N350="zákl. přenesená",J350,0)</f>
        <v>0</v>
      </c>
      <c r="BH350" s="193">
        <f>IF(N350="sníž. přenesená",J350,0)</f>
        <v>0</v>
      </c>
      <c r="BI350" s="193">
        <f>IF(N350="nulová",J350,0)</f>
        <v>0</v>
      </c>
      <c r="BJ350" s="25" t="s">
        <v>78</v>
      </c>
      <c r="BK350" s="193">
        <f>ROUND(I350*H350,2)</f>
        <v>0</v>
      </c>
      <c r="BL350" s="25" t="s">
        <v>186</v>
      </c>
      <c r="BM350" s="25" t="s">
        <v>1577</v>
      </c>
    </row>
    <row r="351" spans="2:47" s="1" customFormat="1" ht="13.5">
      <c r="B351" s="42"/>
      <c r="D351" s="194" t="s">
        <v>188</v>
      </c>
      <c r="F351" s="195" t="s">
        <v>1578</v>
      </c>
      <c r="I351" s="196"/>
      <c r="L351" s="42"/>
      <c r="M351" s="197"/>
      <c r="N351" s="43"/>
      <c r="O351" s="43"/>
      <c r="P351" s="43"/>
      <c r="Q351" s="43"/>
      <c r="R351" s="43"/>
      <c r="S351" s="43"/>
      <c r="T351" s="71"/>
      <c r="AT351" s="25" t="s">
        <v>188</v>
      </c>
      <c r="AU351" s="25" t="s">
        <v>80</v>
      </c>
    </row>
    <row r="352" spans="2:65" s="1" customFormat="1" ht="16.5" customHeight="1">
      <c r="B352" s="181"/>
      <c r="C352" s="182" t="s">
        <v>748</v>
      </c>
      <c r="D352" s="182" t="s">
        <v>181</v>
      </c>
      <c r="E352" s="183" t="s">
        <v>1579</v>
      </c>
      <c r="F352" s="184" t="s">
        <v>1580</v>
      </c>
      <c r="G352" s="185" t="s">
        <v>822</v>
      </c>
      <c r="H352" s="186">
        <v>263</v>
      </c>
      <c r="I352" s="187"/>
      <c r="J352" s="188">
        <f>ROUND(I352*H352,2)</f>
        <v>0</v>
      </c>
      <c r="K352" s="184" t="s">
        <v>185</v>
      </c>
      <c r="L352" s="42"/>
      <c r="M352" s="189" t="s">
        <v>5</v>
      </c>
      <c r="N352" s="190" t="s">
        <v>42</v>
      </c>
      <c r="O352" s="43"/>
      <c r="P352" s="191">
        <f>O352*H352</f>
        <v>0</v>
      </c>
      <c r="Q352" s="191">
        <v>0.05803</v>
      </c>
      <c r="R352" s="191">
        <f>Q352*H352</f>
        <v>15.26189</v>
      </c>
      <c r="S352" s="191">
        <v>0</v>
      </c>
      <c r="T352" s="192">
        <f>S352*H352</f>
        <v>0</v>
      </c>
      <c r="AR352" s="25" t="s">
        <v>186</v>
      </c>
      <c r="AT352" s="25" t="s">
        <v>181</v>
      </c>
      <c r="AU352" s="25" t="s">
        <v>80</v>
      </c>
      <c r="AY352" s="25" t="s">
        <v>179</v>
      </c>
      <c r="BE352" s="193">
        <f>IF(N352="základní",J352,0)</f>
        <v>0</v>
      </c>
      <c r="BF352" s="193">
        <f>IF(N352="snížená",J352,0)</f>
        <v>0</v>
      </c>
      <c r="BG352" s="193">
        <f>IF(N352="zákl. přenesená",J352,0)</f>
        <v>0</v>
      </c>
      <c r="BH352" s="193">
        <f>IF(N352="sníž. přenesená",J352,0)</f>
        <v>0</v>
      </c>
      <c r="BI352" s="193">
        <f>IF(N352="nulová",J352,0)</f>
        <v>0</v>
      </c>
      <c r="BJ352" s="25" t="s">
        <v>78</v>
      </c>
      <c r="BK352" s="193">
        <f>ROUND(I352*H352,2)</f>
        <v>0</v>
      </c>
      <c r="BL352" s="25" t="s">
        <v>186</v>
      </c>
      <c r="BM352" s="25" t="s">
        <v>1581</v>
      </c>
    </row>
    <row r="353" spans="2:47" s="1" customFormat="1" ht="27">
      <c r="B353" s="42"/>
      <c r="D353" s="194" t="s">
        <v>188</v>
      </c>
      <c r="F353" s="195" t="s">
        <v>1582</v>
      </c>
      <c r="I353" s="196"/>
      <c r="L353" s="42"/>
      <c r="M353" s="197"/>
      <c r="N353" s="43"/>
      <c r="O353" s="43"/>
      <c r="P353" s="43"/>
      <c r="Q353" s="43"/>
      <c r="R353" s="43"/>
      <c r="S353" s="43"/>
      <c r="T353" s="71"/>
      <c r="AT353" s="25" t="s">
        <v>188</v>
      </c>
      <c r="AU353" s="25" t="s">
        <v>80</v>
      </c>
    </row>
    <row r="354" spans="2:47" s="1" customFormat="1" ht="27">
      <c r="B354" s="42"/>
      <c r="D354" s="194" t="s">
        <v>190</v>
      </c>
      <c r="F354" s="198" t="s">
        <v>1430</v>
      </c>
      <c r="I354" s="196"/>
      <c r="L354" s="42"/>
      <c r="M354" s="197"/>
      <c r="N354" s="43"/>
      <c r="O354" s="43"/>
      <c r="P354" s="43"/>
      <c r="Q354" s="43"/>
      <c r="R354" s="43"/>
      <c r="S354" s="43"/>
      <c r="T354" s="71"/>
      <c r="AT354" s="25" t="s">
        <v>190</v>
      </c>
      <c r="AU354" s="25" t="s">
        <v>80</v>
      </c>
    </row>
    <row r="355" spans="2:51" s="12" customFormat="1" ht="13.5">
      <c r="B355" s="199"/>
      <c r="D355" s="194" t="s">
        <v>192</v>
      </c>
      <c r="E355" s="200" t="s">
        <v>5</v>
      </c>
      <c r="F355" s="201" t="s">
        <v>1565</v>
      </c>
      <c r="H355" s="202">
        <v>263</v>
      </c>
      <c r="I355" s="203"/>
      <c r="L355" s="199"/>
      <c r="M355" s="204"/>
      <c r="N355" s="205"/>
      <c r="O355" s="205"/>
      <c r="P355" s="205"/>
      <c r="Q355" s="205"/>
      <c r="R355" s="205"/>
      <c r="S355" s="205"/>
      <c r="T355" s="206"/>
      <c r="AT355" s="200" t="s">
        <v>192</v>
      </c>
      <c r="AU355" s="200" t="s">
        <v>80</v>
      </c>
      <c r="AV355" s="12" t="s">
        <v>80</v>
      </c>
      <c r="AW355" s="12" t="s">
        <v>35</v>
      </c>
      <c r="AX355" s="12" t="s">
        <v>78</v>
      </c>
      <c r="AY355" s="200" t="s">
        <v>179</v>
      </c>
    </row>
    <row r="356" spans="2:65" s="1" customFormat="1" ht="25.5" customHeight="1">
      <c r="B356" s="181"/>
      <c r="C356" s="182" t="s">
        <v>754</v>
      </c>
      <c r="D356" s="182" t="s">
        <v>181</v>
      </c>
      <c r="E356" s="183" t="s">
        <v>1583</v>
      </c>
      <c r="F356" s="184" t="s">
        <v>1584</v>
      </c>
      <c r="G356" s="185" t="s">
        <v>822</v>
      </c>
      <c r="H356" s="186">
        <v>263</v>
      </c>
      <c r="I356" s="187"/>
      <c r="J356" s="188">
        <f>ROUND(I356*H356,2)</f>
        <v>0</v>
      </c>
      <c r="K356" s="184" t="s">
        <v>185</v>
      </c>
      <c r="L356" s="42"/>
      <c r="M356" s="189" t="s">
        <v>5</v>
      </c>
      <c r="N356" s="190" t="s">
        <v>42</v>
      </c>
      <c r="O356" s="43"/>
      <c r="P356" s="191">
        <f>O356*H356</f>
        <v>0</v>
      </c>
      <c r="Q356" s="191">
        <v>0.01818</v>
      </c>
      <c r="R356" s="191">
        <f>Q356*H356</f>
        <v>4.78134</v>
      </c>
      <c r="S356" s="191">
        <v>0</v>
      </c>
      <c r="T356" s="192">
        <f>S356*H356</f>
        <v>0</v>
      </c>
      <c r="AR356" s="25" t="s">
        <v>186</v>
      </c>
      <c r="AT356" s="25" t="s">
        <v>181</v>
      </c>
      <c r="AU356" s="25" t="s">
        <v>80</v>
      </c>
      <c r="AY356" s="25" t="s">
        <v>179</v>
      </c>
      <c r="BE356" s="193">
        <f>IF(N356="základní",J356,0)</f>
        <v>0</v>
      </c>
      <c r="BF356" s="193">
        <f>IF(N356="snížená",J356,0)</f>
        <v>0</v>
      </c>
      <c r="BG356" s="193">
        <f>IF(N356="zákl. přenesená",J356,0)</f>
        <v>0</v>
      </c>
      <c r="BH356" s="193">
        <f>IF(N356="sníž. přenesená",J356,0)</f>
        <v>0</v>
      </c>
      <c r="BI356" s="193">
        <f>IF(N356="nulová",J356,0)</f>
        <v>0</v>
      </c>
      <c r="BJ356" s="25" t="s">
        <v>78</v>
      </c>
      <c r="BK356" s="193">
        <f>ROUND(I356*H356,2)</f>
        <v>0</v>
      </c>
      <c r="BL356" s="25" t="s">
        <v>186</v>
      </c>
      <c r="BM356" s="25" t="s">
        <v>1585</v>
      </c>
    </row>
    <row r="357" spans="2:47" s="1" customFormat="1" ht="27">
      <c r="B357" s="42"/>
      <c r="D357" s="194" t="s">
        <v>188</v>
      </c>
      <c r="F357" s="195" t="s">
        <v>1586</v>
      </c>
      <c r="I357" s="196"/>
      <c r="L357" s="42"/>
      <c r="M357" s="197"/>
      <c r="N357" s="43"/>
      <c r="O357" s="43"/>
      <c r="P357" s="43"/>
      <c r="Q357" s="43"/>
      <c r="R357" s="43"/>
      <c r="S357" s="43"/>
      <c r="T357" s="71"/>
      <c r="AT357" s="25" t="s">
        <v>188</v>
      </c>
      <c r="AU357" s="25" t="s">
        <v>80</v>
      </c>
    </row>
    <row r="358" spans="2:65" s="1" customFormat="1" ht="25.5" customHeight="1">
      <c r="B358" s="181"/>
      <c r="C358" s="182" t="s">
        <v>772</v>
      </c>
      <c r="D358" s="182" t="s">
        <v>181</v>
      </c>
      <c r="E358" s="183" t="s">
        <v>1587</v>
      </c>
      <c r="F358" s="184" t="s">
        <v>1588</v>
      </c>
      <c r="G358" s="185" t="s">
        <v>822</v>
      </c>
      <c r="H358" s="186">
        <v>263</v>
      </c>
      <c r="I358" s="187"/>
      <c r="J358" s="188">
        <f>ROUND(I358*H358,2)</f>
        <v>0</v>
      </c>
      <c r="K358" s="184" t="s">
        <v>185</v>
      </c>
      <c r="L358" s="42"/>
      <c r="M358" s="189" t="s">
        <v>5</v>
      </c>
      <c r="N358" s="190" t="s">
        <v>42</v>
      </c>
      <c r="O358" s="43"/>
      <c r="P358" s="191">
        <f>O358*H358</f>
        <v>0</v>
      </c>
      <c r="Q358" s="191">
        <v>0.01242</v>
      </c>
      <c r="R358" s="191">
        <f>Q358*H358</f>
        <v>3.26646</v>
      </c>
      <c r="S358" s="191">
        <v>0</v>
      </c>
      <c r="T358" s="192">
        <f>S358*H358</f>
        <v>0</v>
      </c>
      <c r="AR358" s="25" t="s">
        <v>186</v>
      </c>
      <c r="AT358" s="25" t="s">
        <v>181</v>
      </c>
      <c r="AU358" s="25" t="s">
        <v>80</v>
      </c>
      <c r="AY358" s="25" t="s">
        <v>179</v>
      </c>
      <c r="BE358" s="193">
        <f>IF(N358="základní",J358,0)</f>
        <v>0</v>
      </c>
      <c r="BF358" s="193">
        <f>IF(N358="snížená",J358,0)</f>
        <v>0</v>
      </c>
      <c r="BG358" s="193">
        <f>IF(N358="zákl. přenesená",J358,0)</f>
        <v>0</v>
      </c>
      <c r="BH358" s="193">
        <f>IF(N358="sníž. přenesená",J358,0)</f>
        <v>0</v>
      </c>
      <c r="BI358" s="193">
        <f>IF(N358="nulová",J358,0)</f>
        <v>0</v>
      </c>
      <c r="BJ358" s="25" t="s">
        <v>78</v>
      </c>
      <c r="BK358" s="193">
        <f>ROUND(I358*H358,2)</f>
        <v>0</v>
      </c>
      <c r="BL358" s="25" t="s">
        <v>186</v>
      </c>
      <c r="BM358" s="25" t="s">
        <v>1589</v>
      </c>
    </row>
    <row r="359" spans="2:47" s="1" customFormat="1" ht="27">
      <c r="B359" s="42"/>
      <c r="D359" s="194" t="s">
        <v>188</v>
      </c>
      <c r="F359" s="195" t="s">
        <v>1590</v>
      </c>
      <c r="I359" s="196"/>
      <c r="L359" s="42"/>
      <c r="M359" s="197"/>
      <c r="N359" s="43"/>
      <c r="O359" s="43"/>
      <c r="P359" s="43"/>
      <c r="Q359" s="43"/>
      <c r="R359" s="43"/>
      <c r="S359" s="43"/>
      <c r="T359" s="71"/>
      <c r="AT359" s="25" t="s">
        <v>188</v>
      </c>
      <c r="AU359" s="25" t="s">
        <v>80</v>
      </c>
    </row>
    <row r="360" spans="2:65" s="1" customFormat="1" ht="25.5" customHeight="1">
      <c r="B360" s="181"/>
      <c r="C360" s="182" t="s">
        <v>777</v>
      </c>
      <c r="D360" s="182" t="s">
        <v>181</v>
      </c>
      <c r="E360" s="183" t="s">
        <v>1591</v>
      </c>
      <c r="F360" s="184" t="s">
        <v>1592</v>
      </c>
      <c r="G360" s="185" t="s">
        <v>822</v>
      </c>
      <c r="H360" s="186">
        <v>263</v>
      </c>
      <c r="I360" s="187"/>
      <c r="J360" s="188">
        <f>ROUND(I360*H360,2)</f>
        <v>0</v>
      </c>
      <c r="K360" s="184" t="s">
        <v>185</v>
      </c>
      <c r="L360" s="42"/>
      <c r="M360" s="189" t="s">
        <v>5</v>
      </c>
      <c r="N360" s="190" t="s">
        <v>42</v>
      </c>
      <c r="O360" s="43"/>
      <c r="P360" s="191">
        <f>O360*H360</f>
        <v>0</v>
      </c>
      <c r="Q360" s="191">
        <v>0</v>
      </c>
      <c r="R360" s="191">
        <f>Q360*H360</f>
        <v>0</v>
      </c>
      <c r="S360" s="191">
        <v>0</v>
      </c>
      <c r="T360" s="192">
        <f>S360*H360</f>
        <v>0</v>
      </c>
      <c r="AR360" s="25" t="s">
        <v>186</v>
      </c>
      <c r="AT360" s="25" t="s">
        <v>181</v>
      </c>
      <c r="AU360" s="25" t="s">
        <v>80</v>
      </c>
      <c r="AY360" s="25" t="s">
        <v>179</v>
      </c>
      <c r="BE360" s="193">
        <f>IF(N360="základní",J360,0)</f>
        <v>0</v>
      </c>
      <c r="BF360" s="193">
        <f>IF(N360="snížená",J360,0)</f>
        <v>0</v>
      </c>
      <c r="BG360" s="193">
        <f>IF(N360="zákl. přenesená",J360,0)</f>
        <v>0</v>
      </c>
      <c r="BH360" s="193">
        <f>IF(N360="sníž. přenesená",J360,0)</f>
        <v>0</v>
      </c>
      <c r="BI360" s="193">
        <f>IF(N360="nulová",J360,0)</f>
        <v>0</v>
      </c>
      <c r="BJ360" s="25" t="s">
        <v>78</v>
      </c>
      <c r="BK360" s="193">
        <f>ROUND(I360*H360,2)</f>
        <v>0</v>
      </c>
      <c r="BL360" s="25" t="s">
        <v>186</v>
      </c>
      <c r="BM360" s="25" t="s">
        <v>1593</v>
      </c>
    </row>
    <row r="361" spans="2:47" s="1" customFormat="1" ht="27">
      <c r="B361" s="42"/>
      <c r="D361" s="194" t="s">
        <v>188</v>
      </c>
      <c r="F361" s="195" t="s">
        <v>1594</v>
      </c>
      <c r="I361" s="196"/>
      <c r="L361" s="42"/>
      <c r="M361" s="197"/>
      <c r="N361" s="43"/>
      <c r="O361" s="43"/>
      <c r="P361" s="43"/>
      <c r="Q361" s="43"/>
      <c r="R361" s="43"/>
      <c r="S361" s="43"/>
      <c r="T361" s="71"/>
      <c r="AT361" s="25" t="s">
        <v>188</v>
      </c>
      <c r="AU361" s="25" t="s">
        <v>80</v>
      </c>
    </row>
    <row r="362" spans="2:65" s="1" customFormat="1" ht="16.5" customHeight="1">
      <c r="B362" s="181"/>
      <c r="C362" s="182" t="s">
        <v>784</v>
      </c>
      <c r="D362" s="182" t="s">
        <v>181</v>
      </c>
      <c r="E362" s="183" t="s">
        <v>1595</v>
      </c>
      <c r="F362" s="184" t="s">
        <v>1596</v>
      </c>
      <c r="G362" s="185" t="s">
        <v>822</v>
      </c>
      <c r="H362" s="186">
        <v>53</v>
      </c>
      <c r="I362" s="187"/>
      <c r="J362" s="188">
        <f>ROUND(I362*H362,2)</f>
        <v>0</v>
      </c>
      <c r="K362" s="184" t="s">
        <v>5</v>
      </c>
      <c r="L362" s="42"/>
      <c r="M362" s="189" t="s">
        <v>5</v>
      </c>
      <c r="N362" s="190" t="s">
        <v>42</v>
      </c>
      <c r="O362" s="43"/>
      <c r="P362" s="191">
        <f>O362*H362</f>
        <v>0</v>
      </c>
      <c r="Q362" s="191">
        <v>0.03636</v>
      </c>
      <c r="R362" s="191">
        <f>Q362*H362</f>
        <v>1.9270800000000001</v>
      </c>
      <c r="S362" s="191">
        <v>0</v>
      </c>
      <c r="T362" s="192">
        <f>S362*H362</f>
        <v>0</v>
      </c>
      <c r="AR362" s="25" t="s">
        <v>186</v>
      </c>
      <c r="AT362" s="25" t="s">
        <v>181</v>
      </c>
      <c r="AU362" s="25" t="s">
        <v>80</v>
      </c>
      <c r="AY362" s="25" t="s">
        <v>179</v>
      </c>
      <c r="BE362" s="193">
        <f>IF(N362="základní",J362,0)</f>
        <v>0</v>
      </c>
      <c r="BF362" s="193">
        <f>IF(N362="snížená",J362,0)</f>
        <v>0</v>
      </c>
      <c r="BG362" s="193">
        <f>IF(N362="zákl. přenesená",J362,0)</f>
        <v>0</v>
      </c>
      <c r="BH362" s="193">
        <f>IF(N362="sníž. přenesená",J362,0)</f>
        <v>0</v>
      </c>
      <c r="BI362" s="193">
        <f>IF(N362="nulová",J362,0)</f>
        <v>0</v>
      </c>
      <c r="BJ362" s="25" t="s">
        <v>78</v>
      </c>
      <c r="BK362" s="193">
        <f>ROUND(I362*H362,2)</f>
        <v>0</v>
      </c>
      <c r="BL362" s="25" t="s">
        <v>186</v>
      </c>
      <c r="BM362" s="25" t="s">
        <v>1597</v>
      </c>
    </row>
    <row r="363" spans="2:47" s="1" customFormat="1" ht="13.5">
      <c r="B363" s="42"/>
      <c r="D363" s="194" t="s">
        <v>188</v>
      </c>
      <c r="F363" s="195" t="s">
        <v>1596</v>
      </c>
      <c r="I363" s="196"/>
      <c r="L363" s="42"/>
      <c r="M363" s="197"/>
      <c r="N363" s="43"/>
      <c r="O363" s="43"/>
      <c r="P363" s="43"/>
      <c r="Q363" s="43"/>
      <c r="R363" s="43"/>
      <c r="S363" s="43"/>
      <c r="T363" s="71"/>
      <c r="AT363" s="25" t="s">
        <v>188</v>
      </c>
      <c r="AU363" s="25" t="s">
        <v>80</v>
      </c>
    </row>
    <row r="364" spans="2:51" s="13" customFormat="1" ht="13.5">
      <c r="B364" s="207"/>
      <c r="D364" s="194" t="s">
        <v>192</v>
      </c>
      <c r="E364" s="208" t="s">
        <v>5</v>
      </c>
      <c r="F364" s="209" t="s">
        <v>1598</v>
      </c>
      <c r="H364" s="208" t="s">
        <v>5</v>
      </c>
      <c r="I364" s="210"/>
      <c r="L364" s="207"/>
      <c r="M364" s="211"/>
      <c r="N364" s="212"/>
      <c r="O364" s="212"/>
      <c r="P364" s="212"/>
      <c r="Q364" s="212"/>
      <c r="R364" s="212"/>
      <c r="S364" s="212"/>
      <c r="T364" s="213"/>
      <c r="AT364" s="208" t="s">
        <v>192</v>
      </c>
      <c r="AU364" s="208" t="s">
        <v>80</v>
      </c>
      <c r="AV364" s="13" t="s">
        <v>78</v>
      </c>
      <c r="AW364" s="13" t="s">
        <v>35</v>
      </c>
      <c r="AX364" s="13" t="s">
        <v>71</v>
      </c>
      <c r="AY364" s="208" t="s">
        <v>179</v>
      </c>
    </row>
    <row r="365" spans="2:51" s="12" customFormat="1" ht="13.5">
      <c r="B365" s="199"/>
      <c r="D365" s="194" t="s">
        <v>192</v>
      </c>
      <c r="E365" s="200" t="s">
        <v>5</v>
      </c>
      <c r="F365" s="201" t="s">
        <v>694</v>
      </c>
      <c r="H365" s="202">
        <v>53</v>
      </c>
      <c r="I365" s="203"/>
      <c r="L365" s="199"/>
      <c r="M365" s="204"/>
      <c r="N365" s="205"/>
      <c r="O365" s="205"/>
      <c r="P365" s="205"/>
      <c r="Q365" s="205"/>
      <c r="R365" s="205"/>
      <c r="S365" s="205"/>
      <c r="T365" s="206"/>
      <c r="AT365" s="200" t="s">
        <v>192</v>
      </c>
      <c r="AU365" s="200" t="s">
        <v>80</v>
      </c>
      <c r="AV365" s="12" t="s">
        <v>80</v>
      </c>
      <c r="AW365" s="12" t="s">
        <v>35</v>
      </c>
      <c r="AX365" s="12" t="s">
        <v>78</v>
      </c>
      <c r="AY365" s="200" t="s">
        <v>179</v>
      </c>
    </row>
    <row r="366" spans="2:65" s="1" customFormat="1" ht="25.5" customHeight="1">
      <c r="B366" s="181"/>
      <c r="C366" s="182" t="s">
        <v>790</v>
      </c>
      <c r="D366" s="182" t="s">
        <v>181</v>
      </c>
      <c r="E366" s="183" t="s">
        <v>1599</v>
      </c>
      <c r="F366" s="184" t="s">
        <v>1600</v>
      </c>
      <c r="G366" s="185" t="s">
        <v>822</v>
      </c>
      <c r="H366" s="186">
        <v>210</v>
      </c>
      <c r="I366" s="187"/>
      <c r="J366" s="188">
        <f>ROUND(I366*H366,2)</f>
        <v>0</v>
      </c>
      <c r="K366" s="184" t="s">
        <v>185</v>
      </c>
      <c r="L366" s="42"/>
      <c r="M366" s="189" t="s">
        <v>5</v>
      </c>
      <c r="N366" s="190" t="s">
        <v>42</v>
      </c>
      <c r="O366" s="43"/>
      <c r="P366" s="191">
        <f>O366*H366</f>
        <v>0</v>
      </c>
      <c r="Q366" s="191">
        <v>0.03535</v>
      </c>
      <c r="R366" s="191">
        <f>Q366*H366</f>
        <v>7.4235</v>
      </c>
      <c r="S366" s="191">
        <v>0</v>
      </c>
      <c r="T366" s="192">
        <f>S366*H366</f>
        <v>0</v>
      </c>
      <c r="AR366" s="25" t="s">
        <v>186</v>
      </c>
      <c r="AT366" s="25" t="s">
        <v>181</v>
      </c>
      <c r="AU366" s="25" t="s">
        <v>80</v>
      </c>
      <c r="AY366" s="25" t="s">
        <v>179</v>
      </c>
      <c r="BE366" s="193">
        <f>IF(N366="základní",J366,0)</f>
        <v>0</v>
      </c>
      <c r="BF366" s="193">
        <f>IF(N366="snížená",J366,0)</f>
        <v>0</v>
      </c>
      <c r="BG366" s="193">
        <f>IF(N366="zákl. přenesená",J366,0)</f>
        <v>0</v>
      </c>
      <c r="BH366" s="193">
        <f>IF(N366="sníž. přenesená",J366,0)</f>
        <v>0</v>
      </c>
      <c r="BI366" s="193">
        <f>IF(N366="nulová",J366,0)</f>
        <v>0</v>
      </c>
      <c r="BJ366" s="25" t="s">
        <v>78</v>
      </c>
      <c r="BK366" s="193">
        <f>ROUND(I366*H366,2)</f>
        <v>0</v>
      </c>
      <c r="BL366" s="25" t="s">
        <v>186</v>
      </c>
      <c r="BM366" s="25" t="s">
        <v>1601</v>
      </c>
    </row>
    <row r="367" spans="2:47" s="1" customFormat="1" ht="27">
      <c r="B367" s="42"/>
      <c r="D367" s="194" t="s">
        <v>188</v>
      </c>
      <c r="F367" s="195" t="s">
        <v>1602</v>
      </c>
      <c r="I367" s="196"/>
      <c r="L367" s="42"/>
      <c r="M367" s="197"/>
      <c r="N367" s="43"/>
      <c r="O367" s="43"/>
      <c r="P367" s="43"/>
      <c r="Q367" s="43"/>
      <c r="R367" s="43"/>
      <c r="S367" s="43"/>
      <c r="T367" s="71"/>
      <c r="AT367" s="25" t="s">
        <v>188</v>
      </c>
      <c r="AU367" s="25" t="s">
        <v>80</v>
      </c>
    </row>
    <row r="368" spans="2:51" s="13" customFormat="1" ht="13.5">
      <c r="B368" s="207"/>
      <c r="D368" s="194" t="s">
        <v>192</v>
      </c>
      <c r="E368" s="208" t="s">
        <v>5</v>
      </c>
      <c r="F368" s="209" t="s">
        <v>1603</v>
      </c>
      <c r="H368" s="208" t="s">
        <v>5</v>
      </c>
      <c r="I368" s="210"/>
      <c r="L368" s="207"/>
      <c r="M368" s="211"/>
      <c r="N368" s="212"/>
      <c r="O368" s="212"/>
      <c r="P368" s="212"/>
      <c r="Q368" s="212"/>
      <c r="R368" s="212"/>
      <c r="S368" s="212"/>
      <c r="T368" s="213"/>
      <c r="AT368" s="208" t="s">
        <v>192</v>
      </c>
      <c r="AU368" s="208" t="s">
        <v>80</v>
      </c>
      <c r="AV368" s="13" t="s">
        <v>78</v>
      </c>
      <c r="AW368" s="13" t="s">
        <v>35</v>
      </c>
      <c r="AX368" s="13" t="s">
        <v>71</v>
      </c>
      <c r="AY368" s="208" t="s">
        <v>179</v>
      </c>
    </row>
    <row r="369" spans="2:51" s="12" customFormat="1" ht="13.5">
      <c r="B369" s="199"/>
      <c r="D369" s="194" t="s">
        <v>192</v>
      </c>
      <c r="E369" s="200" t="s">
        <v>5</v>
      </c>
      <c r="F369" s="201" t="s">
        <v>1604</v>
      </c>
      <c r="H369" s="202">
        <v>210</v>
      </c>
      <c r="I369" s="203"/>
      <c r="L369" s="199"/>
      <c r="M369" s="204"/>
      <c r="N369" s="205"/>
      <c r="O369" s="205"/>
      <c r="P369" s="205"/>
      <c r="Q369" s="205"/>
      <c r="R369" s="205"/>
      <c r="S369" s="205"/>
      <c r="T369" s="206"/>
      <c r="AT369" s="200" t="s">
        <v>192</v>
      </c>
      <c r="AU369" s="200" t="s">
        <v>80</v>
      </c>
      <c r="AV369" s="12" t="s">
        <v>80</v>
      </c>
      <c r="AW369" s="12" t="s">
        <v>35</v>
      </c>
      <c r="AX369" s="12" t="s">
        <v>78</v>
      </c>
      <c r="AY369" s="200" t="s">
        <v>179</v>
      </c>
    </row>
    <row r="370" spans="2:63" s="11" customFormat="1" ht="29.85" customHeight="1">
      <c r="B370" s="168"/>
      <c r="D370" s="169" t="s">
        <v>70</v>
      </c>
      <c r="E370" s="179" t="s">
        <v>289</v>
      </c>
      <c r="F370" s="179" t="s">
        <v>1277</v>
      </c>
      <c r="I370" s="171"/>
      <c r="J370" s="180">
        <f>BK370</f>
        <v>0</v>
      </c>
      <c r="L370" s="168"/>
      <c r="M370" s="173"/>
      <c r="N370" s="174"/>
      <c r="O370" s="174"/>
      <c r="P370" s="175">
        <f>SUM(P371:P387)</f>
        <v>0</v>
      </c>
      <c r="Q370" s="174"/>
      <c r="R370" s="175">
        <f>SUM(R371:R387)</f>
        <v>0.09744</v>
      </c>
      <c r="S370" s="174"/>
      <c r="T370" s="176">
        <f>SUM(T371:T387)</f>
        <v>0</v>
      </c>
      <c r="AR370" s="169" t="s">
        <v>78</v>
      </c>
      <c r="AT370" s="177" t="s">
        <v>70</v>
      </c>
      <c r="AU370" s="177" t="s">
        <v>78</v>
      </c>
      <c r="AY370" s="169" t="s">
        <v>179</v>
      </c>
      <c r="BK370" s="178">
        <f>SUM(BK371:BK387)</f>
        <v>0</v>
      </c>
    </row>
    <row r="371" spans="2:65" s="1" customFormat="1" ht="25.5" customHeight="1">
      <c r="B371" s="181"/>
      <c r="C371" s="182" t="s">
        <v>797</v>
      </c>
      <c r="D371" s="182" t="s">
        <v>181</v>
      </c>
      <c r="E371" s="183" t="s">
        <v>1297</v>
      </c>
      <c r="F371" s="184" t="s">
        <v>1298</v>
      </c>
      <c r="G371" s="185" t="s">
        <v>309</v>
      </c>
      <c r="H371" s="186">
        <v>1948.8</v>
      </c>
      <c r="I371" s="187"/>
      <c r="J371" s="188">
        <f>ROUND(I371*H371,2)</f>
        <v>0</v>
      </c>
      <c r="K371" s="184" t="s">
        <v>185</v>
      </c>
      <c r="L371" s="42"/>
      <c r="M371" s="189" t="s">
        <v>5</v>
      </c>
      <c r="N371" s="190" t="s">
        <v>42</v>
      </c>
      <c r="O371" s="43"/>
      <c r="P371" s="191">
        <f>O371*H371</f>
        <v>0</v>
      </c>
      <c r="Q371" s="191">
        <v>5E-05</v>
      </c>
      <c r="R371" s="191">
        <f>Q371*H371</f>
        <v>0.09744</v>
      </c>
      <c r="S371" s="191">
        <v>0</v>
      </c>
      <c r="T371" s="192">
        <f>S371*H371</f>
        <v>0</v>
      </c>
      <c r="AR371" s="25" t="s">
        <v>186</v>
      </c>
      <c r="AT371" s="25" t="s">
        <v>181</v>
      </c>
      <c r="AU371" s="25" t="s">
        <v>80</v>
      </c>
      <c r="AY371" s="25" t="s">
        <v>179</v>
      </c>
      <c r="BE371" s="193">
        <f>IF(N371="základní",J371,0)</f>
        <v>0</v>
      </c>
      <c r="BF371" s="193">
        <f>IF(N371="snížená",J371,0)</f>
        <v>0</v>
      </c>
      <c r="BG371" s="193">
        <f>IF(N371="zákl. přenesená",J371,0)</f>
        <v>0</v>
      </c>
      <c r="BH371" s="193">
        <f>IF(N371="sníž. přenesená",J371,0)</f>
        <v>0</v>
      </c>
      <c r="BI371" s="193">
        <f>IF(N371="nulová",J371,0)</f>
        <v>0</v>
      </c>
      <c r="BJ371" s="25" t="s">
        <v>78</v>
      </c>
      <c r="BK371" s="193">
        <f>ROUND(I371*H371,2)</f>
        <v>0</v>
      </c>
      <c r="BL371" s="25" t="s">
        <v>186</v>
      </c>
      <c r="BM371" s="25" t="s">
        <v>1605</v>
      </c>
    </row>
    <row r="372" spans="2:47" s="1" customFormat="1" ht="27">
      <c r="B372" s="42"/>
      <c r="D372" s="194" t="s">
        <v>188</v>
      </c>
      <c r="F372" s="195" t="s">
        <v>1300</v>
      </c>
      <c r="I372" s="196"/>
      <c r="L372" s="42"/>
      <c r="M372" s="197"/>
      <c r="N372" s="43"/>
      <c r="O372" s="43"/>
      <c r="P372" s="43"/>
      <c r="Q372" s="43"/>
      <c r="R372" s="43"/>
      <c r="S372" s="43"/>
      <c r="T372" s="71"/>
      <c r="AT372" s="25" t="s">
        <v>188</v>
      </c>
      <c r="AU372" s="25" t="s">
        <v>80</v>
      </c>
    </row>
    <row r="373" spans="2:51" s="13" customFormat="1" ht="13.5">
      <c r="B373" s="207"/>
      <c r="D373" s="194" t="s">
        <v>192</v>
      </c>
      <c r="E373" s="208" t="s">
        <v>5</v>
      </c>
      <c r="F373" s="209" t="s">
        <v>1301</v>
      </c>
      <c r="H373" s="208" t="s">
        <v>5</v>
      </c>
      <c r="I373" s="210"/>
      <c r="L373" s="207"/>
      <c r="M373" s="211"/>
      <c r="N373" s="212"/>
      <c r="O373" s="212"/>
      <c r="P373" s="212"/>
      <c r="Q373" s="212"/>
      <c r="R373" s="212"/>
      <c r="S373" s="212"/>
      <c r="T373" s="213"/>
      <c r="AT373" s="208" t="s">
        <v>192</v>
      </c>
      <c r="AU373" s="208" t="s">
        <v>80</v>
      </c>
      <c r="AV373" s="13" t="s">
        <v>78</v>
      </c>
      <c r="AW373" s="13" t="s">
        <v>35</v>
      </c>
      <c r="AX373" s="13" t="s">
        <v>71</v>
      </c>
      <c r="AY373" s="208" t="s">
        <v>179</v>
      </c>
    </row>
    <row r="374" spans="2:51" s="12" customFormat="1" ht="13.5">
      <c r="B374" s="199"/>
      <c r="D374" s="194" t="s">
        <v>192</v>
      </c>
      <c r="E374" s="200" t="s">
        <v>5</v>
      </c>
      <c r="F374" s="201" t="s">
        <v>1606</v>
      </c>
      <c r="H374" s="202">
        <v>1948.8</v>
      </c>
      <c r="I374" s="203"/>
      <c r="L374" s="199"/>
      <c r="M374" s="204"/>
      <c r="N374" s="205"/>
      <c r="O374" s="205"/>
      <c r="P374" s="205"/>
      <c r="Q374" s="205"/>
      <c r="R374" s="205"/>
      <c r="S374" s="205"/>
      <c r="T374" s="206"/>
      <c r="AT374" s="200" t="s">
        <v>192</v>
      </c>
      <c r="AU374" s="200" t="s">
        <v>80</v>
      </c>
      <c r="AV374" s="12" t="s">
        <v>80</v>
      </c>
      <c r="AW374" s="12" t="s">
        <v>35</v>
      </c>
      <c r="AX374" s="12" t="s">
        <v>78</v>
      </c>
      <c r="AY374" s="200" t="s">
        <v>179</v>
      </c>
    </row>
    <row r="375" spans="2:65" s="1" customFormat="1" ht="16.5" customHeight="1">
      <c r="B375" s="181"/>
      <c r="C375" s="182" t="s">
        <v>806</v>
      </c>
      <c r="D375" s="182" t="s">
        <v>181</v>
      </c>
      <c r="E375" s="183" t="s">
        <v>1304</v>
      </c>
      <c r="F375" s="184" t="s">
        <v>1305</v>
      </c>
      <c r="G375" s="185" t="s">
        <v>309</v>
      </c>
      <c r="H375" s="186">
        <v>1705.2</v>
      </c>
      <c r="I375" s="187"/>
      <c r="J375" s="188">
        <f>ROUND(I375*H375,2)</f>
        <v>0</v>
      </c>
      <c r="K375" s="184" t="s">
        <v>185</v>
      </c>
      <c r="L375" s="42"/>
      <c r="M375" s="189" t="s">
        <v>5</v>
      </c>
      <c r="N375" s="190" t="s">
        <v>42</v>
      </c>
      <c r="O375" s="43"/>
      <c r="P375" s="191">
        <f>O375*H375</f>
        <v>0</v>
      </c>
      <c r="Q375" s="191">
        <v>0</v>
      </c>
      <c r="R375" s="191">
        <f>Q375*H375</f>
        <v>0</v>
      </c>
      <c r="S375" s="191">
        <v>0</v>
      </c>
      <c r="T375" s="192">
        <f>S375*H375</f>
        <v>0</v>
      </c>
      <c r="AR375" s="25" t="s">
        <v>186</v>
      </c>
      <c r="AT375" s="25" t="s">
        <v>181</v>
      </c>
      <c r="AU375" s="25" t="s">
        <v>80</v>
      </c>
      <c r="AY375" s="25" t="s">
        <v>179</v>
      </c>
      <c r="BE375" s="193">
        <f>IF(N375="základní",J375,0)</f>
        <v>0</v>
      </c>
      <c r="BF375" s="193">
        <f>IF(N375="snížená",J375,0)</f>
        <v>0</v>
      </c>
      <c r="BG375" s="193">
        <f>IF(N375="zákl. přenesená",J375,0)</f>
        <v>0</v>
      </c>
      <c r="BH375" s="193">
        <f>IF(N375="sníž. přenesená",J375,0)</f>
        <v>0</v>
      </c>
      <c r="BI375" s="193">
        <f>IF(N375="nulová",J375,0)</f>
        <v>0</v>
      </c>
      <c r="BJ375" s="25" t="s">
        <v>78</v>
      </c>
      <c r="BK375" s="193">
        <f>ROUND(I375*H375,2)</f>
        <v>0</v>
      </c>
      <c r="BL375" s="25" t="s">
        <v>186</v>
      </c>
      <c r="BM375" s="25" t="s">
        <v>1607</v>
      </c>
    </row>
    <row r="376" spans="2:47" s="1" customFormat="1" ht="13.5">
      <c r="B376" s="42"/>
      <c r="D376" s="194" t="s">
        <v>188</v>
      </c>
      <c r="F376" s="195" t="s">
        <v>1307</v>
      </c>
      <c r="I376" s="196"/>
      <c r="L376" s="42"/>
      <c r="M376" s="197"/>
      <c r="N376" s="43"/>
      <c r="O376" s="43"/>
      <c r="P376" s="43"/>
      <c r="Q376" s="43"/>
      <c r="R376" s="43"/>
      <c r="S376" s="43"/>
      <c r="T376" s="71"/>
      <c r="AT376" s="25" t="s">
        <v>188</v>
      </c>
      <c r="AU376" s="25" t="s">
        <v>80</v>
      </c>
    </row>
    <row r="377" spans="2:47" s="1" customFormat="1" ht="27">
      <c r="B377" s="42"/>
      <c r="D377" s="194" t="s">
        <v>190</v>
      </c>
      <c r="F377" s="198" t="s">
        <v>1430</v>
      </c>
      <c r="I377" s="196"/>
      <c r="L377" s="42"/>
      <c r="M377" s="197"/>
      <c r="N377" s="43"/>
      <c r="O377" s="43"/>
      <c r="P377" s="43"/>
      <c r="Q377" s="43"/>
      <c r="R377" s="43"/>
      <c r="S377" s="43"/>
      <c r="T377" s="71"/>
      <c r="AT377" s="25" t="s">
        <v>190</v>
      </c>
      <c r="AU377" s="25" t="s">
        <v>80</v>
      </c>
    </row>
    <row r="378" spans="2:51" s="13" customFormat="1" ht="13.5">
      <c r="B378" s="207"/>
      <c r="D378" s="194" t="s">
        <v>192</v>
      </c>
      <c r="E378" s="208" t="s">
        <v>5</v>
      </c>
      <c r="F378" s="209" t="s">
        <v>1608</v>
      </c>
      <c r="H378" s="208" t="s">
        <v>5</v>
      </c>
      <c r="I378" s="210"/>
      <c r="L378" s="207"/>
      <c r="M378" s="211"/>
      <c r="N378" s="212"/>
      <c r="O378" s="212"/>
      <c r="P378" s="212"/>
      <c r="Q378" s="212"/>
      <c r="R378" s="212"/>
      <c r="S378" s="212"/>
      <c r="T378" s="213"/>
      <c r="AT378" s="208" t="s">
        <v>192</v>
      </c>
      <c r="AU378" s="208" t="s">
        <v>80</v>
      </c>
      <c r="AV378" s="13" t="s">
        <v>78</v>
      </c>
      <c r="AW378" s="13" t="s">
        <v>35</v>
      </c>
      <c r="AX378" s="13" t="s">
        <v>71</v>
      </c>
      <c r="AY378" s="208" t="s">
        <v>179</v>
      </c>
    </row>
    <row r="379" spans="2:51" s="12" customFormat="1" ht="13.5">
      <c r="B379" s="199"/>
      <c r="D379" s="194" t="s">
        <v>192</v>
      </c>
      <c r="E379" s="200" t="s">
        <v>5</v>
      </c>
      <c r="F379" s="201" t="s">
        <v>1442</v>
      </c>
      <c r="H379" s="202">
        <v>1705.2</v>
      </c>
      <c r="I379" s="203"/>
      <c r="L379" s="199"/>
      <c r="M379" s="204"/>
      <c r="N379" s="205"/>
      <c r="O379" s="205"/>
      <c r="P379" s="205"/>
      <c r="Q379" s="205"/>
      <c r="R379" s="205"/>
      <c r="S379" s="205"/>
      <c r="T379" s="206"/>
      <c r="AT379" s="200" t="s">
        <v>192</v>
      </c>
      <c r="AU379" s="200" t="s">
        <v>80</v>
      </c>
      <c r="AV379" s="12" t="s">
        <v>80</v>
      </c>
      <c r="AW379" s="12" t="s">
        <v>35</v>
      </c>
      <c r="AX379" s="12" t="s">
        <v>78</v>
      </c>
      <c r="AY379" s="200" t="s">
        <v>179</v>
      </c>
    </row>
    <row r="380" spans="2:65" s="1" customFormat="1" ht="16.5" customHeight="1">
      <c r="B380" s="181"/>
      <c r="C380" s="182" t="s">
        <v>813</v>
      </c>
      <c r="D380" s="182" t="s">
        <v>181</v>
      </c>
      <c r="E380" s="183" t="s">
        <v>1331</v>
      </c>
      <c r="F380" s="184" t="s">
        <v>1332</v>
      </c>
      <c r="G380" s="185" t="s">
        <v>309</v>
      </c>
      <c r="H380" s="186">
        <v>243.6</v>
      </c>
      <c r="I380" s="187"/>
      <c r="J380" s="188">
        <f>ROUND(I380*H380,2)</f>
        <v>0</v>
      </c>
      <c r="K380" s="184" t="s">
        <v>185</v>
      </c>
      <c r="L380" s="42"/>
      <c r="M380" s="189" t="s">
        <v>5</v>
      </c>
      <c r="N380" s="190" t="s">
        <v>42</v>
      </c>
      <c r="O380" s="43"/>
      <c r="P380" s="191">
        <f>O380*H380</f>
        <v>0</v>
      </c>
      <c r="Q380" s="191">
        <v>0</v>
      </c>
      <c r="R380" s="191">
        <f>Q380*H380</f>
        <v>0</v>
      </c>
      <c r="S380" s="191">
        <v>0</v>
      </c>
      <c r="T380" s="192">
        <f>S380*H380</f>
        <v>0</v>
      </c>
      <c r="AR380" s="25" t="s">
        <v>186</v>
      </c>
      <c r="AT380" s="25" t="s">
        <v>181</v>
      </c>
      <c r="AU380" s="25" t="s">
        <v>80</v>
      </c>
      <c r="AY380" s="25" t="s">
        <v>179</v>
      </c>
      <c r="BE380" s="193">
        <f>IF(N380="základní",J380,0)</f>
        <v>0</v>
      </c>
      <c r="BF380" s="193">
        <f>IF(N380="snížená",J380,0)</f>
        <v>0</v>
      </c>
      <c r="BG380" s="193">
        <f>IF(N380="zákl. přenesená",J380,0)</f>
        <v>0</v>
      </c>
      <c r="BH380" s="193">
        <f>IF(N380="sníž. přenesená",J380,0)</f>
        <v>0</v>
      </c>
      <c r="BI380" s="193">
        <f>IF(N380="nulová",J380,0)</f>
        <v>0</v>
      </c>
      <c r="BJ380" s="25" t="s">
        <v>78</v>
      </c>
      <c r="BK380" s="193">
        <f>ROUND(I380*H380,2)</f>
        <v>0</v>
      </c>
      <c r="BL380" s="25" t="s">
        <v>186</v>
      </c>
      <c r="BM380" s="25" t="s">
        <v>1609</v>
      </c>
    </row>
    <row r="381" spans="2:47" s="1" customFormat="1" ht="13.5">
      <c r="B381" s="42"/>
      <c r="D381" s="194" t="s">
        <v>188</v>
      </c>
      <c r="F381" s="195" t="s">
        <v>1334</v>
      </c>
      <c r="I381" s="196"/>
      <c r="L381" s="42"/>
      <c r="M381" s="197"/>
      <c r="N381" s="43"/>
      <c r="O381" s="43"/>
      <c r="P381" s="43"/>
      <c r="Q381" s="43"/>
      <c r="R381" s="43"/>
      <c r="S381" s="43"/>
      <c r="T381" s="71"/>
      <c r="AT381" s="25" t="s">
        <v>188</v>
      </c>
      <c r="AU381" s="25" t="s">
        <v>80</v>
      </c>
    </row>
    <row r="382" spans="2:47" s="1" customFormat="1" ht="27">
      <c r="B382" s="42"/>
      <c r="D382" s="194" t="s">
        <v>190</v>
      </c>
      <c r="F382" s="198" t="s">
        <v>1430</v>
      </c>
      <c r="I382" s="196"/>
      <c r="L382" s="42"/>
      <c r="M382" s="197"/>
      <c r="N382" s="43"/>
      <c r="O382" s="43"/>
      <c r="P382" s="43"/>
      <c r="Q382" s="43"/>
      <c r="R382" s="43"/>
      <c r="S382" s="43"/>
      <c r="T382" s="71"/>
      <c r="AT382" s="25" t="s">
        <v>190</v>
      </c>
      <c r="AU382" s="25" t="s">
        <v>80</v>
      </c>
    </row>
    <row r="383" spans="2:51" s="13" customFormat="1" ht="13.5">
      <c r="B383" s="207"/>
      <c r="D383" s="194" t="s">
        <v>192</v>
      </c>
      <c r="E383" s="208" t="s">
        <v>5</v>
      </c>
      <c r="F383" s="209" t="s">
        <v>1610</v>
      </c>
      <c r="H383" s="208" t="s">
        <v>5</v>
      </c>
      <c r="I383" s="210"/>
      <c r="L383" s="207"/>
      <c r="M383" s="211"/>
      <c r="N383" s="212"/>
      <c r="O383" s="212"/>
      <c r="P383" s="212"/>
      <c r="Q383" s="212"/>
      <c r="R383" s="212"/>
      <c r="S383" s="212"/>
      <c r="T383" s="213"/>
      <c r="AT383" s="208" t="s">
        <v>192</v>
      </c>
      <c r="AU383" s="208" t="s">
        <v>80</v>
      </c>
      <c r="AV383" s="13" t="s">
        <v>78</v>
      </c>
      <c r="AW383" s="13" t="s">
        <v>35</v>
      </c>
      <c r="AX383" s="13" t="s">
        <v>71</v>
      </c>
      <c r="AY383" s="208" t="s">
        <v>179</v>
      </c>
    </row>
    <row r="384" spans="2:51" s="12" customFormat="1" ht="13.5">
      <c r="B384" s="199"/>
      <c r="D384" s="194" t="s">
        <v>192</v>
      </c>
      <c r="E384" s="200" t="s">
        <v>5</v>
      </c>
      <c r="F384" s="201" t="s">
        <v>1611</v>
      </c>
      <c r="H384" s="202">
        <v>243.6</v>
      </c>
      <c r="I384" s="203"/>
      <c r="L384" s="199"/>
      <c r="M384" s="204"/>
      <c r="N384" s="205"/>
      <c r="O384" s="205"/>
      <c r="P384" s="205"/>
      <c r="Q384" s="205"/>
      <c r="R384" s="205"/>
      <c r="S384" s="205"/>
      <c r="T384" s="206"/>
      <c r="AT384" s="200" t="s">
        <v>192</v>
      </c>
      <c r="AU384" s="200" t="s">
        <v>80</v>
      </c>
      <c r="AV384" s="12" t="s">
        <v>80</v>
      </c>
      <c r="AW384" s="12" t="s">
        <v>35</v>
      </c>
      <c r="AX384" s="12" t="s">
        <v>78</v>
      </c>
      <c r="AY384" s="200" t="s">
        <v>179</v>
      </c>
    </row>
    <row r="385" spans="2:65" s="1" customFormat="1" ht="16.5" customHeight="1">
      <c r="B385" s="181"/>
      <c r="C385" s="182" t="s">
        <v>819</v>
      </c>
      <c r="D385" s="182" t="s">
        <v>181</v>
      </c>
      <c r="E385" s="183" t="s">
        <v>1362</v>
      </c>
      <c r="F385" s="184" t="s">
        <v>1363</v>
      </c>
      <c r="G385" s="185" t="s">
        <v>316</v>
      </c>
      <c r="H385" s="186">
        <v>150</v>
      </c>
      <c r="I385" s="187"/>
      <c r="J385" s="188">
        <f>ROUND(I385*H385,2)</f>
        <v>0</v>
      </c>
      <c r="K385" s="184" t="s">
        <v>5</v>
      </c>
      <c r="L385" s="42"/>
      <c r="M385" s="189" t="s">
        <v>5</v>
      </c>
      <c r="N385" s="190" t="s">
        <v>42</v>
      </c>
      <c r="O385" s="43"/>
      <c r="P385" s="191">
        <f>O385*H385</f>
        <v>0</v>
      </c>
      <c r="Q385" s="191">
        <v>0</v>
      </c>
      <c r="R385" s="191">
        <f>Q385*H385</f>
        <v>0</v>
      </c>
      <c r="S385" s="191">
        <v>0</v>
      </c>
      <c r="T385" s="192">
        <f>S385*H385</f>
        <v>0</v>
      </c>
      <c r="AR385" s="25" t="s">
        <v>186</v>
      </c>
      <c r="AT385" s="25" t="s">
        <v>181</v>
      </c>
      <c r="AU385" s="25" t="s">
        <v>80</v>
      </c>
      <c r="AY385" s="25" t="s">
        <v>179</v>
      </c>
      <c r="BE385" s="193">
        <f>IF(N385="základní",J385,0)</f>
        <v>0</v>
      </c>
      <c r="BF385" s="193">
        <f>IF(N385="snížená",J385,0)</f>
        <v>0</v>
      </c>
      <c r="BG385" s="193">
        <f>IF(N385="zákl. přenesená",J385,0)</f>
        <v>0</v>
      </c>
      <c r="BH385" s="193">
        <f>IF(N385="sníž. přenesená",J385,0)</f>
        <v>0</v>
      </c>
      <c r="BI385" s="193">
        <f>IF(N385="nulová",J385,0)</f>
        <v>0</v>
      </c>
      <c r="BJ385" s="25" t="s">
        <v>78</v>
      </c>
      <c r="BK385" s="193">
        <f>ROUND(I385*H385,2)</f>
        <v>0</v>
      </c>
      <c r="BL385" s="25" t="s">
        <v>186</v>
      </c>
      <c r="BM385" s="25" t="s">
        <v>1612</v>
      </c>
    </row>
    <row r="386" spans="2:47" s="1" customFormat="1" ht="13.5">
      <c r="B386" s="42"/>
      <c r="D386" s="194" t="s">
        <v>188</v>
      </c>
      <c r="F386" s="195" t="s">
        <v>1363</v>
      </c>
      <c r="I386" s="196"/>
      <c r="L386" s="42"/>
      <c r="M386" s="197"/>
      <c r="N386" s="43"/>
      <c r="O386" s="43"/>
      <c r="P386" s="43"/>
      <c r="Q386" s="43"/>
      <c r="R386" s="43"/>
      <c r="S386" s="43"/>
      <c r="T386" s="71"/>
      <c r="AT386" s="25" t="s">
        <v>188</v>
      </c>
      <c r="AU386" s="25" t="s">
        <v>80</v>
      </c>
    </row>
    <row r="387" spans="2:47" s="1" customFormat="1" ht="67.5">
      <c r="B387" s="42"/>
      <c r="D387" s="194" t="s">
        <v>190</v>
      </c>
      <c r="F387" s="198" t="s">
        <v>1613</v>
      </c>
      <c r="I387" s="196"/>
      <c r="L387" s="42"/>
      <c r="M387" s="197"/>
      <c r="N387" s="43"/>
      <c r="O387" s="43"/>
      <c r="P387" s="43"/>
      <c r="Q387" s="43"/>
      <c r="R387" s="43"/>
      <c r="S387" s="43"/>
      <c r="T387" s="71"/>
      <c r="AT387" s="25" t="s">
        <v>190</v>
      </c>
      <c r="AU387" s="25" t="s">
        <v>80</v>
      </c>
    </row>
    <row r="388" spans="2:63" s="11" customFormat="1" ht="29.85" customHeight="1">
      <c r="B388" s="168"/>
      <c r="D388" s="169" t="s">
        <v>70</v>
      </c>
      <c r="E388" s="179" t="s">
        <v>1366</v>
      </c>
      <c r="F388" s="179" t="s">
        <v>1367</v>
      </c>
      <c r="I388" s="171"/>
      <c r="J388" s="180">
        <f>BK388</f>
        <v>0</v>
      </c>
      <c r="L388" s="168"/>
      <c r="M388" s="173"/>
      <c r="N388" s="174"/>
      <c r="O388" s="174"/>
      <c r="P388" s="175">
        <f>SUM(P389:P401)</f>
        <v>0</v>
      </c>
      <c r="Q388" s="174"/>
      <c r="R388" s="175">
        <f>SUM(R389:R401)</f>
        <v>0</v>
      </c>
      <c r="S388" s="174"/>
      <c r="T388" s="176">
        <f>SUM(T389:T401)</f>
        <v>0</v>
      </c>
      <c r="AR388" s="169" t="s">
        <v>78</v>
      </c>
      <c r="AT388" s="177" t="s">
        <v>70</v>
      </c>
      <c r="AU388" s="177" t="s">
        <v>78</v>
      </c>
      <c r="AY388" s="169" t="s">
        <v>179</v>
      </c>
      <c r="BK388" s="178">
        <f>SUM(BK389:BK401)</f>
        <v>0</v>
      </c>
    </row>
    <row r="389" spans="2:65" s="1" customFormat="1" ht="16.5" customHeight="1">
      <c r="B389" s="181"/>
      <c r="C389" s="182" t="s">
        <v>825</v>
      </c>
      <c r="D389" s="182" t="s">
        <v>181</v>
      </c>
      <c r="E389" s="183" t="s">
        <v>1369</v>
      </c>
      <c r="F389" s="184" t="s">
        <v>1370</v>
      </c>
      <c r="G389" s="185" t="s">
        <v>669</v>
      </c>
      <c r="H389" s="186">
        <v>1198.602</v>
      </c>
      <c r="I389" s="187"/>
      <c r="J389" s="188">
        <f>ROUND(I389*H389,2)</f>
        <v>0</v>
      </c>
      <c r="K389" s="184" t="s">
        <v>185</v>
      </c>
      <c r="L389" s="42"/>
      <c r="M389" s="189" t="s">
        <v>5</v>
      </c>
      <c r="N389" s="190" t="s">
        <v>42</v>
      </c>
      <c r="O389" s="43"/>
      <c r="P389" s="191">
        <f>O389*H389</f>
        <v>0</v>
      </c>
      <c r="Q389" s="191">
        <v>0</v>
      </c>
      <c r="R389" s="191">
        <f>Q389*H389</f>
        <v>0</v>
      </c>
      <c r="S389" s="191">
        <v>0</v>
      </c>
      <c r="T389" s="192">
        <f>S389*H389</f>
        <v>0</v>
      </c>
      <c r="AR389" s="25" t="s">
        <v>186</v>
      </c>
      <c r="AT389" s="25" t="s">
        <v>181</v>
      </c>
      <c r="AU389" s="25" t="s">
        <v>80</v>
      </c>
      <c r="AY389" s="25" t="s">
        <v>179</v>
      </c>
      <c r="BE389" s="193">
        <f>IF(N389="základní",J389,0)</f>
        <v>0</v>
      </c>
      <c r="BF389" s="193">
        <f>IF(N389="snížená",J389,0)</f>
        <v>0</v>
      </c>
      <c r="BG389" s="193">
        <f>IF(N389="zákl. přenesená",J389,0)</f>
        <v>0</v>
      </c>
      <c r="BH389" s="193">
        <f>IF(N389="sníž. přenesená",J389,0)</f>
        <v>0</v>
      </c>
      <c r="BI389" s="193">
        <f>IF(N389="nulová",J389,0)</f>
        <v>0</v>
      </c>
      <c r="BJ389" s="25" t="s">
        <v>78</v>
      </c>
      <c r="BK389" s="193">
        <f>ROUND(I389*H389,2)</f>
        <v>0</v>
      </c>
      <c r="BL389" s="25" t="s">
        <v>186</v>
      </c>
      <c r="BM389" s="25" t="s">
        <v>1614</v>
      </c>
    </row>
    <row r="390" spans="2:47" s="1" customFormat="1" ht="27">
      <c r="B390" s="42"/>
      <c r="D390" s="194" t="s">
        <v>188</v>
      </c>
      <c r="F390" s="195" t="s">
        <v>1372</v>
      </c>
      <c r="I390" s="196"/>
      <c r="L390" s="42"/>
      <c r="M390" s="197"/>
      <c r="N390" s="43"/>
      <c r="O390" s="43"/>
      <c r="P390" s="43"/>
      <c r="Q390" s="43"/>
      <c r="R390" s="43"/>
      <c r="S390" s="43"/>
      <c r="T390" s="71"/>
      <c r="AT390" s="25" t="s">
        <v>188</v>
      </c>
      <c r="AU390" s="25" t="s">
        <v>80</v>
      </c>
    </row>
    <row r="391" spans="2:65" s="1" customFormat="1" ht="16.5" customHeight="1">
      <c r="B391" s="181"/>
      <c r="C391" s="182" t="s">
        <v>830</v>
      </c>
      <c r="D391" s="182" t="s">
        <v>181</v>
      </c>
      <c r="E391" s="183" t="s">
        <v>1376</v>
      </c>
      <c r="F391" s="184" t="s">
        <v>1377</v>
      </c>
      <c r="G391" s="185" t="s">
        <v>669</v>
      </c>
      <c r="H391" s="186">
        <v>10787.418</v>
      </c>
      <c r="I391" s="187"/>
      <c r="J391" s="188">
        <f>ROUND(I391*H391,2)</f>
        <v>0</v>
      </c>
      <c r="K391" s="184" t="s">
        <v>185</v>
      </c>
      <c r="L391" s="42"/>
      <c r="M391" s="189" t="s">
        <v>5</v>
      </c>
      <c r="N391" s="190" t="s">
        <v>42</v>
      </c>
      <c r="O391" s="43"/>
      <c r="P391" s="191">
        <f>O391*H391</f>
        <v>0</v>
      </c>
      <c r="Q391" s="191">
        <v>0</v>
      </c>
      <c r="R391" s="191">
        <f>Q391*H391</f>
        <v>0</v>
      </c>
      <c r="S391" s="191">
        <v>0</v>
      </c>
      <c r="T391" s="192">
        <f>S391*H391</f>
        <v>0</v>
      </c>
      <c r="AR391" s="25" t="s">
        <v>186</v>
      </c>
      <c r="AT391" s="25" t="s">
        <v>181</v>
      </c>
      <c r="AU391" s="25" t="s">
        <v>80</v>
      </c>
      <c r="AY391" s="25" t="s">
        <v>179</v>
      </c>
      <c r="BE391" s="193">
        <f>IF(N391="základní",J391,0)</f>
        <v>0</v>
      </c>
      <c r="BF391" s="193">
        <f>IF(N391="snížená",J391,0)</f>
        <v>0</v>
      </c>
      <c r="BG391" s="193">
        <f>IF(N391="zákl. přenesená",J391,0)</f>
        <v>0</v>
      </c>
      <c r="BH391" s="193">
        <f>IF(N391="sníž. přenesená",J391,0)</f>
        <v>0</v>
      </c>
      <c r="BI391" s="193">
        <f>IF(N391="nulová",J391,0)</f>
        <v>0</v>
      </c>
      <c r="BJ391" s="25" t="s">
        <v>78</v>
      </c>
      <c r="BK391" s="193">
        <f>ROUND(I391*H391,2)</f>
        <v>0</v>
      </c>
      <c r="BL391" s="25" t="s">
        <v>186</v>
      </c>
      <c r="BM391" s="25" t="s">
        <v>1615</v>
      </c>
    </row>
    <row r="392" spans="2:47" s="1" customFormat="1" ht="27">
      <c r="B392" s="42"/>
      <c r="D392" s="194" t="s">
        <v>188</v>
      </c>
      <c r="F392" s="195" t="s">
        <v>1379</v>
      </c>
      <c r="I392" s="196"/>
      <c r="L392" s="42"/>
      <c r="M392" s="197"/>
      <c r="N392" s="43"/>
      <c r="O392" s="43"/>
      <c r="P392" s="43"/>
      <c r="Q392" s="43"/>
      <c r="R392" s="43"/>
      <c r="S392" s="43"/>
      <c r="T392" s="71"/>
      <c r="AT392" s="25" t="s">
        <v>188</v>
      </c>
      <c r="AU392" s="25" t="s">
        <v>80</v>
      </c>
    </row>
    <row r="393" spans="2:51" s="12" customFormat="1" ht="13.5">
      <c r="B393" s="199"/>
      <c r="D393" s="194" t="s">
        <v>192</v>
      </c>
      <c r="F393" s="201" t="s">
        <v>1616</v>
      </c>
      <c r="H393" s="202">
        <v>10787.418</v>
      </c>
      <c r="I393" s="203"/>
      <c r="L393" s="199"/>
      <c r="M393" s="204"/>
      <c r="N393" s="205"/>
      <c r="O393" s="205"/>
      <c r="P393" s="205"/>
      <c r="Q393" s="205"/>
      <c r="R393" s="205"/>
      <c r="S393" s="205"/>
      <c r="T393" s="206"/>
      <c r="AT393" s="200" t="s">
        <v>192</v>
      </c>
      <c r="AU393" s="200" t="s">
        <v>80</v>
      </c>
      <c r="AV393" s="12" t="s">
        <v>80</v>
      </c>
      <c r="AW393" s="12" t="s">
        <v>6</v>
      </c>
      <c r="AX393" s="12" t="s">
        <v>78</v>
      </c>
      <c r="AY393" s="200" t="s">
        <v>179</v>
      </c>
    </row>
    <row r="394" spans="2:65" s="1" customFormat="1" ht="16.5" customHeight="1">
      <c r="B394" s="181"/>
      <c r="C394" s="182" t="s">
        <v>865</v>
      </c>
      <c r="D394" s="182" t="s">
        <v>181</v>
      </c>
      <c r="E394" s="183" t="s">
        <v>1382</v>
      </c>
      <c r="F394" s="184" t="s">
        <v>1383</v>
      </c>
      <c r="G394" s="185" t="s">
        <v>669</v>
      </c>
      <c r="H394" s="186">
        <v>1198.602</v>
      </c>
      <c r="I394" s="187"/>
      <c r="J394" s="188">
        <f>ROUND(I394*H394,2)</f>
        <v>0</v>
      </c>
      <c r="K394" s="184" t="s">
        <v>185</v>
      </c>
      <c r="L394" s="42"/>
      <c r="M394" s="189" t="s">
        <v>5</v>
      </c>
      <c r="N394" s="190" t="s">
        <v>42</v>
      </c>
      <c r="O394" s="43"/>
      <c r="P394" s="191">
        <f>O394*H394</f>
        <v>0</v>
      </c>
      <c r="Q394" s="191">
        <v>0</v>
      </c>
      <c r="R394" s="191">
        <f>Q394*H394</f>
        <v>0</v>
      </c>
      <c r="S394" s="191">
        <v>0</v>
      </c>
      <c r="T394" s="192">
        <f>S394*H394</f>
        <v>0</v>
      </c>
      <c r="AR394" s="25" t="s">
        <v>186</v>
      </c>
      <c r="AT394" s="25" t="s">
        <v>181</v>
      </c>
      <c r="AU394" s="25" t="s">
        <v>80</v>
      </c>
      <c r="AY394" s="25" t="s">
        <v>179</v>
      </c>
      <c r="BE394" s="193">
        <f>IF(N394="základní",J394,0)</f>
        <v>0</v>
      </c>
      <c r="BF394" s="193">
        <f>IF(N394="snížená",J394,0)</f>
        <v>0</v>
      </c>
      <c r="BG394" s="193">
        <f>IF(N394="zákl. přenesená",J394,0)</f>
        <v>0</v>
      </c>
      <c r="BH394" s="193">
        <f>IF(N394="sníž. přenesená",J394,0)</f>
        <v>0</v>
      </c>
      <c r="BI394" s="193">
        <f>IF(N394="nulová",J394,0)</f>
        <v>0</v>
      </c>
      <c r="BJ394" s="25" t="s">
        <v>78</v>
      </c>
      <c r="BK394" s="193">
        <f>ROUND(I394*H394,2)</f>
        <v>0</v>
      </c>
      <c r="BL394" s="25" t="s">
        <v>186</v>
      </c>
      <c r="BM394" s="25" t="s">
        <v>1617</v>
      </c>
    </row>
    <row r="395" spans="2:47" s="1" customFormat="1" ht="13.5">
      <c r="B395" s="42"/>
      <c r="D395" s="194" t="s">
        <v>188</v>
      </c>
      <c r="F395" s="195" t="s">
        <v>1385</v>
      </c>
      <c r="I395" s="196"/>
      <c r="L395" s="42"/>
      <c r="M395" s="197"/>
      <c r="N395" s="43"/>
      <c r="O395" s="43"/>
      <c r="P395" s="43"/>
      <c r="Q395" s="43"/>
      <c r="R395" s="43"/>
      <c r="S395" s="43"/>
      <c r="T395" s="71"/>
      <c r="AT395" s="25" t="s">
        <v>188</v>
      </c>
      <c r="AU395" s="25" t="s">
        <v>80</v>
      </c>
    </row>
    <row r="396" spans="2:65" s="1" customFormat="1" ht="25.5" customHeight="1">
      <c r="B396" s="181"/>
      <c r="C396" s="182" t="s">
        <v>895</v>
      </c>
      <c r="D396" s="182" t="s">
        <v>181</v>
      </c>
      <c r="E396" s="183" t="s">
        <v>1409</v>
      </c>
      <c r="F396" s="184" t="s">
        <v>1410</v>
      </c>
      <c r="G396" s="185" t="s">
        <v>669</v>
      </c>
      <c r="H396" s="186">
        <v>752.815</v>
      </c>
      <c r="I396" s="187"/>
      <c r="J396" s="188">
        <f>ROUND(I396*H396,2)</f>
        <v>0</v>
      </c>
      <c r="K396" s="184" t="s">
        <v>185</v>
      </c>
      <c r="L396" s="42"/>
      <c r="M396" s="189" t="s">
        <v>5</v>
      </c>
      <c r="N396" s="190" t="s">
        <v>42</v>
      </c>
      <c r="O396" s="43"/>
      <c r="P396" s="191">
        <f>O396*H396</f>
        <v>0</v>
      </c>
      <c r="Q396" s="191">
        <v>0</v>
      </c>
      <c r="R396" s="191">
        <f>Q396*H396</f>
        <v>0</v>
      </c>
      <c r="S396" s="191">
        <v>0</v>
      </c>
      <c r="T396" s="192">
        <f>S396*H396</f>
        <v>0</v>
      </c>
      <c r="AR396" s="25" t="s">
        <v>186</v>
      </c>
      <c r="AT396" s="25" t="s">
        <v>181</v>
      </c>
      <c r="AU396" s="25" t="s">
        <v>80</v>
      </c>
      <c r="AY396" s="25" t="s">
        <v>179</v>
      </c>
      <c r="BE396" s="193">
        <f>IF(N396="základní",J396,0)</f>
        <v>0</v>
      </c>
      <c r="BF396" s="193">
        <f>IF(N396="snížená",J396,0)</f>
        <v>0</v>
      </c>
      <c r="BG396" s="193">
        <f>IF(N396="zákl. přenesená",J396,0)</f>
        <v>0</v>
      </c>
      <c r="BH396" s="193">
        <f>IF(N396="sníž. přenesená",J396,0)</f>
        <v>0</v>
      </c>
      <c r="BI396" s="193">
        <f>IF(N396="nulová",J396,0)</f>
        <v>0</v>
      </c>
      <c r="BJ396" s="25" t="s">
        <v>78</v>
      </c>
      <c r="BK396" s="193">
        <f>ROUND(I396*H396,2)</f>
        <v>0</v>
      </c>
      <c r="BL396" s="25" t="s">
        <v>186</v>
      </c>
      <c r="BM396" s="25" t="s">
        <v>1618</v>
      </c>
    </row>
    <row r="397" spans="2:47" s="1" customFormat="1" ht="13.5">
      <c r="B397" s="42"/>
      <c r="D397" s="194" t="s">
        <v>188</v>
      </c>
      <c r="F397" s="195" t="s">
        <v>1412</v>
      </c>
      <c r="I397" s="196"/>
      <c r="L397" s="42"/>
      <c r="M397" s="197"/>
      <c r="N397" s="43"/>
      <c r="O397" s="43"/>
      <c r="P397" s="43"/>
      <c r="Q397" s="43"/>
      <c r="R397" s="43"/>
      <c r="S397" s="43"/>
      <c r="T397" s="71"/>
      <c r="AT397" s="25" t="s">
        <v>188</v>
      </c>
      <c r="AU397" s="25" t="s">
        <v>80</v>
      </c>
    </row>
    <row r="398" spans="2:51" s="12" customFormat="1" ht="13.5">
      <c r="B398" s="199"/>
      <c r="D398" s="194" t="s">
        <v>192</v>
      </c>
      <c r="E398" s="200" t="s">
        <v>5</v>
      </c>
      <c r="F398" s="201" t="s">
        <v>1619</v>
      </c>
      <c r="H398" s="202">
        <v>752.815</v>
      </c>
      <c r="I398" s="203"/>
      <c r="L398" s="199"/>
      <c r="M398" s="204"/>
      <c r="N398" s="205"/>
      <c r="O398" s="205"/>
      <c r="P398" s="205"/>
      <c r="Q398" s="205"/>
      <c r="R398" s="205"/>
      <c r="S398" s="205"/>
      <c r="T398" s="206"/>
      <c r="AT398" s="200" t="s">
        <v>192</v>
      </c>
      <c r="AU398" s="200" t="s">
        <v>80</v>
      </c>
      <c r="AV398" s="12" t="s">
        <v>80</v>
      </c>
      <c r="AW398" s="12" t="s">
        <v>35</v>
      </c>
      <c r="AX398" s="12" t="s">
        <v>78</v>
      </c>
      <c r="AY398" s="200" t="s">
        <v>179</v>
      </c>
    </row>
    <row r="399" spans="2:65" s="1" customFormat="1" ht="16.5" customHeight="1">
      <c r="B399" s="181"/>
      <c r="C399" s="182" t="s">
        <v>901</v>
      </c>
      <c r="D399" s="182" t="s">
        <v>181</v>
      </c>
      <c r="E399" s="183" t="s">
        <v>1415</v>
      </c>
      <c r="F399" s="184" t="s">
        <v>1416</v>
      </c>
      <c r="G399" s="185" t="s">
        <v>669</v>
      </c>
      <c r="H399" s="186">
        <v>445.788</v>
      </c>
      <c r="I399" s="187"/>
      <c r="J399" s="188">
        <f>ROUND(I399*H399,2)</f>
        <v>0</v>
      </c>
      <c r="K399" s="184" t="s">
        <v>185</v>
      </c>
      <c r="L399" s="42"/>
      <c r="M399" s="189" t="s">
        <v>5</v>
      </c>
      <c r="N399" s="190" t="s">
        <v>42</v>
      </c>
      <c r="O399" s="43"/>
      <c r="P399" s="191">
        <f>O399*H399</f>
        <v>0</v>
      </c>
      <c r="Q399" s="191">
        <v>0</v>
      </c>
      <c r="R399" s="191">
        <f>Q399*H399</f>
        <v>0</v>
      </c>
      <c r="S399" s="191">
        <v>0</v>
      </c>
      <c r="T399" s="192">
        <f>S399*H399</f>
        <v>0</v>
      </c>
      <c r="AR399" s="25" t="s">
        <v>186</v>
      </c>
      <c r="AT399" s="25" t="s">
        <v>181</v>
      </c>
      <c r="AU399" s="25" t="s">
        <v>80</v>
      </c>
      <c r="AY399" s="25" t="s">
        <v>179</v>
      </c>
      <c r="BE399" s="193">
        <f>IF(N399="základní",J399,0)</f>
        <v>0</v>
      </c>
      <c r="BF399" s="193">
        <f>IF(N399="snížená",J399,0)</f>
        <v>0</v>
      </c>
      <c r="BG399" s="193">
        <f>IF(N399="zákl. přenesená",J399,0)</f>
        <v>0</v>
      </c>
      <c r="BH399" s="193">
        <f>IF(N399="sníž. přenesená",J399,0)</f>
        <v>0</v>
      </c>
      <c r="BI399" s="193">
        <f>IF(N399="nulová",J399,0)</f>
        <v>0</v>
      </c>
      <c r="BJ399" s="25" t="s">
        <v>78</v>
      </c>
      <c r="BK399" s="193">
        <f>ROUND(I399*H399,2)</f>
        <v>0</v>
      </c>
      <c r="BL399" s="25" t="s">
        <v>186</v>
      </c>
      <c r="BM399" s="25" t="s">
        <v>1620</v>
      </c>
    </row>
    <row r="400" spans="2:47" s="1" customFormat="1" ht="13.5">
      <c r="B400" s="42"/>
      <c r="D400" s="194" t="s">
        <v>188</v>
      </c>
      <c r="F400" s="195" t="s">
        <v>1418</v>
      </c>
      <c r="I400" s="196"/>
      <c r="L400" s="42"/>
      <c r="M400" s="197"/>
      <c r="N400" s="43"/>
      <c r="O400" s="43"/>
      <c r="P400" s="43"/>
      <c r="Q400" s="43"/>
      <c r="R400" s="43"/>
      <c r="S400" s="43"/>
      <c r="T400" s="71"/>
      <c r="AT400" s="25" t="s">
        <v>188</v>
      </c>
      <c r="AU400" s="25" t="s">
        <v>80</v>
      </c>
    </row>
    <row r="401" spans="2:51" s="12" customFormat="1" ht="13.5">
      <c r="B401" s="199"/>
      <c r="D401" s="194" t="s">
        <v>192</v>
      </c>
      <c r="E401" s="200" t="s">
        <v>5</v>
      </c>
      <c r="F401" s="201" t="s">
        <v>1621</v>
      </c>
      <c r="H401" s="202">
        <v>445.788</v>
      </c>
      <c r="I401" s="203"/>
      <c r="L401" s="199"/>
      <c r="M401" s="204"/>
      <c r="N401" s="205"/>
      <c r="O401" s="205"/>
      <c r="P401" s="205"/>
      <c r="Q401" s="205"/>
      <c r="R401" s="205"/>
      <c r="S401" s="205"/>
      <c r="T401" s="206"/>
      <c r="AT401" s="200" t="s">
        <v>192</v>
      </c>
      <c r="AU401" s="200" t="s">
        <v>80</v>
      </c>
      <c r="AV401" s="12" t="s">
        <v>80</v>
      </c>
      <c r="AW401" s="12" t="s">
        <v>35</v>
      </c>
      <c r="AX401" s="12" t="s">
        <v>78</v>
      </c>
      <c r="AY401" s="200" t="s">
        <v>179</v>
      </c>
    </row>
    <row r="402" spans="2:63" s="11" customFormat="1" ht="29.85" customHeight="1">
      <c r="B402" s="168"/>
      <c r="D402" s="169" t="s">
        <v>70</v>
      </c>
      <c r="E402" s="179" t="s">
        <v>1420</v>
      </c>
      <c r="F402" s="179" t="s">
        <v>1421</v>
      </c>
      <c r="I402" s="171"/>
      <c r="J402" s="180">
        <f>BK402</f>
        <v>0</v>
      </c>
      <c r="L402" s="168"/>
      <c r="M402" s="173"/>
      <c r="N402" s="174"/>
      <c r="O402" s="174"/>
      <c r="P402" s="175">
        <f>SUM(P403:P404)</f>
        <v>0</v>
      </c>
      <c r="Q402" s="174"/>
      <c r="R402" s="175">
        <f>SUM(R403:R404)</f>
        <v>0</v>
      </c>
      <c r="S402" s="174"/>
      <c r="T402" s="176">
        <f>SUM(T403:T404)</f>
        <v>0</v>
      </c>
      <c r="AR402" s="169" t="s">
        <v>78</v>
      </c>
      <c r="AT402" s="177" t="s">
        <v>70</v>
      </c>
      <c r="AU402" s="177" t="s">
        <v>78</v>
      </c>
      <c r="AY402" s="169" t="s">
        <v>179</v>
      </c>
      <c r="BK402" s="178">
        <f>SUM(BK403:BK404)</f>
        <v>0</v>
      </c>
    </row>
    <row r="403" spans="2:65" s="1" customFormat="1" ht="16.5" customHeight="1">
      <c r="B403" s="181"/>
      <c r="C403" s="182" t="s">
        <v>906</v>
      </c>
      <c r="D403" s="182" t="s">
        <v>181</v>
      </c>
      <c r="E403" s="183" t="s">
        <v>1423</v>
      </c>
      <c r="F403" s="184" t="s">
        <v>1424</v>
      </c>
      <c r="G403" s="185" t="s">
        <v>669</v>
      </c>
      <c r="H403" s="186">
        <v>1249.113</v>
      </c>
      <c r="I403" s="187"/>
      <c r="J403" s="188">
        <f>ROUND(I403*H403,2)</f>
        <v>0</v>
      </c>
      <c r="K403" s="184" t="s">
        <v>185</v>
      </c>
      <c r="L403" s="42"/>
      <c r="M403" s="189" t="s">
        <v>5</v>
      </c>
      <c r="N403" s="190" t="s">
        <v>42</v>
      </c>
      <c r="O403" s="43"/>
      <c r="P403" s="191">
        <f>O403*H403</f>
        <v>0</v>
      </c>
      <c r="Q403" s="191">
        <v>0</v>
      </c>
      <c r="R403" s="191">
        <f>Q403*H403</f>
        <v>0</v>
      </c>
      <c r="S403" s="191">
        <v>0</v>
      </c>
      <c r="T403" s="192">
        <f>S403*H403</f>
        <v>0</v>
      </c>
      <c r="AR403" s="25" t="s">
        <v>186</v>
      </c>
      <c r="AT403" s="25" t="s">
        <v>181</v>
      </c>
      <c r="AU403" s="25" t="s">
        <v>80</v>
      </c>
      <c r="AY403" s="25" t="s">
        <v>179</v>
      </c>
      <c r="BE403" s="193">
        <f>IF(N403="základní",J403,0)</f>
        <v>0</v>
      </c>
      <c r="BF403" s="193">
        <f>IF(N403="snížená",J403,0)</f>
        <v>0</v>
      </c>
      <c r="BG403" s="193">
        <f>IF(N403="zákl. přenesená",J403,0)</f>
        <v>0</v>
      </c>
      <c r="BH403" s="193">
        <f>IF(N403="sníž. přenesená",J403,0)</f>
        <v>0</v>
      </c>
      <c r="BI403" s="193">
        <f>IF(N403="nulová",J403,0)</f>
        <v>0</v>
      </c>
      <c r="BJ403" s="25" t="s">
        <v>78</v>
      </c>
      <c r="BK403" s="193">
        <f>ROUND(I403*H403,2)</f>
        <v>0</v>
      </c>
      <c r="BL403" s="25" t="s">
        <v>186</v>
      </c>
      <c r="BM403" s="25" t="s">
        <v>1622</v>
      </c>
    </row>
    <row r="404" spans="2:47" s="1" customFormat="1" ht="27">
      <c r="B404" s="42"/>
      <c r="D404" s="194" t="s">
        <v>188</v>
      </c>
      <c r="F404" s="195" t="s">
        <v>1426</v>
      </c>
      <c r="I404" s="196"/>
      <c r="L404" s="42"/>
      <c r="M404" s="240"/>
      <c r="N404" s="241"/>
      <c r="O404" s="241"/>
      <c r="P404" s="241"/>
      <c r="Q404" s="241"/>
      <c r="R404" s="241"/>
      <c r="S404" s="241"/>
      <c r="T404" s="242"/>
      <c r="AT404" s="25" t="s">
        <v>188</v>
      </c>
      <c r="AU404" s="25" t="s">
        <v>80</v>
      </c>
    </row>
    <row r="405" spans="2:12" s="1" customFormat="1" ht="6.95" customHeight="1">
      <c r="B405" s="57"/>
      <c r="C405" s="58"/>
      <c r="D405" s="58"/>
      <c r="E405" s="58"/>
      <c r="F405" s="58"/>
      <c r="G405" s="58"/>
      <c r="H405" s="58"/>
      <c r="I405" s="135"/>
      <c r="J405" s="58"/>
      <c r="K405" s="58"/>
      <c r="L405" s="42"/>
    </row>
  </sheetData>
  <autoFilter ref="C90:K404"/>
  <mergeCells count="13">
    <mergeCell ref="E83:H83"/>
    <mergeCell ref="G1:H1"/>
    <mergeCell ref="L2:V2"/>
    <mergeCell ref="E49:H49"/>
    <mergeCell ref="E51:H51"/>
    <mergeCell ref="J55:J56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8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137</v>
      </c>
      <c r="G1" s="712" t="s">
        <v>138</v>
      </c>
      <c r="H1" s="712"/>
      <c r="I1" s="111"/>
      <c r="J1" s="110" t="s">
        <v>139</v>
      </c>
      <c r="K1" s="109" t="s">
        <v>140</v>
      </c>
      <c r="L1" s="110" t="s">
        <v>141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710" t="s">
        <v>8</v>
      </c>
      <c r="M2" s="711"/>
      <c r="N2" s="711"/>
      <c r="O2" s="711"/>
      <c r="P2" s="711"/>
      <c r="Q2" s="711"/>
      <c r="R2" s="711"/>
      <c r="S2" s="711"/>
      <c r="T2" s="711"/>
      <c r="U2" s="711"/>
      <c r="V2" s="711"/>
      <c r="AT2" s="25" t="s">
        <v>98</v>
      </c>
    </row>
    <row r="3" spans="2:46" ht="6.95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80</v>
      </c>
    </row>
    <row r="4" spans="2:46" ht="36.95" customHeight="1">
      <c r="B4" s="29"/>
      <c r="C4" s="30"/>
      <c r="D4" s="31" t="s">
        <v>142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2:11" ht="16.5" customHeight="1">
      <c r="B7" s="29"/>
      <c r="C7" s="30"/>
      <c r="D7" s="30"/>
      <c r="E7" s="713" t="str">
        <f>'Rekapitulace stavby'!K6</f>
        <v>Odkanalizování oblasti povodí Olešná, kanalizace Chlebovice Frýdek - Místek</v>
      </c>
      <c r="F7" s="714"/>
      <c r="G7" s="714"/>
      <c r="H7" s="714"/>
      <c r="I7" s="113"/>
      <c r="J7" s="30"/>
      <c r="K7" s="32"/>
    </row>
    <row r="8" spans="2:11" ht="15">
      <c r="B8" s="29"/>
      <c r="C8" s="30"/>
      <c r="D8" s="38" t="s">
        <v>143</v>
      </c>
      <c r="E8" s="30"/>
      <c r="F8" s="30"/>
      <c r="G8" s="30"/>
      <c r="H8" s="30"/>
      <c r="I8" s="113"/>
      <c r="J8" s="30"/>
      <c r="K8" s="32"/>
    </row>
    <row r="9" spans="2:11" s="1" customFormat="1" ht="16.5" customHeight="1">
      <c r="B9" s="42"/>
      <c r="C9" s="43"/>
      <c r="D9" s="43"/>
      <c r="E9" s="713" t="s">
        <v>144</v>
      </c>
      <c r="F9" s="715"/>
      <c r="G9" s="715"/>
      <c r="H9" s="715"/>
      <c r="I9" s="114"/>
      <c r="J9" s="43"/>
      <c r="K9" s="46"/>
    </row>
    <row r="10" spans="2:11" s="1" customFormat="1" ht="15">
      <c r="B10" s="42"/>
      <c r="C10" s="43"/>
      <c r="D10" s="38" t="s">
        <v>145</v>
      </c>
      <c r="E10" s="43"/>
      <c r="F10" s="43"/>
      <c r="G10" s="43"/>
      <c r="H10" s="43"/>
      <c r="I10" s="114"/>
      <c r="J10" s="43"/>
      <c r="K10" s="46"/>
    </row>
    <row r="11" spans="2:11" s="1" customFormat="1" ht="36.95" customHeight="1">
      <c r="B11" s="42"/>
      <c r="C11" s="43"/>
      <c r="D11" s="43"/>
      <c r="E11" s="716" t="s">
        <v>1623</v>
      </c>
      <c r="F11" s="715"/>
      <c r="G11" s="715"/>
      <c r="H11" s="715"/>
      <c r="I11" s="114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2:11" s="1" customFormat="1" ht="14.45" customHeight="1">
      <c r="B13" s="42"/>
      <c r="C13" s="43"/>
      <c r="D13" s="38" t="s">
        <v>21</v>
      </c>
      <c r="E13" s="43"/>
      <c r="F13" s="36" t="s">
        <v>5</v>
      </c>
      <c r="G13" s="43"/>
      <c r="H13" s="43"/>
      <c r="I13" s="115" t="s">
        <v>22</v>
      </c>
      <c r="J13" s="36" t="s">
        <v>5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15" t="s">
        <v>25</v>
      </c>
      <c r="J14" s="116" t="str">
        <f>'Rekapitulace stavby'!AN8</f>
        <v>16. 11. 2017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15" t="s">
        <v>28</v>
      </c>
      <c r="J16" s="36" t="s">
        <v>5</v>
      </c>
      <c r="K16" s="46"/>
    </row>
    <row r="17" spans="2:11" s="1" customFormat="1" ht="18" customHeight="1">
      <c r="B17" s="42"/>
      <c r="C17" s="43"/>
      <c r="D17" s="43"/>
      <c r="E17" s="36" t="s">
        <v>29</v>
      </c>
      <c r="F17" s="43"/>
      <c r="G17" s="43"/>
      <c r="H17" s="43"/>
      <c r="I17" s="115" t="s">
        <v>30</v>
      </c>
      <c r="J17" s="36" t="s">
        <v>5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5" customHeight="1">
      <c r="B19" s="42"/>
      <c r="C19" s="43"/>
      <c r="D19" s="38" t="s">
        <v>31</v>
      </c>
      <c r="E19" s="43"/>
      <c r="F19" s="43"/>
      <c r="G19" s="43"/>
      <c r="H19" s="43"/>
      <c r="I19" s="115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30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5" customHeight="1">
      <c r="B22" s="42"/>
      <c r="C22" s="43"/>
      <c r="D22" s="38" t="s">
        <v>33</v>
      </c>
      <c r="E22" s="43"/>
      <c r="F22" s="43"/>
      <c r="G22" s="43"/>
      <c r="H22" s="43"/>
      <c r="I22" s="115" t="s">
        <v>28</v>
      </c>
      <c r="J22" s="36" t="s">
        <v>5</v>
      </c>
      <c r="K22" s="46"/>
    </row>
    <row r="23" spans="2:11" s="1" customFormat="1" ht="18" customHeight="1">
      <c r="B23" s="42"/>
      <c r="C23" s="43"/>
      <c r="D23" s="43"/>
      <c r="E23" s="36" t="s">
        <v>34</v>
      </c>
      <c r="F23" s="43"/>
      <c r="G23" s="43"/>
      <c r="H23" s="43"/>
      <c r="I23" s="115" t="s">
        <v>30</v>
      </c>
      <c r="J23" s="36" t="s">
        <v>5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5" customHeight="1">
      <c r="B25" s="42"/>
      <c r="C25" s="43"/>
      <c r="D25" s="38" t="s">
        <v>36</v>
      </c>
      <c r="E25" s="43"/>
      <c r="F25" s="43"/>
      <c r="G25" s="43"/>
      <c r="H25" s="43"/>
      <c r="I25" s="114"/>
      <c r="J25" s="43"/>
      <c r="K25" s="46"/>
    </row>
    <row r="26" spans="2:11" s="7" customFormat="1" ht="16.5" customHeight="1">
      <c r="B26" s="117"/>
      <c r="C26" s="118"/>
      <c r="D26" s="118"/>
      <c r="E26" s="677" t="s">
        <v>5</v>
      </c>
      <c r="F26" s="677"/>
      <c r="G26" s="677"/>
      <c r="H26" s="677"/>
      <c r="I26" s="119"/>
      <c r="J26" s="118"/>
      <c r="K26" s="120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37</v>
      </c>
      <c r="E29" s="43"/>
      <c r="F29" s="43"/>
      <c r="G29" s="43"/>
      <c r="H29" s="43"/>
      <c r="I29" s="114"/>
      <c r="J29" s="124">
        <f>ROUND(J93,2)</f>
        <v>0</v>
      </c>
      <c r="K29" s="46"/>
    </row>
    <row r="30" spans="2:11" s="1" customFormat="1" ht="6.95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5" customHeight="1">
      <c r="B31" s="42"/>
      <c r="C31" s="43"/>
      <c r="D31" s="43"/>
      <c r="E31" s="43"/>
      <c r="F31" s="47" t="s">
        <v>39</v>
      </c>
      <c r="G31" s="43"/>
      <c r="H31" s="43"/>
      <c r="I31" s="125" t="s">
        <v>38</v>
      </c>
      <c r="J31" s="47" t="s">
        <v>40</v>
      </c>
      <c r="K31" s="46"/>
    </row>
    <row r="32" spans="2:11" s="1" customFormat="1" ht="14.45" customHeight="1">
      <c r="B32" s="42"/>
      <c r="C32" s="43"/>
      <c r="D32" s="50" t="s">
        <v>41</v>
      </c>
      <c r="E32" s="50" t="s">
        <v>42</v>
      </c>
      <c r="F32" s="126">
        <f>ROUND(SUM(BE93:BE385),2)</f>
        <v>0</v>
      </c>
      <c r="G32" s="43"/>
      <c r="H32" s="43"/>
      <c r="I32" s="127">
        <v>0.21</v>
      </c>
      <c r="J32" s="126">
        <f>ROUND(ROUND((SUM(BE93:BE385)),2)*I32,2)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43</v>
      </c>
      <c r="F33" s="126">
        <f>ROUND(SUM(BF93:BF385),2)</f>
        <v>0</v>
      </c>
      <c r="G33" s="43"/>
      <c r="H33" s="43"/>
      <c r="I33" s="127">
        <v>0.15</v>
      </c>
      <c r="J33" s="126">
        <f>ROUND(ROUND((SUM(BF93:BF385)),2)*I33,2)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44</v>
      </c>
      <c r="F34" s="126">
        <f>ROUND(SUM(BG93:BG385),2)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45</v>
      </c>
      <c r="F35" s="126">
        <f>ROUND(SUM(BH93:BH385),2)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46</v>
      </c>
      <c r="F36" s="126">
        <f>ROUND(SUM(BI93:BI385),2)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47</v>
      </c>
      <c r="E38" s="72"/>
      <c r="F38" s="72"/>
      <c r="G38" s="130" t="s">
        <v>48</v>
      </c>
      <c r="H38" s="131" t="s">
        <v>49</v>
      </c>
      <c r="I38" s="132"/>
      <c r="J38" s="133">
        <f>SUM(J29:J36)</f>
        <v>0</v>
      </c>
      <c r="K38" s="134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5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5" customHeight="1">
      <c r="B44" s="42"/>
      <c r="C44" s="31" t="s">
        <v>149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5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16.5" customHeight="1">
      <c r="B47" s="42"/>
      <c r="C47" s="43"/>
      <c r="D47" s="43"/>
      <c r="E47" s="713" t="str">
        <f>E7</f>
        <v>Odkanalizování oblasti povodí Olešná, kanalizace Chlebovice Frýdek - Místek</v>
      </c>
      <c r="F47" s="714"/>
      <c r="G47" s="714"/>
      <c r="H47" s="714"/>
      <c r="I47" s="114"/>
      <c r="J47" s="43"/>
      <c r="K47" s="46"/>
    </row>
    <row r="48" spans="2:11" ht="15">
      <c r="B48" s="29"/>
      <c r="C48" s="38" t="s">
        <v>143</v>
      </c>
      <c r="D48" s="30"/>
      <c r="E48" s="30"/>
      <c r="F48" s="30"/>
      <c r="G48" s="30"/>
      <c r="H48" s="30"/>
      <c r="I48" s="113"/>
      <c r="J48" s="30"/>
      <c r="K48" s="32"/>
    </row>
    <row r="49" spans="2:11" s="1" customFormat="1" ht="16.5" customHeight="1">
      <c r="B49" s="42"/>
      <c r="C49" s="43"/>
      <c r="D49" s="43"/>
      <c r="E49" s="713" t="s">
        <v>144</v>
      </c>
      <c r="F49" s="715"/>
      <c r="G49" s="715"/>
      <c r="H49" s="715"/>
      <c r="I49" s="114"/>
      <c r="J49" s="43"/>
      <c r="K49" s="46"/>
    </row>
    <row r="50" spans="2:11" s="1" customFormat="1" ht="14.45" customHeight="1">
      <c r="B50" s="42"/>
      <c r="C50" s="38" t="s">
        <v>145</v>
      </c>
      <c r="D50" s="43"/>
      <c r="E50" s="43"/>
      <c r="F50" s="43"/>
      <c r="G50" s="43"/>
      <c r="H50" s="43"/>
      <c r="I50" s="114"/>
      <c r="J50" s="43"/>
      <c r="K50" s="46"/>
    </row>
    <row r="51" spans="2:11" s="1" customFormat="1" ht="17.25" customHeight="1">
      <c r="B51" s="42"/>
      <c r="C51" s="43"/>
      <c r="D51" s="43"/>
      <c r="E51" s="716" t="str">
        <f>E11</f>
        <v>003 - SO 03 Čerpací stanice ČS1</v>
      </c>
      <c r="F51" s="715"/>
      <c r="G51" s="715"/>
      <c r="H51" s="715"/>
      <c r="I51" s="114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 xml:space="preserve"> </v>
      </c>
      <c r="G53" s="43"/>
      <c r="H53" s="43"/>
      <c r="I53" s="115" t="s">
        <v>25</v>
      </c>
      <c r="J53" s="116" t="str">
        <f>IF(J14="","",J14)</f>
        <v>16. 11. 2017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11" s="1" customFormat="1" ht="15">
      <c r="B55" s="42"/>
      <c r="C55" s="38" t="s">
        <v>27</v>
      </c>
      <c r="D55" s="43"/>
      <c r="E55" s="43"/>
      <c r="F55" s="36" t="str">
        <f>E17</f>
        <v>Město Frýdek-Místek</v>
      </c>
      <c r="G55" s="43"/>
      <c r="H55" s="43"/>
      <c r="I55" s="115" t="s">
        <v>33</v>
      </c>
      <c r="J55" s="677" t="str">
        <f>E23</f>
        <v>Sweco Hydroprojekt a.s., divize Morava</v>
      </c>
      <c r="K55" s="46"/>
    </row>
    <row r="56" spans="2:11" s="1" customFormat="1" ht="14.45" customHeight="1">
      <c r="B56" s="42"/>
      <c r="C56" s="38" t="s">
        <v>31</v>
      </c>
      <c r="D56" s="43"/>
      <c r="E56" s="43"/>
      <c r="F56" s="36" t="str">
        <f>IF(E20="","",E20)</f>
        <v/>
      </c>
      <c r="G56" s="43"/>
      <c r="H56" s="43"/>
      <c r="I56" s="114"/>
      <c r="J56" s="721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11" s="1" customFormat="1" ht="29.25" customHeight="1">
      <c r="B58" s="42"/>
      <c r="C58" s="138" t="s">
        <v>150</v>
      </c>
      <c r="D58" s="128"/>
      <c r="E58" s="128"/>
      <c r="F58" s="128"/>
      <c r="G58" s="128"/>
      <c r="H58" s="128"/>
      <c r="I58" s="139"/>
      <c r="J58" s="140" t="s">
        <v>151</v>
      </c>
      <c r="K58" s="141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152</v>
      </c>
      <c r="D60" s="43"/>
      <c r="E60" s="43"/>
      <c r="F60" s="43"/>
      <c r="G60" s="43"/>
      <c r="H60" s="43"/>
      <c r="I60" s="114"/>
      <c r="J60" s="124">
        <f>J93</f>
        <v>0</v>
      </c>
      <c r="K60" s="46"/>
      <c r="AU60" s="25" t="s">
        <v>153</v>
      </c>
    </row>
    <row r="61" spans="2:11" s="8" customFormat="1" ht="24.95" customHeight="1">
      <c r="B61" s="143"/>
      <c r="C61" s="144"/>
      <c r="D61" s="145" t="s">
        <v>154</v>
      </c>
      <c r="E61" s="146"/>
      <c r="F61" s="146"/>
      <c r="G61" s="146"/>
      <c r="H61" s="146"/>
      <c r="I61" s="147"/>
      <c r="J61" s="148">
        <f>J94</f>
        <v>0</v>
      </c>
      <c r="K61" s="149"/>
    </row>
    <row r="62" spans="2:11" s="9" customFormat="1" ht="19.9" customHeight="1">
      <c r="B62" s="150"/>
      <c r="C62" s="151"/>
      <c r="D62" s="152" t="s">
        <v>155</v>
      </c>
      <c r="E62" s="153"/>
      <c r="F62" s="153"/>
      <c r="G62" s="153"/>
      <c r="H62" s="153"/>
      <c r="I62" s="154"/>
      <c r="J62" s="155">
        <f>J95</f>
        <v>0</v>
      </c>
      <c r="K62" s="156"/>
    </row>
    <row r="63" spans="2:11" s="9" customFormat="1" ht="19.9" customHeight="1">
      <c r="B63" s="150"/>
      <c r="C63" s="151"/>
      <c r="D63" s="152" t="s">
        <v>156</v>
      </c>
      <c r="E63" s="153"/>
      <c r="F63" s="153"/>
      <c r="G63" s="153"/>
      <c r="H63" s="153"/>
      <c r="I63" s="154"/>
      <c r="J63" s="155">
        <f>J215</f>
        <v>0</v>
      </c>
      <c r="K63" s="156"/>
    </row>
    <row r="64" spans="2:11" s="9" customFormat="1" ht="19.9" customHeight="1">
      <c r="B64" s="150"/>
      <c r="C64" s="151"/>
      <c r="D64" s="152" t="s">
        <v>1624</v>
      </c>
      <c r="E64" s="153"/>
      <c r="F64" s="153"/>
      <c r="G64" s="153"/>
      <c r="H64" s="153"/>
      <c r="I64" s="154"/>
      <c r="J64" s="155">
        <f>J247</f>
        <v>0</v>
      </c>
      <c r="K64" s="156"/>
    </row>
    <row r="65" spans="2:11" s="9" customFormat="1" ht="19.9" customHeight="1">
      <c r="B65" s="150"/>
      <c r="C65" s="151"/>
      <c r="D65" s="152" t="s">
        <v>157</v>
      </c>
      <c r="E65" s="153"/>
      <c r="F65" s="153"/>
      <c r="G65" s="153"/>
      <c r="H65" s="153"/>
      <c r="I65" s="154"/>
      <c r="J65" s="155">
        <f>J282</f>
        <v>0</v>
      </c>
      <c r="K65" s="156"/>
    </row>
    <row r="66" spans="2:11" s="9" customFormat="1" ht="19.9" customHeight="1">
      <c r="B66" s="150"/>
      <c r="C66" s="151"/>
      <c r="D66" s="152" t="s">
        <v>158</v>
      </c>
      <c r="E66" s="153"/>
      <c r="F66" s="153"/>
      <c r="G66" s="153"/>
      <c r="H66" s="153"/>
      <c r="I66" s="154"/>
      <c r="J66" s="155">
        <f>J288</f>
        <v>0</v>
      </c>
      <c r="K66" s="156"/>
    </row>
    <row r="67" spans="2:11" s="9" customFormat="1" ht="19.9" customHeight="1">
      <c r="B67" s="150"/>
      <c r="C67" s="151"/>
      <c r="D67" s="152" t="s">
        <v>159</v>
      </c>
      <c r="E67" s="153"/>
      <c r="F67" s="153"/>
      <c r="G67" s="153"/>
      <c r="H67" s="153"/>
      <c r="I67" s="154"/>
      <c r="J67" s="155">
        <f>J310</f>
        <v>0</v>
      </c>
      <c r="K67" s="156"/>
    </row>
    <row r="68" spans="2:11" s="9" customFormat="1" ht="19.9" customHeight="1">
      <c r="B68" s="150"/>
      <c r="C68" s="151"/>
      <c r="D68" s="152" t="s">
        <v>160</v>
      </c>
      <c r="E68" s="153"/>
      <c r="F68" s="153"/>
      <c r="G68" s="153"/>
      <c r="H68" s="153"/>
      <c r="I68" s="154"/>
      <c r="J68" s="155">
        <f>J325</f>
        <v>0</v>
      </c>
      <c r="K68" s="156"/>
    </row>
    <row r="69" spans="2:11" s="9" customFormat="1" ht="19.9" customHeight="1">
      <c r="B69" s="150"/>
      <c r="C69" s="151"/>
      <c r="D69" s="152" t="s">
        <v>162</v>
      </c>
      <c r="E69" s="153"/>
      <c r="F69" s="153"/>
      <c r="G69" s="153"/>
      <c r="H69" s="153"/>
      <c r="I69" s="154"/>
      <c r="J69" s="155">
        <f>J374</f>
        <v>0</v>
      </c>
      <c r="K69" s="156"/>
    </row>
    <row r="70" spans="2:11" s="8" customFormat="1" ht="24.95" customHeight="1">
      <c r="B70" s="143"/>
      <c r="C70" s="144"/>
      <c r="D70" s="145" t="s">
        <v>1625</v>
      </c>
      <c r="E70" s="146"/>
      <c r="F70" s="146"/>
      <c r="G70" s="146"/>
      <c r="H70" s="146"/>
      <c r="I70" s="147"/>
      <c r="J70" s="148">
        <f>J377</f>
        <v>0</v>
      </c>
      <c r="K70" s="149"/>
    </row>
    <row r="71" spans="2:11" s="9" customFormat="1" ht="19.9" customHeight="1">
      <c r="B71" s="150"/>
      <c r="C71" s="151"/>
      <c r="D71" s="152" t="s">
        <v>1626</v>
      </c>
      <c r="E71" s="153"/>
      <c r="F71" s="153"/>
      <c r="G71" s="153"/>
      <c r="H71" s="153"/>
      <c r="I71" s="154"/>
      <c r="J71" s="155">
        <f>J378</f>
        <v>0</v>
      </c>
      <c r="K71" s="156"/>
    </row>
    <row r="72" spans="2:11" s="1" customFormat="1" ht="21.75" customHeight="1">
      <c r="B72" s="42"/>
      <c r="C72" s="43"/>
      <c r="D72" s="43"/>
      <c r="E72" s="43"/>
      <c r="F72" s="43"/>
      <c r="G72" s="43"/>
      <c r="H72" s="43"/>
      <c r="I72" s="114"/>
      <c r="J72" s="43"/>
      <c r="K72" s="46"/>
    </row>
    <row r="73" spans="2:11" s="1" customFormat="1" ht="6.95" customHeight="1">
      <c r="B73" s="57"/>
      <c r="C73" s="58"/>
      <c r="D73" s="58"/>
      <c r="E73" s="58"/>
      <c r="F73" s="58"/>
      <c r="G73" s="58"/>
      <c r="H73" s="58"/>
      <c r="I73" s="135"/>
      <c r="J73" s="58"/>
      <c r="K73" s="59"/>
    </row>
    <row r="77" spans="2:12" s="1" customFormat="1" ht="6.95" customHeight="1">
      <c r="B77" s="60"/>
      <c r="C77" s="61"/>
      <c r="D77" s="61"/>
      <c r="E77" s="61"/>
      <c r="F77" s="61"/>
      <c r="G77" s="61"/>
      <c r="H77" s="61"/>
      <c r="I77" s="136"/>
      <c r="J77" s="61"/>
      <c r="K77" s="61"/>
      <c r="L77" s="42"/>
    </row>
    <row r="78" spans="2:12" s="1" customFormat="1" ht="36.95" customHeight="1">
      <c r="B78" s="42"/>
      <c r="C78" s="62" t="s">
        <v>163</v>
      </c>
      <c r="L78" s="42"/>
    </row>
    <row r="79" spans="2:12" s="1" customFormat="1" ht="6.95" customHeight="1">
      <c r="B79" s="42"/>
      <c r="L79" s="42"/>
    </row>
    <row r="80" spans="2:12" s="1" customFormat="1" ht="14.45" customHeight="1">
      <c r="B80" s="42"/>
      <c r="C80" s="64" t="s">
        <v>19</v>
      </c>
      <c r="L80" s="42"/>
    </row>
    <row r="81" spans="2:12" s="1" customFormat="1" ht="16.5" customHeight="1">
      <c r="B81" s="42"/>
      <c r="E81" s="717" t="str">
        <f>E7</f>
        <v>Odkanalizování oblasti povodí Olešná, kanalizace Chlebovice Frýdek - Místek</v>
      </c>
      <c r="F81" s="718"/>
      <c r="G81" s="718"/>
      <c r="H81" s="718"/>
      <c r="L81" s="42"/>
    </row>
    <row r="82" spans="2:12" ht="15">
      <c r="B82" s="29"/>
      <c r="C82" s="64" t="s">
        <v>143</v>
      </c>
      <c r="L82" s="29"/>
    </row>
    <row r="83" spans="2:12" s="1" customFormat="1" ht="16.5" customHeight="1">
      <c r="B83" s="42"/>
      <c r="E83" s="717" t="s">
        <v>144</v>
      </c>
      <c r="F83" s="720"/>
      <c r="G83" s="720"/>
      <c r="H83" s="720"/>
      <c r="L83" s="42"/>
    </row>
    <row r="84" spans="2:12" s="1" customFormat="1" ht="14.45" customHeight="1">
      <c r="B84" s="42"/>
      <c r="C84" s="64" t="s">
        <v>145</v>
      </c>
      <c r="L84" s="42"/>
    </row>
    <row r="85" spans="2:12" s="1" customFormat="1" ht="17.25" customHeight="1">
      <c r="B85" s="42"/>
      <c r="E85" s="688" t="str">
        <f>E11</f>
        <v>003 - SO 03 Čerpací stanice ČS1</v>
      </c>
      <c r="F85" s="720"/>
      <c r="G85" s="720"/>
      <c r="H85" s="720"/>
      <c r="L85" s="42"/>
    </row>
    <row r="86" spans="2:12" s="1" customFormat="1" ht="6.95" customHeight="1">
      <c r="B86" s="42"/>
      <c r="L86" s="42"/>
    </row>
    <row r="87" spans="2:12" s="1" customFormat="1" ht="18" customHeight="1">
      <c r="B87" s="42"/>
      <c r="C87" s="64" t="s">
        <v>23</v>
      </c>
      <c r="F87" s="157" t="str">
        <f>F14</f>
        <v xml:space="preserve"> </v>
      </c>
      <c r="I87" s="158" t="s">
        <v>25</v>
      </c>
      <c r="J87" s="68" t="str">
        <f>IF(J14="","",J14)</f>
        <v>16. 11. 2017</v>
      </c>
      <c r="L87" s="42"/>
    </row>
    <row r="88" spans="2:12" s="1" customFormat="1" ht="6.95" customHeight="1">
      <c r="B88" s="42"/>
      <c r="L88" s="42"/>
    </row>
    <row r="89" spans="2:12" s="1" customFormat="1" ht="15">
      <c r="B89" s="42"/>
      <c r="C89" s="64" t="s">
        <v>27</v>
      </c>
      <c r="F89" s="157" t="str">
        <f>E17</f>
        <v>Město Frýdek-Místek</v>
      </c>
      <c r="I89" s="158" t="s">
        <v>33</v>
      </c>
      <c r="J89" s="157" t="str">
        <f>E23</f>
        <v>Sweco Hydroprojekt a.s., divize Morava</v>
      </c>
      <c r="L89" s="42"/>
    </row>
    <row r="90" spans="2:12" s="1" customFormat="1" ht="14.45" customHeight="1">
      <c r="B90" s="42"/>
      <c r="C90" s="64" t="s">
        <v>31</v>
      </c>
      <c r="F90" s="157" t="str">
        <f>IF(E20="","",E20)</f>
        <v/>
      </c>
      <c r="L90" s="42"/>
    </row>
    <row r="91" spans="2:12" s="1" customFormat="1" ht="10.35" customHeight="1">
      <c r="B91" s="42"/>
      <c r="L91" s="42"/>
    </row>
    <row r="92" spans="2:20" s="10" customFormat="1" ht="29.25" customHeight="1">
      <c r="B92" s="159"/>
      <c r="C92" s="160" t="s">
        <v>164</v>
      </c>
      <c r="D92" s="161" t="s">
        <v>56</v>
      </c>
      <c r="E92" s="161" t="s">
        <v>52</v>
      </c>
      <c r="F92" s="161" t="s">
        <v>165</v>
      </c>
      <c r="G92" s="161" t="s">
        <v>166</v>
      </c>
      <c r="H92" s="161" t="s">
        <v>167</v>
      </c>
      <c r="I92" s="162" t="s">
        <v>168</v>
      </c>
      <c r="J92" s="161" t="s">
        <v>151</v>
      </c>
      <c r="K92" s="163" t="s">
        <v>169</v>
      </c>
      <c r="L92" s="159"/>
      <c r="M92" s="74" t="s">
        <v>170</v>
      </c>
      <c r="N92" s="75" t="s">
        <v>41</v>
      </c>
      <c r="O92" s="75" t="s">
        <v>171</v>
      </c>
      <c r="P92" s="75" t="s">
        <v>172</v>
      </c>
      <c r="Q92" s="75" t="s">
        <v>173</v>
      </c>
      <c r="R92" s="75" t="s">
        <v>174</v>
      </c>
      <c r="S92" s="75" t="s">
        <v>175</v>
      </c>
      <c r="T92" s="76" t="s">
        <v>176</v>
      </c>
    </row>
    <row r="93" spans="2:63" s="1" customFormat="1" ht="29.25" customHeight="1">
      <c r="B93" s="42"/>
      <c r="C93" s="78" t="s">
        <v>152</v>
      </c>
      <c r="J93" s="164">
        <f>BK93</f>
        <v>0</v>
      </c>
      <c r="L93" s="42"/>
      <c r="M93" s="77"/>
      <c r="N93" s="69"/>
      <c r="O93" s="69"/>
      <c r="P93" s="165">
        <f>P94+P377</f>
        <v>0</v>
      </c>
      <c r="Q93" s="69"/>
      <c r="R93" s="165">
        <f>R94+R377</f>
        <v>72.39855111</v>
      </c>
      <c r="S93" s="69"/>
      <c r="T93" s="166">
        <f>T94+T377</f>
        <v>0</v>
      </c>
      <c r="AT93" s="25" t="s">
        <v>70</v>
      </c>
      <c r="AU93" s="25" t="s">
        <v>153</v>
      </c>
      <c r="BK93" s="167">
        <f>BK94+BK377</f>
        <v>0</v>
      </c>
    </row>
    <row r="94" spans="2:63" s="11" customFormat="1" ht="37.35" customHeight="1">
      <c r="B94" s="168"/>
      <c r="D94" s="169" t="s">
        <v>70</v>
      </c>
      <c r="E94" s="170" t="s">
        <v>177</v>
      </c>
      <c r="F94" s="170" t="s">
        <v>178</v>
      </c>
      <c r="I94" s="171"/>
      <c r="J94" s="172">
        <f>BK94</f>
        <v>0</v>
      </c>
      <c r="L94" s="168"/>
      <c r="M94" s="173"/>
      <c r="N94" s="174"/>
      <c r="O94" s="174"/>
      <c r="P94" s="175">
        <f>P95+P215+P247+P282+P288+P310+P325+P374</f>
        <v>0</v>
      </c>
      <c r="Q94" s="174"/>
      <c r="R94" s="175">
        <f>R95+R215+R247+R282+R288+R310+R325+R374</f>
        <v>72.39751111</v>
      </c>
      <c r="S94" s="174"/>
      <c r="T94" s="176">
        <f>T95+T215+T247+T282+T288+T310+T325+T374</f>
        <v>0</v>
      </c>
      <c r="AR94" s="169" t="s">
        <v>78</v>
      </c>
      <c r="AT94" s="177" t="s">
        <v>70</v>
      </c>
      <c r="AU94" s="177" t="s">
        <v>71</v>
      </c>
      <c r="AY94" s="169" t="s">
        <v>179</v>
      </c>
      <c r="BK94" s="178">
        <f>BK95+BK215+BK247+BK282+BK288+BK310+BK325+BK374</f>
        <v>0</v>
      </c>
    </row>
    <row r="95" spans="2:63" s="11" customFormat="1" ht="19.9" customHeight="1">
      <c r="B95" s="168"/>
      <c r="D95" s="169" t="s">
        <v>70</v>
      </c>
      <c r="E95" s="179" t="s">
        <v>78</v>
      </c>
      <c r="F95" s="179" t="s">
        <v>180</v>
      </c>
      <c r="I95" s="171"/>
      <c r="J95" s="180">
        <f>BK95</f>
        <v>0</v>
      </c>
      <c r="L95" s="168"/>
      <c r="M95" s="173"/>
      <c r="N95" s="174"/>
      <c r="O95" s="174"/>
      <c r="P95" s="175">
        <f>SUM(P96:P214)</f>
        <v>0</v>
      </c>
      <c r="Q95" s="174"/>
      <c r="R95" s="175">
        <f>SUM(R96:R214)</f>
        <v>24.678918</v>
      </c>
      <c r="S95" s="174"/>
      <c r="T95" s="176">
        <f>SUM(T96:T214)</f>
        <v>0</v>
      </c>
      <c r="AR95" s="169" t="s">
        <v>78</v>
      </c>
      <c r="AT95" s="177" t="s">
        <v>70</v>
      </c>
      <c r="AU95" s="177" t="s">
        <v>78</v>
      </c>
      <c r="AY95" s="169" t="s">
        <v>179</v>
      </c>
      <c r="BK95" s="178">
        <f>SUM(BK96:BK214)</f>
        <v>0</v>
      </c>
    </row>
    <row r="96" spans="2:65" s="1" customFormat="1" ht="25.5" customHeight="1">
      <c r="B96" s="181"/>
      <c r="C96" s="182" t="s">
        <v>78</v>
      </c>
      <c r="D96" s="182" t="s">
        <v>181</v>
      </c>
      <c r="E96" s="183" t="s">
        <v>314</v>
      </c>
      <c r="F96" s="184" t="s">
        <v>315</v>
      </c>
      <c r="G96" s="185" t="s">
        <v>316</v>
      </c>
      <c r="H96" s="186">
        <v>1</v>
      </c>
      <c r="I96" s="187"/>
      <c r="J96" s="188">
        <f>ROUND(I96*H96,2)</f>
        <v>0</v>
      </c>
      <c r="K96" s="184" t="s">
        <v>5</v>
      </c>
      <c r="L96" s="42"/>
      <c r="M96" s="189" t="s">
        <v>5</v>
      </c>
      <c r="N96" s="190" t="s">
        <v>42</v>
      </c>
      <c r="O96" s="43"/>
      <c r="P96" s="191">
        <f>O96*H96</f>
        <v>0</v>
      </c>
      <c r="Q96" s="191">
        <v>0</v>
      </c>
      <c r="R96" s="191">
        <f>Q96*H96</f>
        <v>0</v>
      </c>
      <c r="S96" s="191">
        <v>0</v>
      </c>
      <c r="T96" s="192">
        <f>S96*H96</f>
        <v>0</v>
      </c>
      <c r="AR96" s="25" t="s">
        <v>186</v>
      </c>
      <c r="AT96" s="25" t="s">
        <v>181</v>
      </c>
      <c r="AU96" s="25" t="s">
        <v>80</v>
      </c>
      <c r="AY96" s="25" t="s">
        <v>179</v>
      </c>
      <c r="BE96" s="193">
        <f>IF(N96="základní",J96,0)</f>
        <v>0</v>
      </c>
      <c r="BF96" s="193">
        <f>IF(N96="snížená",J96,0)</f>
        <v>0</v>
      </c>
      <c r="BG96" s="193">
        <f>IF(N96="zákl. přenesená",J96,0)</f>
        <v>0</v>
      </c>
      <c r="BH96" s="193">
        <f>IF(N96="sníž. přenesená",J96,0)</f>
        <v>0</v>
      </c>
      <c r="BI96" s="193">
        <f>IF(N96="nulová",J96,0)</f>
        <v>0</v>
      </c>
      <c r="BJ96" s="25" t="s">
        <v>78</v>
      </c>
      <c r="BK96" s="193">
        <f>ROUND(I96*H96,2)</f>
        <v>0</v>
      </c>
      <c r="BL96" s="25" t="s">
        <v>186</v>
      </c>
      <c r="BM96" s="25" t="s">
        <v>1627</v>
      </c>
    </row>
    <row r="97" spans="2:47" s="1" customFormat="1" ht="13.5">
      <c r="B97" s="42"/>
      <c r="D97" s="194" t="s">
        <v>188</v>
      </c>
      <c r="F97" s="195" t="s">
        <v>315</v>
      </c>
      <c r="I97" s="196"/>
      <c r="L97" s="42"/>
      <c r="M97" s="197"/>
      <c r="N97" s="43"/>
      <c r="O97" s="43"/>
      <c r="P97" s="43"/>
      <c r="Q97" s="43"/>
      <c r="R97" s="43"/>
      <c r="S97" s="43"/>
      <c r="T97" s="71"/>
      <c r="AT97" s="25" t="s">
        <v>188</v>
      </c>
      <c r="AU97" s="25" t="s">
        <v>80</v>
      </c>
    </row>
    <row r="98" spans="2:47" s="1" customFormat="1" ht="40.5">
      <c r="B98" s="42"/>
      <c r="D98" s="194" t="s">
        <v>190</v>
      </c>
      <c r="F98" s="198" t="s">
        <v>1628</v>
      </c>
      <c r="I98" s="196"/>
      <c r="L98" s="42"/>
      <c r="M98" s="197"/>
      <c r="N98" s="43"/>
      <c r="O98" s="43"/>
      <c r="P98" s="43"/>
      <c r="Q98" s="43"/>
      <c r="R98" s="43"/>
      <c r="S98" s="43"/>
      <c r="T98" s="71"/>
      <c r="AT98" s="25" t="s">
        <v>190</v>
      </c>
      <c r="AU98" s="25" t="s">
        <v>80</v>
      </c>
    </row>
    <row r="99" spans="2:51" s="12" customFormat="1" ht="13.5">
      <c r="B99" s="199"/>
      <c r="D99" s="194" t="s">
        <v>192</v>
      </c>
      <c r="E99" s="200" t="s">
        <v>5</v>
      </c>
      <c r="F99" s="201" t="s">
        <v>78</v>
      </c>
      <c r="H99" s="202">
        <v>1</v>
      </c>
      <c r="I99" s="203"/>
      <c r="L99" s="199"/>
      <c r="M99" s="204"/>
      <c r="N99" s="205"/>
      <c r="O99" s="205"/>
      <c r="P99" s="205"/>
      <c r="Q99" s="205"/>
      <c r="R99" s="205"/>
      <c r="S99" s="205"/>
      <c r="T99" s="206"/>
      <c r="AT99" s="200" t="s">
        <v>192</v>
      </c>
      <c r="AU99" s="200" t="s">
        <v>80</v>
      </c>
      <c r="AV99" s="12" t="s">
        <v>80</v>
      </c>
      <c r="AW99" s="12" t="s">
        <v>35</v>
      </c>
      <c r="AX99" s="12" t="s">
        <v>78</v>
      </c>
      <c r="AY99" s="200" t="s">
        <v>179</v>
      </c>
    </row>
    <row r="100" spans="2:65" s="1" customFormat="1" ht="16.5" customHeight="1">
      <c r="B100" s="181"/>
      <c r="C100" s="182" t="s">
        <v>80</v>
      </c>
      <c r="D100" s="182" t="s">
        <v>181</v>
      </c>
      <c r="E100" s="183" t="s">
        <v>345</v>
      </c>
      <c r="F100" s="184" t="s">
        <v>346</v>
      </c>
      <c r="G100" s="185" t="s">
        <v>347</v>
      </c>
      <c r="H100" s="186">
        <v>120</v>
      </c>
      <c r="I100" s="187"/>
      <c r="J100" s="188">
        <f>ROUND(I100*H100,2)</f>
        <v>0</v>
      </c>
      <c r="K100" s="184" t="s">
        <v>185</v>
      </c>
      <c r="L100" s="42"/>
      <c r="M100" s="189" t="s">
        <v>5</v>
      </c>
      <c r="N100" s="190" t="s">
        <v>42</v>
      </c>
      <c r="O100" s="43"/>
      <c r="P100" s="191">
        <f>O100*H100</f>
        <v>0</v>
      </c>
      <c r="Q100" s="191">
        <v>0</v>
      </c>
      <c r="R100" s="191">
        <f>Q100*H100</f>
        <v>0</v>
      </c>
      <c r="S100" s="191">
        <v>0</v>
      </c>
      <c r="T100" s="192">
        <f>S100*H100</f>
        <v>0</v>
      </c>
      <c r="AR100" s="25" t="s">
        <v>186</v>
      </c>
      <c r="AT100" s="25" t="s">
        <v>181</v>
      </c>
      <c r="AU100" s="25" t="s">
        <v>80</v>
      </c>
      <c r="AY100" s="25" t="s">
        <v>179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25" t="s">
        <v>78</v>
      </c>
      <c r="BK100" s="193">
        <f>ROUND(I100*H100,2)</f>
        <v>0</v>
      </c>
      <c r="BL100" s="25" t="s">
        <v>186</v>
      </c>
      <c r="BM100" s="25" t="s">
        <v>1629</v>
      </c>
    </row>
    <row r="101" spans="2:47" s="1" customFormat="1" ht="13.5">
      <c r="B101" s="42"/>
      <c r="D101" s="194" t="s">
        <v>188</v>
      </c>
      <c r="F101" s="195" t="s">
        <v>349</v>
      </c>
      <c r="I101" s="196"/>
      <c r="L101" s="42"/>
      <c r="M101" s="197"/>
      <c r="N101" s="43"/>
      <c r="O101" s="43"/>
      <c r="P101" s="43"/>
      <c r="Q101" s="43"/>
      <c r="R101" s="43"/>
      <c r="S101" s="43"/>
      <c r="T101" s="71"/>
      <c r="AT101" s="25" t="s">
        <v>188</v>
      </c>
      <c r="AU101" s="25" t="s">
        <v>80</v>
      </c>
    </row>
    <row r="102" spans="2:47" s="1" customFormat="1" ht="40.5">
      <c r="B102" s="42"/>
      <c r="D102" s="194" t="s">
        <v>190</v>
      </c>
      <c r="F102" s="198" t="s">
        <v>1628</v>
      </c>
      <c r="I102" s="196"/>
      <c r="L102" s="42"/>
      <c r="M102" s="197"/>
      <c r="N102" s="43"/>
      <c r="O102" s="43"/>
      <c r="P102" s="43"/>
      <c r="Q102" s="43"/>
      <c r="R102" s="43"/>
      <c r="S102" s="43"/>
      <c r="T102" s="71"/>
      <c r="AT102" s="25" t="s">
        <v>190</v>
      </c>
      <c r="AU102" s="25" t="s">
        <v>80</v>
      </c>
    </row>
    <row r="103" spans="2:51" s="12" customFormat="1" ht="13.5">
      <c r="B103" s="199"/>
      <c r="D103" s="194" t="s">
        <v>192</v>
      </c>
      <c r="E103" s="200" t="s">
        <v>5</v>
      </c>
      <c r="F103" s="201" t="s">
        <v>1630</v>
      </c>
      <c r="H103" s="202">
        <v>120</v>
      </c>
      <c r="I103" s="203"/>
      <c r="L103" s="199"/>
      <c r="M103" s="204"/>
      <c r="N103" s="205"/>
      <c r="O103" s="205"/>
      <c r="P103" s="205"/>
      <c r="Q103" s="205"/>
      <c r="R103" s="205"/>
      <c r="S103" s="205"/>
      <c r="T103" s="206"/>
      <c r="AT103" s="200" t="s">
        <v>192</v>
      </c>
      <c r="AU103" s="200" t="s">
        <v>80</v>
      </c>
      <c r="AV103" s="12" t="s">
        <v>80</v>
      </c>
      <c r="AW103" s="12" t="s">
        <v>35</v>
      </c>
      <c r="AX103" s="12" t="s">
        <v>78</v>
      </c>
      <c r="AY103" s="200" t="s">
        <v>179</v>
      </c>
    </row>
    <row r="104" spans="2:65" s="1" customFormat="1" ht="25.5" customHeight="1">
      <c r="B104" s="181"/>
      <c r="C104" s="182" t="s">
        <v>88</v>
      </c>
      <c r="D104" s="182" t="s">
        <v>181</v>
      </c>
      <c r="E104" s="183" t="s">
        <v>352</v>
      </c>
      <c r="F104" s="184" t="s">
        <v>353</v>
      </c>
      <c r="G104" s="185" t="s">
        <v>354</v>
      </c>
      <c r="H104" s="186">
        <v>10</v>
      </c>
      <c r="I104" s="187"/>
      <c r="J104" s="188">
        <f>ROUND(I104*H104,2)</f>
        <v>0</v>
      </c>
      <c r="K104" s="184" t="s">
        <v>185</v>
      </c>
      <c r="L104" s="42"/>
      <c r="M104" s="189" t="s">
        <v>5</v>
      </c>
      <c r="N104" s="190" t="s">
        <v>42</v>
      </c>
      <c r="O104" s="43"/>
      <c r="P104" s="191">
        <f>O104*H104</f>
        <v>0</v>
      </c>
      <c r="Q104" s="191">
        <v>0</v>
      </c>
      <c r="R104" s="191">
        <f>Q104*H104</f>
        <v>0</v>
      </c>
      <c r="S104" s="191">
        <v>0</v>
      </c>
      <c r="T104" s="192">
        <f>S104*H104</f>
        <v>0</v>
      </c>
      <c r="AR104" s="25" t="s">
        <v>186</v>
      </c>
      <c r="AT104" s="25" t="s">
        <v>181</v>
      </c>
      <c r="AU104" s="25" t="s">
        <v>80</v>
      </c>
      <c r="AY104" s="25" t="s">
        <v>179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25" t="s">
        <v>78</v>
      </c>
      <c r="BK104" s="193">
        <f>ROUND(I104*H104,2)</f>
        <v>0</v>
      </c>
      <c r="BL104" s="25" t="s">
        <v>186</v>
      </c>
      <c r="BM104" s="25" t="s">
        <v>1631</v>
      </c>
    </row>
    <row r="105" spans="2:47" s="1" customFormat="1" ht="27">
      <c r="B105" s="42"/>
      <c r="D105" s="194" t="s">
        <v>188</v>
      </c>
      <c r="F105" s="195" t="s">
        <v>356</v>
      </c>
      <c r="I105" s="196"/>
      <c r="L105" s="42"/>
      <c r="M105" s="197"/>
      <c r="N105" s="43"/>
      <c r="O105" s="43"/>
      <c r="P105" s="43"/>
      <c r="Q105" s="43"/>
      <c r="R105" s="43"/>
      <c r="S105" s="43"/>
      <c r="T105" s="71"/>
      <c r="AT105" s="25" t="s">
        <v>188</v>
      </c>
      <c r="AU105" s="25" t="s">
        <v>80</v>
      </c>
    </row>
    <row r="106" spans="2:65" s="1" customFormat="1" ht="16.5" customHeight="1">
      <c r="B106" s="181"/>
      <c r="C106" s="182" t="s">
        <v>186</v>
      </c>
      <c r="D106" s="182" t="s">
        <v>181</v>
      </c>
      <c r="E106" s="183" t="s">
        <v>422</v>
      </c>
      <c r="F106" s="184" t="s">
        <v>423</v>
      </c>
      <c r="G106" s="185" t="s">
        <v>424</v>
      </c>
      <c r="H106" s="186">
        <v>8</v>
      </c>
      <c r="I106" s="187"/>
      <c r="J106" s="188">
        <f>ROUND(I106*H106,2)</f>
        <v>0</v>
      </c>
      <c r="K106" s="184" t="s">
        <v>185</v>
      </c>
      <c r="L106" s="42"/>
      <c r="M106" s="189" t="s">
        <v>5</v>
      </c>
      <c r="N106" s="190" t="s">
        <v>42</v>
      </c>
      <c r="O106" s="43"/>
      <c r="P106" s="191">
        <f>O106*H106</f>
        <v>0</v>
      </c>
      <c r="Q106" s="191">
        <v>0</v>
      </c>
      <c r="R106" s="191">
        <f>Q106*H106</f>
        <v>0</v>
      </c>
      <c r="S106" s="191">
        <v>0</v>
      </c>
      <c r="T106" s="192">
        <f>S106*H106</f>
        <v>0</v>
      </c>
      <c r="AR106" s="25" t="s">
        <v>186</v>
      </c>
      <c r="AT106" s="25" t="s">
        <v>181</v>
      </c>
      <c r="AU106" s="25" t="s">
        <v>80</v>
      </c>
      <c r="AY106" s="25" t="s">
        <v>179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25" t="s">
        <v>78</v>
      </c>
      <c r="BK106" s="193">
        <f>ROUND(I106*H106,2)</f>
        <v>0</v>
      </c>
      <c r="BL106" s="25" t="s">
        <v>186</v>
      </c>
      <c r="BM106" s="25" t="s">
        <v>1632</v>
      </c>
    </row>
    <row r="107" spans="2:47" s="1" customFormat="1" ht="27">
      <c r="B107" s="42"/>
      <c r="D107" s="194" t="s">
        <v>188</v>
      </c>
      <c r="F107" s="195" t="s">
        <v>426</v>
      </c>
      <c r="I107" s="196"/>
      <c r="L107" s="42"/>
      <c r="M107" s="197"/>
      <c r="N107" s="43"/>
      <c r="O107" s="43"/>
      <c r="P107" s="43"/>
      <c r="Q107" s="43"/>
      <c r="R107" s="43"/>
      <c r="S107" s="43"/>
      <c r="T107" s="71"/>
      <c r="AT107" s="25" t="s">
        <v>188</v>
      </c>
      <c r="AU107" s="25" t="s">
        <v>80</v>
      </c>
    </row>
    <row r="108" spans="2:47" s="1" customFormat="1" ht="27">
      <c r="B108" s="42"/>
      <c r="D108" s="194" t="s">
        <v>190</v>
      </c>
      <c r="F108" s="198" t="s">
        <v>1633</v>
      </c>
      <c r="I108" s="196"/>
      <c r="L108" s="42"/>
      <c r="M108" s="197"/>
      <c r="N108" s="43"/>
      <c r="O108" s="43"/>
      <c r="P108" s="43"/>
      <c r="Q108" s="43"/>
      <c r="R108" s="43"/>
      <c r="S108" s="43"/>
      <c r="T108" s="71"/>
      <c r="AT108" s="25" t="s">
        <v>190</v>
      </c>
      <c r="AU108" s="25" t="s">
        <v>80</v>
      </c>
    </row>
    <row r="109" spans="2:51" s="12" customFormat="1" ht="13.5">
      <c r="B109" s="199"/>
      <c r="D109" s="194" t="s">
        <v>192</v>
      </c>
      <c r="E109" s="200" t="s">
        <v>5</v>
      </c>
      <c r="F109" s="201" t="s">
        <v>1634</v>
      </c>
      <c r="H109" s="202">
        <v>8</v>
      </c>
      <c r="I109" s="203"/>
      <c r="L109" s="199"/>
      <c r="M109" s="204"/>
      <c r="N109" s="205"/>
      <c r="O109" s="205"/>
      <c r="P109" s="205"/>
      <c r="Q109" s="205"/>
      <c r="R109" s="205"/>
      <c r="S109" s="205"/>
      <c r="T109" s="206"/>
      <c r="AT109" s="200" t="s">
        <v>192</v>
      </c>
      <c r="AU109" s="200" t="s">
        <v>80</v>
      </c>
      <c r="AV109" s="12" t="s">
        <v>80</v>
      </c>
      <c r="AW109" s="12" t="s">
        <v>35</v>
      </c>
      <c r="AX109" s="12" t="s">
        <v>78</v>
      </c>
      <c r="AY109" s="200" t="s">
        <v>179</v>
      </c>
    </row>
    <row r="110" spans="2:65" s="1" customFormat="1" ht="25.5" customHeight="1">
      <c r="B110" s="181"/>
      <c r="C110" s="182" t="s">
        <v>236</v>
      </c>
      <c r="D110" s="182" t="s">
        <v>181</v>
      </c>
      <c r="E110" s="183" t="s">
        <v>1635</v>
      </c>
      <c r="F110" s="184" t="s">
        <v>1636</v>
      </c>
      <c r="G110" s="185" t="s">
        <v>424</v>
      </c>
      <c r="H110" s="186">
        <v>9.785</v>
      </c>
      <c r="I110" s="187"/>
      <c r="J110" s="188">
        <f>ROUND(I110*H110,2)</f>
        <v>0</v>
      </c>
      <c r="K110" s="184" t="s">
        <v>185</v>
      </c>
      <c r="L110" s="42"/>
      <c r="M110" s="189" t="s">
        <v>5</v>
      </c>
      <c r="N110" s="190" t="s">
        <v>42</v>
      </c>
      <c r="O110" s="43"/>
      <c r="P110" s="191">
        <f>O110*H110</f>
        <v>0</v>
      </c>
      <c r="Q110" s="191">
        <v>0</v>
      </c>
      <c r="R110" s="191">
        <f>Q110*H110</f>
        <v>0</v>
      </c>
      <c r="S110" s="191">
        <v>0</v>
      </c>
      <c r="T110" s="192">
        <f>S110*H110</f>
        <v>0</v>
      </c>
      <c r="AR110" s="25" t="s">
        <v>186</v>
      </c>
      <c r="AT110" s="25" t="s">
        <v>181</v>
      </c>
      <c r="AU110" s="25" t="s">
        <v>80</v>
      </c>
      <c r="AY110" s="25" t="s">
        <v>179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25" t="s">
        <v>78</v>
      </c>
      <c r="BK110" s="193">
        <f>ROUND(I110*H110,2)</f>
        <v>0</v>
      </c>
      <c r="BL110" s="25" t="s">
        <v>186</v>
      </c>
      <c r="BM110" s="25" t="s">
        <v>1637</v>
      </c>
    </row>
    <row r="111" spans="2:47" s="1" customFormat="1" ht="27">
      <c r="B111" s="42"/>
      <c r="D111" s="194" t="s">
        <v>188</v>
      </c>
      <c r="F111" s="195" t="s">
        <v>1638</v>
      </c>
      <c r="I111" s="196"/>
      <c r="L111" s="42"/>
      <c r="M111" s="197"/>
      <c r="N111" s="43"/>
      <c r="O111" s="43"/>
      <c r="P111" s="43"/>
      <c r="Q111" s="43"/>
      <c r="R111" s="43"/>
      <c r="S111" s="43"/>
      <c r="T111" s="71"/>
      <c r="AT111" s="25" t="s">
        <v>188</v>
      </c>
      <c r="AU111" s="25" t="s">
        <v>80</v>
      </c>
    </row>
    <row r="112" spans="2:47" s="1" customFormat="1" ht="40.5">
      <c r="B112" s="42"/>
      <c r="D112" s="194" t="s">
        <v>190</v>
      </c>
      <c r="F112" s="198" t="s">
        <v>1639</v>
      </c>
      <c r="I112" s="196"/>
      <c r="L112" s="42"/>
      <c r="M112" s="197"/>
      <c r="N112" s="43"/>
      <c r="O112" s="43"/>
      <c r="P112" s="43"/>
      <c r="Q112" s="43"/>
      <c r="R112" s="43"/>
      <c r="S112" s="43"/>
      <c r="T112" s="71"/>
      <c r="AT112" s="25" t="s">
        <v>190</v>
      </c>
      <c r="AU112" s="25" t="s">
        <v>80</v>
      </c>
    </row>
    <row r="113" spans="2:51" s="13" customFormat="1" ht="13.5">
      <c r="B113" s="207"/>
      <c r="D113" s="194" t="s">
        <v>192</v>
      </c>
      <c r="E113" s="208" t="s">
        <v>5</v>
      </c>
      <c r="F113" s="209" t="s">
        <v>1640</v>
      </c>
      <c r="H113" s="208" t="s">
        <v>5</v>
      </c>
      <c r="I113" s="210"/>
      <c r="L113" s="207"/>
      <c r="M113" s="211"/>
      <c r="N113" s="212"/>
      <c r="O113" s="212"/>
      <c r="P113" s="212"/>
      <c r="Q113" s="212"/>
      <c r="R113" s="212"/>
      <c r="S113" s="212"/>
      <c r="T113" s="213"/>
      <c r="AT113" s="208" t="s">
        <v>192</v>
      </c>
      <c r="AU113" s="208" t="s">
        <v>80</v>
      </c>
      <c r="AV113" s="13" t="s">
        <v>78</v>
      </c>
      <c r="AW113" s="13" t="s">
        <v>35</v>
      </c>
      <c r="AX113" s="13" t="s">
        <v>71</v>
      </c>
      <c r="AY113" s="208" t="s">
        <v>179</v>
      </c>
    </row>
    <row r="114" spans="2:51" s="12" customFormat="1" ht="13.5">
      <c r="B114" s="199"/>
      <c r="D114" s="194" t="s">
        <v>192</v>
      </c>
      <c r="E114" s="200" t="s">
        <v>5</v>
      </c>
      <c r="F114" s="201" t="s">
        <v>1641</v>
      </c>
      <c r="H114" s="202">
        <v>18.15</v>
      </c>
      <c r="I114" s="203"/>
      <c r="L114" s="199"/>
      <c r="M114" s="204"/>
      <c r="N114" s="205"/>
      <c r="O114" s="205"/>
      <c r="P114" s="205"/>
      <c r="Q114" s="205"/>
      <c r="R114" s="205"/>
      <c r="S114" s="205"/>
      <c r="T114" s="206"/>
      <c r="AT114" s="200" t="s">
        <v>192</v>
      </c>
      <c r="AU114" s="200" t="s">
        <v>80</v>
      </c>
      <c r="AV114" s="12" t="s">
        <v>80</v>
      </c>
      <c r="AW114" s="12" t="s">
        <v>35</v>
      </c>
      <c r="AX114" s="12" t="s">
        <v>71</v>
      </c>
      <c r="AY114" s="200" t="s">
        <v>179</v>
      </c>
    </row>
    <row r="115" spans="2:51" s="12" customFormat="1" ht="13.5">
      <c r="B115" s="199"/>
      <c r="D115" s="194" t="s">
        <v>192</v>
      </c>
      <c r="E115" s="200" t="s">
        <v>5</v>
      </c>
      <c r="F115" s="201" t="s">
        <v>1642</v>
      </c>
      <c r="H115" s="202">
        <v>0.819</v>
      </c>
      <c r="I115" s="203"/>
      <c r="L115" s="199"/>
      <c r="M115" s="204"/>
      <c r="N115" s="205"/>
      <c r="O115" s="205"/>
      <c r="P115" s="205"/>
      <c r="Q115" s="205"/>
      <c r="R115" s="205"/>
      <c r="S115" s="205"/>
      <c r="T115" s="206"/>
      <c r="AT115" s="200" t="s">
        <v>192</v>
      </c>
      <c r="AU115" s="200" t="s">
        <v>80</v>
      </c>
      <c r="AV115" s="12" t="s">
        <v>80</v>
      </c>
      <c r="AW115" s="12" t="s">
        <v>35</v>
      </c>
      <c r="AX115" s="12" t="s">
        <v>71</v>
      </c>
      <c r="AY115" s="200" t="s">
        <v>179</v>
      </c>
    </row>
    <row r="116" spans="2:51" s="12" customFormat="1" ht="13.5">
      <c r="B116" s="199"/>
      <c r="D116" s="194" t="s">
        <v>192</v>
      </c>
      <c r="E116" s="200" t="s">
        <v>5</v>
      </c>
      <c r="F116" s="201" t="s">
        <v>1643</v>
      </c>
      <c r="H116" s="202">
        <v>0.6</v>
      </c>
      <c r="I116" s="203"/>
      <c r="L116" s="199"/>
      <c r="M116" s="204"/>
      <c r="N116" s="205"/>
      <c r="O116" s="205"/>
      <c r="P116" s="205"/>
      <c r="Q116" s="205"/>
      <c r="R116" s="205"/>
      <c r="S116" s="205"/>
      <c r="T116" s="206"/>
      <c r="AT116" s="200" t="s">
        <v>192</v>
      </c>
      <c r="AU116" s="200" t="s">
        <v>80</v>
      </c>
      <c r="AV116" s="12" t="s">
        <v>80</v>
      </c>
      <c r="AW116" s="12" t="s">
        <v>35</v>
      </c>
      <c r="AX116" s="12" t="s">
        <v>71</v>
      </c>
      <c r="AY116" s="200" t="s">
        <v>179</v>
      </c>
    </row>
    <row r="117" spans="2:51" s="15" customFormat="1" ht="13.5">
      <c r="B117" s="222"/>
      <c r="D117" s="194" t="s">
        <v>192</v>
      </c>
      <c r="E117" s="223" t="s">
        <v>5</v>
      </c>
      <c r="F117" s="224" t="s">
        <v>456</v>
      </c>
      <c r="H117" s="225">
        <v>19.569</v>
      </c>
      <c r="I117" s="226"/>
      <c r="L117" s="222"/>
      <c r="M117" s="227"/>
      <c r="N117" s="228"/>
      <c r="O117" s="228"/>
      <c r="P117" s="228"/>
      <c r="Q117" s="228"/>
      <c r="R117" s="228"/>
      <c r="S117" s="228"/>
      <c r="T117" s="229"/>
      <c r="AT117" s="223" t="s">
        <v>192</v>
      </c>
      <c r="AU117" s="223" t="s">
        <v>80</v>
      </c>
      <c r="AV117" s="15" t="s">
        <v>88</v>
      </c>
      <c r="AW117" s="15" t="s">
        <v>35</v>
      </c>
      <c r="AX117" s="15" t="s">
        <v>71</v>
      </c>
      <c r="AY117" s="223" t="s">
        <v>179</v>
      </c>
    </row>
    <row r="118" spans="2:51" s="12" customFormat="1" ht="13.5">
      <c r="B118" s="199"/>
      <c r="D118" s="194" t="s">
        <v>192</v>
      </c>
      <c r="E118" s="200" t="s">
        <v>5</v>
      </c>
      <c r="F118" s="201" t="s">
        <v>1644</v>
      </c>
      <c r="H118" s="202">
        <v>9.785</v>
      </c>
      <c r="I118" s="203"/>
      <c r="L118" s="199"/>
      <c r="M118" s="204"/>
      <c r="N118" s="205"/>
      <c r="O118" s="205"/>
      <c r="P118" s="205"/>
      <c r="Q118" s="205"/>
      <c r="R118" s="205"/>
      <c r="S118" s="205"/>
      <c r="T118" s="206"/>
      <c r="AT118" s="200" t="s">
        <v>192</v>
      </c>
      <c r="AU118" s="200" t="s">
        <v>80</v>
      </c>
      <c r="AV118" s="12" t="s">
        <v>80</v>
      </c>
      <c r="AW118" s="12" t="s">
        <v>35</v>
      </c>
      <c r="AX118" s="12" t="s">
        <v>78</v>
      </c>
      <c r="AY118" s="200" t="s">
        <v>179</v>
      </c>
    </row>
    <row r="119" spans="2:65" s="1" customFormat="1" ht="25.5" customHeight="1">
      <c r="B119" s="181"/>
      <c r="C119" s="182" t="s">
        <v>248</v>
      </c>
      <c r="D119" s="182" t="s">
        <v>181</v>
      </c>
      <c r="E119" s="183" t="s">
        <v>1645</v>
      </c>
      <c r="F119" s="184" t="s">
        <v>1646</v>
      </c>
      <c r="G119" s="185" t="s">
        <v>424</v>
      </c>
      <c r="H119" s="186">
        <v>9.785</v>
      </c>
      <c r="I119" s="187"/>
      <c r="J119" s="188">
        <f>ROUND(I119*H119,2)</f>
        <v>0</v>
      </c>
      <c r="K119" s="184" t="s">
        <v>185</v>
      </c>
      <c r="L119" s="42"/>
      <c r="M119" s="189" t="s">
        <v>5</v>
      </c>
      <c r="N119" s="190" t="s">
        <v>42</v>
      </c>
      <c r="O119" s="43"/>
      <c r="P119" s="191">
        <f>O119*H119</f>
        <v>0</v>
      </c>
      <c r="Q119" s="191">
        <v>0</v>
      </c>
      <c r="R119" s="191">
        <f>Q119*H119</f>
        <v>0</v>
      </c>
      <c r="S119" s="191">
        <v>0</v>
      </c>
      <c r="T119" s="192">
        <f>S119*H119</f>
        <v>0</v>
      </c>
      <c r="AR119" s="25" t="s">
        <v>186</v>
      </c>
      <c r="AT119" s="25" t="s">
        <v>181</v>
      </c>
      <c r="AU119" s="25" t="s">
        <v>80</v>
      </c>
      <c r="AY119" s="25" t="s">
        <v>179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25" t="s">
        <v>78</v>
      </c>
      <c r="BK119" s="193">
        <f>ROUND(I119*H119,2)</f>
        <v>0</v>
      </c>
      <c r="BL119" s="25" t="s">
        <v>186</v>
      </c>
      <c r="BM119" s="25" t="s">
        <v>1647</v>
      </c>
    </row>
    <row r="120" spans="2:47" s="1" customFormat="1" ht="27">
      <c r="B120" s="42"/>
      <c r="D120" s="194" t="s">
        <v>188</v>
      </c>
      <c r="F120" s="195" t="s">
        <v>1648</v>
      </c>
      <c r="I120" s="196"/>
      <c r="L120" s="42"/>
      <c r="M120" s="197"/>
      <c r="N120" s="43"/>
      <c r="O120" s="43"/>
      <c r="P120" s="43"/>
      <c r="Q120" s="43"/>
      <c r="R120" s="43"/>
      <c r="S120" s="43"/>
      <c r="T120" s="71"/>
      <c r="AT120" s="25" t="s">
        <v>188</v>
      </c>
      <c r="AU120" s="25" t="s">
        <v>80</v>
      </c>
    </row>
    <row r="121" spans="2:47" s="1" customFormat="1" ht="40.5">
      <c r="B121" s="42"/>
      <c r="D121" s="194" t="s">
        <v>190</v>
      </c>
      <c r="F121" s="198" t="s">
        <v>1639</v>
      </c>
      <c r="I121" s="196"/>
      <c r="L121" s="42"/>
      <c r="M121" s="197"/>
      <c r="N121" s="43"/>
      <c r="O121" s="43"/>
      <c r="P121" s="43"/>
      <c r="Q121" s="43"/>
      <c r="R121" s="43"/>
      <c r="S121" s="43"/>
      <c r="T121" s="71"/>
      <c r="AT121" s="25" t="s">
        <v>190</v>
      </c>
      <c r="AU121" s="25" t="s">
        <v>80</v>
      </c>
    </row>
    <row r="122" spans="2:51" s="12" customFormat="1" ht="13.5">
      <c r="B122" s="199"/>
      <c r="D122" s="194" t="s">
        <v>192</v>
      </c>
      <c r="E122" s="200" t="s">
        <v>5</v>
      </c>
      <c r="F122" s="201" t="s">
        <v>1644</v>
      </c>
      <c r="H122" s="202">
        <v>9.785</v>
      </c>
      <c r="I122" s="203"/>
      <c r="L122" s="199"/>
      <c r="M122" s="204"/>
      <c r="N122" s="205"/>
      <c r="O122" s="205"/>
      <c r="P122" s="205"/>
      <c r="Q122" s="205"/>
      <c r="R122" s="205"/>
      <c r="S122" s="205"/>
      <c r="T122" s="206"/>
      <c r="AT122" s="200" t="s">
        <v>192</v>
      </c>
      <c r="AU122" s="200" t="s">
        <v>80</v>
      </c>
      <c r="AV122" s="12" t="s">
        <v>80</v>
      </c>
      <c r="AW122" s="12" t="s">
        <v>35</v>
      </c>
      <c r="AX122" s="12" t="s">
        <v>78</v>
      </c>
      <c r="AY122" s="200" t="s">
        <v>179</v>
      </c>
    </row>
    <row r="123" spans="2:65" s="1" customFormat="1" ht="25.5" customHeight="1">
      <c r="B123" s="181"/>
      <c r="C123" s="182" t="s">
        <v>257</v>
      </c>
      <c r="D123" s="182" t="s">
        <v>181</v>
      </c>
      <c r="E123" s="183" t="s">
        <v>1649</v>
      </c>
      <c r="F123" s="184" t="s">
        <v>1650</v>
      </c>
      <c r="G123" s="185" t="s">
        <v>424</v>
      </c>
      <c r="H123" s="186">
        <v>4.893</v>
      </c>
      <c r="I123" s="187"/>
      <c r="J123" s="188">
        <f>ROUND(I123*H123,2)</f>
        <v>0</v>
      </c>
      <c r="K123" s="184" t="s">
        <v>185</v>
      </c>
      <c r="L123" s="42"/>
      <c r="M123" s="189" t="s">
        <v>5</v>
      </c>
      <c r="N123" s="190" t="s">
        <v>42</v>
      </c>
      <c r="O123" s="43"/>
      <c r="P123" s="191">
        <f>O123*H123</f>
        <v>0</v>
      </c>
      <c r="Q123" s="191">
        <v>0</v>
      </c>
      <c r="R123" s="191">
        <f>Q123*H123</f>
        <v>0</v>
      </c>
      <c r="S123" s="191">
        <v>0</v>
      </c>
      <c r="T123" s="192">
        <f>S123*H123</f>
        <v>0</v>
      </c>
      <c r="AR123" s="25" t="s">
        <v>186</v>
      </c>
      <c r="AT123" s="25" t="s">
        <v>181</v>
      </c>
      <c r="AU123" s="25" t="s">
        <v>80</v>
      </c>
      <c r="AY123" s="25" t="s">
        <v>179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25" t="s">
        <v>78</v>
      </c>
      <c r="BK123" s="193">
        <f>ROUND(I123*H123,2)</f>
        <v>0</v>
      </c>
      <c r="BL123" s="25" t="s">
        <v>186</v>
      </c>
      <c r="BM123" s="25" t="s">
        <v>1651</v>
      </c>
    </row>
    <row r="124" spans="2:47" s="1" customFormat="1" ht="40.5">
      <c r="B124" s="42"/>
      <c r="D124" s="194" t="s">
        <v>188</v>
      </c>
      <c r="F124" s="195" t="s">
        <v>1652</v>
      </c>
      <c r="I124" s="196"/>
      <c r="L124" s="42"/>
      <c r="M124" s="197"/>
      <c r="N124" s="43"/>
      <c r="O124" s="43"/>
      <c r="P124" s="43"/>
      <c r="Q124" s="43"/>
      <c r="R124" s="43"/>
      <c r="S124" s="43"/>
      <c r="T124" s="71"/>
      <c r="AT124" s="25" t="s">
        <v>188</v>
      </c>
      <c r="AU124" s="25" t="s">
        <v>80</v>
      </c>
    </row>
    <row r="125" spans="2:51" s="12" customFormat="1" ht="13.5">
      <c r="B125" s="199"/>
      <c r="D125" s="194" t="s">
        <v>192</v>
      </c>
      <c r="E125" s="200" t="s">
        <v>5</v>
      </c>
      <c r="F125" s="201" t="s">
        <v>1653</v>
      </c>
      <c r="H125" s="202">
        <v>4.893</v>
      </c>
      <c r="I125" s="203"/>
      <c r="L125" s="199"/>
      <c r="M125" s="204"/>
      <c r="N125" s="205"/>
      <c r="O125" s="205"/>
      <c r="P125" s="205"/>
      <c r="Q125" s="205"/>
      <c r="R125" s="205"/>
      <c r="S125" s="205"/>
      <c r="T125" s="206"/>
      <c r="AT125" s="200" t="s">
        <v>192</v>
      </c>
      <c r="AU125" s="200" t="s">
        <v>80</v>
      </c>
      <c r="AV125" s="12" t="s">
        <v>80</v>
      </c>
      <c r="AW125" s="12" t="s">
        <v>35</v>
      </c>
      <c r="AX125" s="12" t="s">
        <v>78</v>
      </c>
      <c r="AY125" s="200" t="s">
        <v>179</v>
      </c>
    </row>
    <row r="126" spans="2:65" s="1" customFormat="1" ht="16.5" customHeight="1">
      <c r="B126" s="181"/>
      <c r="C126" s="182" t="s">
        <v>284</v>
      </c>
      <c r="D126" s="182" t="s">
        <v>181</v>
      </c>
      <c r="E126" s="183" t="s">
        <v>449</v>
      </c>
      <c r="F126" s="184" t="s">
        <v>450</v>
      </c>
      <c r="G126" s="185" t="s">
        <v>424</v>
      </c>
      <c r="H126" s="186">
        <v>36.982</v>
      </c>
      <c r="I126" s="187"/>
      <c r="J126" s="188">
        <f>ROUND(I126*H126,2)</f>
        <v>0</v>
      </c>
      <c r="K126" s="184" t="s">
        <v>185</v>
      </c>
      <c r="L126" s="42"/>
      <c r="M126" s="189" t="s">
        <v>5</v>
      </c>
      <c r="N126" s="190" t="s">
        <v>42</v>
      </c>
      <c r="O126" s="43"/>
      <c r="P126" s="191">
        <f>O126*H126</f>
        <v>0</v>
      </c>
      <c r="Q126" s="191">
        <v>0</v>
      </c>
      <c r="R126" s="191">
        <f>Q126*H126</f>
        <v>0</v>
      </c>
      <c r="S126" s="191">
        <v>0</v>
      </c>
      <c r="T126" s="192">
        <f>S126*H126</f>
        <v>0</v>
      </c>
      <c r="AR126" s="25" t="s">
        <v>186</v>
      </c>
      <c r="AT126" s="25" t="s">
        <v>181</v>
      </c>
      <c r="AU126" s="25" t="s">
        <v>80</v>
      </c>
      <c r="AY126" s="25" t="s">
        <v>179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25" t="s">
        <v>78</v>
      </c>
      <c r="BK126" s="193">
        <f>ROUND(I126*H126,2)</f>
        <v>0</v>
      </c>
      <c r="BL126" s="25" t="s">
        <v>186</v>
      </c>
      <c r="BM126" s="25" t="s">
        <v>1654</v>
      </c>
    </row>
    <row r="127" spans="2:47" s="1" customFormat="1" ht="27">
      <c r="B127" s="42"/>
      <c r="D127" s="194" t="s">
        <v>188</v>
      </c>
      <c r="F127" s="195" t="s">
        <v>452</v>
      </c>
      <c r="I127" s="196"/>
      <c r="L127" s="42"/>
      <c r="M127" s="197"/>
      <c r="N127" s="43"/>
      <c r="O127" s="43"/>
      <c r="P127" s="43"/>
      <c r="Q127" s="43"/>
      <c r="R127" s="43"/>
      <c r="S127" s="43"/>
      <c r="T127" s="71"/>
      <c r="AT127" s="25" t="s">
        <v>188</v>
      </c>
      <c r="AU127" s="25" t="s">
        <v>80</v>
      </c>
    </row>
    <row r="128" spans="2:47" s="1" customFormat="1" ht="40.5">
      <c r="B128" s="42"/>
      <c r="D128" s="194" t="s">
        <v>190</v>
      </c>
      <c r="F128" s="198" t="s">
        <v>1655</v>
      </c>
      <c r="I128" s="196"/>
      <c r="L128" s="42"/>
      <c r="M128" s="197"/>
      <c r="N128" s="43"/>
      <c r="O128" s="43"/>
      <c r="P128" s="43"/>
      <c r="Q128" s="43"/>
      <c r="R128" s="43"/>
      <c r="S128" s="43"/>
      <c r="T128" s="71"/>
      <c r="AT128" s="25" t="s">
        <v>190</v>
      </c>
      <c r="AU128" s="25" t="s">
        <v>80</v>
      </c>
    </row>
    <row r="129" spans="2:51" s="13" customFormat="1" ht="13.5">
      <c r="B129" s="207"/>
      <c r="D129" s="194" t="s">
        <v>192</v>
      </c>
      <c r="E129" s="208" t="s">
        <v>5</v>
      </c>
      <c r="F129" s="209" t="s">
        <v>454</v>
      </c>
      <c r="H129" s="208" t="s">
        <v>5</v>
      </c>
      <c r="I129" s="210"/>
      <c r="L129" s="207"/>
      <c r="M129" s="211"/>
      <c r="N129" s="212"/>
      <c r="O129" s="212"/>
      <c r="P129" s="212"/>
      <c r="Q129" s="212"/>
      <c r="R129" s="212"/>
      <c r="S129" s="212"/>
      <c r="T129" s="213"/>
      <c r="AT129" s="208" t="s">
        <v>192</v>
      </c>
      <c r="AU129" s="208" t="s">
        <v>80</v>
      </c>
      <c r="AV129" s="13" t="s">
        <v>78</v>
      </c>
      <c r="AW129" s="13" t="s">
        <v>35</v>
      </c>
      <c r="AX129" s="13" t="s">
        <v>71</v>
      </c>
      <c r="AY129" s="208" t="s">
        <v>179</v>
      </c>
    </row>
    <row r="130" spans="2:51" s="12" customFormat="1" ht="13.5">
      <c r="B130" s="199"/>
      <c r="D130" s="194" t="s">
        <v>192</v>
      </c>
      <c r="E130" s="200" t="s">
        <v>5</v>
      </c>
      <c r="F130" s="201" t="s">
        <v>1656</v>
      </c>
      <c r="H130" s="202">
        <v>36.982</v>
      </c>
      <c r="I130" s="203"/>
      <c r="L130" s="199"/>
      <c r="M130" s="204"/>
      <c r="N130" s="205"/>
      <c r="O130" s="205"/>
      <c r="P130" s="205"/>
      <c r="Q130" s="205"/>
      <c r="R130" s="205"/>
      <c r="S130" s="205"/>
      <c r="T130" s="206"/>
      <c r="AT130" s="200" t="s">
        <v>192</v>
      </c>
      <c r="AU130" s="200" t="s">
        <v>80</v>
      </c>
      <c r="AV130" s="12" t="s">
        <v>80</v>
      </c>
      <c r="AW130" s="12" t="s">
        <v>35</v>
      </c>
      <c r="AX130" s="12" t="s">
        <v>78</v>
      </c>
      <c r="AY130" s="200" t="s">
        <v>179</v>
      </c>
    </row>
    <row r="131" spans="2:65" s="1" customFormat="1" ht="16.5" customHeight="1">
      <c r="B131" s="181"/>
      <c r="C131" s="182" t="s">
        <v>289</v>
      </c>
      <c r="D131" s="182" t="s">
        <v>181</v>
      </c>
      <c r="E131" s="183" t="s">
        <v>459</v>
      </c>
      <c r="F131" s="184" t="s">
        <v>460</v>
      </c>
      <c r="G131" s="185" t="s">
        <v>424</v>
      </c>
      <c r="H131" s="186">
        <v>36.982</v>
      </c>
      <c r="I131" s="187"/>
      <c r="J131" s="188">
        <f>ROUND(I131*H131,2)</f>
        <v>0</v>
      </c>
      <c r="K131" s="184" t="s">
        <v>185</v>
      </c>
      <c r="L131" s="42"/>
      <c r="M131" s="189" t="s">
        <v>5</v>
      </c>
      <c r="N131" s="190" t="s">
        <v>42</v>
      </c>
      <c r="O131" s="43"/>
      <c r="P131" s="191">
        <f>O131*H131</f>
        <v>0</v>
      </c>
      <c r="Q131" s="191">
        <v>0</v>
      </c>
      <c r="R131" s="191">
        <f>Q131*H131</f>
        <v>0</v>
      </c>
      <c r="S131" s="191">
        <v>0</v>
      </c>
      <c r="T131" s="192">
        <f>S131*H131</f>
        <v>0</v>
      </c>
      <c r="AR131" s="25" t="s">
        <v>186</v>
      </c>
      <c r="AT131" s="25" t="s">
        <v>181</v>
      </c>
      <c r="AU131" s="25" t="s">
        <v>80</v>
      </c>
      <c r="AY131" s="25" t="s">
        <v>179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25" t="s">
        <v>78</v>
      </c>
      <c r="BK131" s="193">
        <f>ROUND(I131*H131,2)</f>
        <v>0</v>
      </c>
      <c r="BL131" s="25" t="s">
        <v>186</v>
      </c>
      <c r="BM131" s="25" t="s">
        <v>1657</v>
      </c>
    </row>
    <row r="132" spans="2:47" s="1" customFormat="1" ht="27">
      <c r="B132" s="42"/>
      <c r="D132" s="194" t="s">
        <v>188</v>
      </c>
      <c r="F132" s="195" t="s">
        <v>462</v>
      </c>
      <c r="I132" s="196"/>
      <c r="L132" s="42"/>
      <c r="M132" s="197"/>
      <c r="N132" s="43"/>
      <c r="O132" s="43"/>
      <c r="P132" s="43"/>
      <c r="Q132" s="43"/>
      <c r="R132" s="43"/>
      <c r="S132" s="43"/>
      <c r="T132" s="71"/>
      <c r="AT132" s="25" t="s">
        <v>188</v>
      </c>
      <c r="AU132" s="25" t="s">
        <v>80</v>
      </c>
    </row>
    <row r="133" spans="2:47" s="1" customFormat="1" ht="40.5">
      <c r="B133" s="42"/>
      <c r="D133" s="194" t="s">
        <v>190</v>
      </c>
      <c r="F133" s="198" t="s">
        <v>1655</v>
      </c>
      <c r="I133" s="196"/>
      <c r="L133" s="42"/>
      <c r="M133" s="197"/>
      <c r="N133" s="43"/>
      <c r="O133" s="43"/>
      <c r="P133" s="43"/>
      <c r="Q133" s="43"/>
      <c r="R133" s="43"/>
      <c r="S133" s="43"/>
      <c r="T133" s="71"/>
      <c r="AT133" s="25" t="s">
        <v>190</v>
      </c>
      <c r="AU133" s="25" t="s">
        <v>80</v>
      </c>
    </row>
    <row r="134" spans="2:51" s="12" customFormat="1" ht="13.5">
      <c r="B134" s="199"/>
      <c r="D134" s="194" t="s">
        <v>192</v>
      </c>
      <c r="E134" s="200" t="s">
        <v>5</v>
      </c>
      <c r="F134" s="201" t="s">
        <v>1656</v>
      </c>
      <c r="H134" s="202">
        <v>36.982</v>
      </c>
      <c r="I134" s="203"/>
      <c r="L134" s="199"/>
      <c r="M134" s="204"/>
      <c r="N134" s="205"/>
      <c r="O134" s="205"/>
      <c r="P134" s="205"/>
      <c r="Q134" s="205"/>
      <c r="R134" s="205"/>
      <c r="S134" s="205"/>
      <c r="T134" s="206"/>
      <c r="AT134" s="200" t="s">
        <v>192</v>
      </c>
      <c r="AU134" s="200" t="s">
        <v>80</v>
      </c>
      <c r="AV134" s="12" t="s">
        <v>80</v>
      </c>
      <c r="AW134" s="12" t="s">
        <v>35</v>
      </c>
      <c r="AX134" s="12" t="s">
        <v>78</v>
      </c>
      <c r="AY134" s="200" t="s">
        <v>179</v>
      </c>
    </row>
    <row r="135" spans="2:65" s="1" customFormat="1" ht="16.5" customHeight="1">
      <c r="B135" s="181"/>
      <c r="C135" s="182" t="s">
        <v>306</v>
      </c>
      <c r="D135" s="182" t="s">
        <v>181</v>
      </c>
      <c r="E135" s="183" t="s">
        <v>465</v>
      </c>
      <c r="F135" s="184" t="s">
        <v>466</v>
      </c>
      <c r="G135" s="185" t="s">
        <v>424</v>
      </c>
      <c r="H135" s="186">
        <v>18.491</v>
      </c>
      <c r="I135" s="187"/>
      <c r="J135" s="188">
        <f>ROUND(I135*H135,2)</f>
        <v>0</v>
      </c>
      <c r="K135" s="184" t="s">
        <v>185</v>
      </c>
      <c r="L135" s="42"/>
      <c r="M135" s="189" t="s">
        <v>5</v>
      </c>
      <c r="N135" s="190" t="s">
        <v>42</v>
      </c>
      <c r="O135" s="43"/>
      <c r="P135" s="191">
        <f>O135*H135</f>
        <v>0</v>
      </c>
      <c r="Q135" s="191">
        <v>0</v>
      </c>
      <c r="R135" s="191">
        <f>Q135*H135</f>
        <v>0</v>
      </c>
      <c r="S135" s="191">
        <v>0</v>
      </c>
      <c r="T135" s="192">
        <f>S135*H135</f>
        <v>0</v>
      </c>
      <c r="AR135" s="25" t="s">
        <v>186</v>
      </c>
      <c r="AT135" s="25" t="s">
        <v>181</v>
      </c>
      <c r="AU135" s="25" t="s">
        <v>80</v>
      </c>
      <c r="AY135" s="25" t="s">
        <v>179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25" t="s">
        <v>78</v>
      </c>
      <c r="BK135" s="193">
        <f>ROUND(I135*H135,2)</f>
        <v>0</v>
      </c>
      <c r="BL135" s="25" t="s">
        <v>186</v>
      </c>
      <c r="BM135" s="25" t="s">
        <v>1658</v>
      </c>
    </row>
    <row r="136" spans="2:47" s="1" customFormat="1" ht="27">
      <c r="B136" s="42"/>
      <c r="D136" s="194" t="s">
        <v>188</v>
      </c>
      <c r="F136" s="195" t="s">
        <v>468</v>
      </c>
      <c r="I136" s="196"/>
      <c r="L136" s="42"/>
      <c r="M136" s="197"/>
      <c r="N136" s="43"/>
      <c r="O136" s="43"/>
      <c r="P136" s="43"/>
      <c r="Q136" s="43"/>
      <c r="R136" s="43"/>
      <c r="S136" s="43"/>
      <c r="T136" s="71"/>
      <c r="AT136" s="25" t="s">
        <v>188</v>
      </c>
      <c r="AU136" s="25" t="s">
        <v>80</v>
      </c>
    </row>
    <row r="137" spans="2:51" s="12" customFormat="1" ht="13.5">
      <c r="B137" s="199"/>
      <c r="D137" s="194" t="s">
        <v>192</v>
      </c>
      <c r="E137" s="200" t="s">
        <v>5</v>
      </c>
      <c r="F137" s="201" t="s">
        <v>1659</v>
      </c>
      <c r="H137" s="202">
        <v>18.491</v>
      </c>
      <c r="I137" s="203"/>
      <c r="L137" s="199"/>
      <c r="M137" s="204"/>
      <c r="N137" s="205"/>
      <c r="O137" s="205"/>
      <c r="P137" s="205"/>
      <c r="Q137" s="205"/>
      <c r="R137" s="205"/>
      <c r="S137" s="205"/>
      <c r="T137" s="206"/>
      <c r="AT137" s="200" t="s">
        <v>192</v>
      </c>
      <c r="AU137" s="200" t="s">
        <v>80</v>
      </c>
      <c r="AV137" s="12" t="s">
        <v>80</v>
      </c>
      <c r="AW137" s="12" t="s">
        <v>35</v>
      </c>
      <c r="AX137" s="12" t="s">
        <v>78</v>
      </c>
      <c r="AY137" s="200" t="s">
        <v>179</v>
      </c>
    </row>
    <row r="138" spans="2:65" s="1" customFormat="1" ht="16.5" customHeight="1">
      <c r="B138" s="181"/>
      <c r="C138" s="182" t="s">
        <v>313</v>
      </c>
      <c r="D138" s="182" t="s">
        <v>181</v>
      </c>
      <c r="E138" s="183" t="s">
        <v>1660</v>
      </c>
      <c r="F138" s="184" t="s">
        <v>1661</v>
      </c>
      <c r="G138" s="185" t="s">
        <v>424</v>
      </c>
      <c r="H138" s="186">
        <v>0.576</v>
      </c>
      <c r="I138" s="187"/>
      <c r="J138" s="188">
        <f>ROUND(I138*H138,2)</f>
        <v>0</v>
      </c>
      <c r="K138" s="184" t="s">
        <v>185</v>
      </c>
      <c r="L138" s="42"/>
      <c r="M138" s="189" t="s">
        <v>5</v>
      </c>
      <c r="N138" s="190" t="s">
        <v>42</v>
      </c>
      <c r="O138" s="43"/>
      <c r="P138" s="191">
        <f>O138*H138</f>
        <v>0</v>
      </c>
      <c r="Q138" s="191">
        <v>0</v>
      </c>
      <c r="R138" s="191">
        <f>Q138*H138</f>
        <v>0</v>
      </c>
      <c r="S138" s="191">
        <v>0</v>
      </c>
      <c r="T138" s="192">
        <f>S138*H138</f>
        <v>0</v>
      </c>
      <c r="AR138" s="25" t="s">
        <v>186</v>
      </c>
      <c r="AT138" s="25" t="s">
        <v>181</v>
      </c>
      <c r="AU138" s="25" t="s">
        <v>80</v>
      </c>
      <c r="AY138" s="25" t="s">
        <v>179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25" t="s">
        <v>78</v>
      </c>
      <c r="BK138" s="193">
        <f>ROUND(I138*H138,2)</f>
        <v>0</v>
      </c>
      <c r="BL138" s="25" t="s">
        <v>186</v>
      </c>
      <c r="BM138" s="25" t="s">
        <v>1662</v>
      </c>
    </row>
    <row r="139" spans="2:47" s="1" customFormat="1" ht="27">
      <c r="B139" s="42"/>
      <c r="D139" s="194" t="s">
        <v>188</v>
      </c>
      <c r="F139" s="195" t="s">
        <v>1663</v>
      </c>
      <c r="I139" s="196"/>
      <c r="L139" s="42"/>
      <c r="M139" s="197"/>
      <c r="N139" s="43"/>
      <c r="O139" s="43"/>
      <c r="P139" s="43"/>
      <c r="Q139" s="43"/>
      <c r="R139" s="43"/>
      <c r="S139" s="43"/>
      <c r="T139" s="71"/>
      <c r="AT139" s="25" t="s">
        <v>188</v>
      </c>
      <c r="AU139" s="25" t="s">
        <v>80</v>
      </c>
    </row>
    <row r="140" spans="2:47" s="1" customFormat="1" ht="27">
      <c r="B140" s="42"/>
      <c r="D140" s="194" t="s">
        <v>190</v>
      </c>
      <c r="F140" s="198" t="s">
        <v>1633</v>
      </c>
      <c r="I140" s="196"/>
      <c r="L140" s="42"/>
      <c r="M140" s="197"/>
      <c r="N140" s="43"/>
      <c r="O140" s="43"/>
      <c r="P140" s="43"/>
      <c r="Q140" s="43"/>
      <c r="R140" s="43"/>
      <c r="S140" s="43"/>
      <c r="T140" s="71"/>
      <c r="AT140" s="25" t="s">
        <v>190</v>
      </c>
      <c r="AU140" s="25" t="s">
        <v>80</v>
      </c>
    </row>
    <row r="141" spans="2:51" s="13" customFormat="1" ht="13.5">
      <c r="B141" s="207"/>
      <c r="D141" s="194" t="s">
        <v>192</v>
      </c>
      <c r="E141" s="208" t="s">
        <v>5</v>
      </c>
      <c r="F141" s="209" t="s">
        <v>1664</v>
      </c>
      <c r="H141" s="208" t="s">
        <v>5</v>
      </c>
      <c r="I141" s="210"/>
      <c r="L141" s="207"/>
      <c r="M141" s="211"/>
      <c r="N141" s="212"/>
      <c r="O141" s="212"/>
      <c r="P141" s="212"/>
      <c r="Q141" s="212"/>
      <c r="R141" s="212"/>
      <c r="S141" s="212"/>
      <c r="T141" s="213"/>
      <c r="AT141" s="208" t="s">
        <v>192</v>
      </c>
      <c r="AU141" s="208" t="s">
        <v>80</v>
      </c>
      <c r="AV141" s="13" t="s">
        <v>78</v>
      </c>
      <c r="AW141" s="13" t="s">
        <v>35</v>
      </c>
      <c r="AX141" s="13" t="s">
        <v>71</v>
      </c>
      <c r="AY141" s="208" t="s">
        <v>179</v>
      </c>
    </row>
    <row r="142" spans="2:51" s="12" customFormat="1" ht="13.5">
      <c r="B142" s="199"/>
      <c r="D142" s="194" t="s">
        <v>192</v>
      </c>
      <c r="E142" s="200" t="s">
        <v>5</v>
      </c>
      <c r="F142" s="201" t="s">
        <v>1665</v>
      </c>
      <c r="H142" s="202">
        <v>0.576</v>
      </c>
      <c r="I142" s="203"/>
      <c r="L142" s="199"/>
      <c r="M142" s="204"/>
      <c r="N142" s="205"/>
      <c r="O142" s="205"/>
      <c r="P142" s="205"/>
      <c r="Q142" s="205"/>
      <c r="R142" s="205"/>
      <c r="S142" s="205"/>
      <c r="T142" s="206"/>
      <c r="AT142" s="200" t="s">
        <v>192</v>
      </c>
      <c r="AU142" s="200" t="s">
        <v>80</v>
      </c>
      <c r="AV142" s="12" t="s">
        <v>80</v>
      </c>
      <c r="AW142" s="12" t="s">
        <v>35</v>
      </c>
      <c r="AX142" s="12" t="s">
        <v>78</v>
      </c>
      <c r="AY142" s="200" t="s">
        <v>179</v>
      </c>
    </row>
    <row r="143" spans="2:65" s="1" customFormat="1" ht="25.5" customHeight="1">
      <c r="B143" s="181"/>
      <c r="C143" s="182" t="s">
        <v>320</v>
      </c>
      <c r="D143" s="182" t="s">
        <v>181</v>
      </c>
      <c r="E143" s="183" t="s">
        <v>1666</v>
      </c>
      <c r="F143" s="184" t="s">
        <v>1667</v>
      </c>
      <c r="G143" s="185" t="s">
        <v>424</v>
      </c>
      <c r="H143" s="186">
        <v>0.288</v>
      </c>
      <c r="I143" s="187"/>
      <c r="J143" s="188">
        <f>ROUND(I143*H143,2)</f>
        <v>0</v>
      </c>
      <c r="K143" s="184" t="s">
        <v>185</v>
      </c>
      <c r="L143" s="42"/>
      <c r="M143" s="189" t="s">
        <v>5</v>
      </c>
      <c r="N143" s="190" t="s">
        <v>42</v>
      </c>
      <c r="O143" s="43"/>
      <c r="P143" s="191">
        <f>O143*H143</f>
        <v>0</v>
      </c>
      <c r="Q143" s="191">
        <v>0</v>
      </c>
      <c r="R143" s="191">
        <f>Q143*H143</f>
        <v>0</v>
      </c>
      <c r="S143" s="191">
        <v>0</v>
      </c>
      <c r="T143" s="192">
        <f>S143*H143</f>
        <v>0</v>
      </c>
      <c r="AR143" s="25" t="s">
        <v>186</v>
      </c>
      <c r="AT143" s="25" t="s">
        <v>181</v>
      </c>
      <c r="AU143" s="25" t="s">
        <v>80</v>
      </c>
      <c r="AY143" s="25" t="s">
        <v>179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25" t="s">
        <v>78</v>
      </c>
      <c r="BK143" s="193">
        <f>ROUND(I143*H143,2)</f>
        <v>0</v>
      </c>
      <c r="BL143" s="25" t="s">
        <v>186</v>
      </c>
      <c r="BM143" s="25" t="s">
        <v>1668</v>
      </c>
    </row>
    <row r="144" spans="2:47" s="1" customFormat="1" ht="27">
      <c r="B144" s="42"/>
      <c r="D144" s="194" t="s">
        <v>188</v>
      </c>
      <c r="F144" s="195" t="s">
        <v>1669</v>
      </c>
      <c r="I144" s="196"/>
      <c r="L144" s="42"/>
      <c r="M144" s="197"/>
      <c r="N144" s="43"/>
      <c r="O144" s="43"/>
      <c r="P144" s="43"/>
      <c r="Q144" s="43"/>
      <c r="R144" s="43"/>
      <c r="S144" s="43"/>
      <c r="T144" s="71"/>
      <c r="AT144" s="25" t="s">
        <v>188</v>
      </c>
      <c r="AU144" s="25" t="s">
        <v>80</v>
      </c>
    </row>
    <row r="145" spans="2:51" s="12" customFormat="1" ht="13.5">
      <c r="B145" s="199"/>
      <c r="D145" s="194" t="s">
        <v>192</v>
      </c>
      <c r="E145" s="200" t="s">
        <v>5</v>
      </c>
      <c r="F145" s="201" t="s">
        <v>1670</v>
      </c>
      <c r="H145" s="202">
        <v>0.288</v>
      </c>
      <c r="I145" s="203"/>
      <c r="L145" s="199"/>
      <c r="M145" s="204"/>
      <c r="N145" s="205"/>
      <c r="O145" s="205"/>
      <c r="P145" s="205"/>
      <c r="Q145" s="205"/>
      <c r="R145" s="205"/>
      <c r="S145" s="205"/>
      <c r="T145" s="206"/>
      <c r="AT145" s="200" t="s">
        <v>192</v>
      </c>
      <c r="AU145" s="200" t="s">
        <v>80</v>
      </c>
      <c r="AV145" s="12" t="s">
        <v>80</v>
      </c>
      <c r="AW145" s="12" t="s">
        <v>35</v>
      </c>
      <c r="AX145" s="12" t="s">
        <v>78</v>
      </c>
      <c r="AY145" s="200" t="s">
        <v>179</v>
      </c>
    </row>
    <row r="146" spans="2:65" s="1" customFormat="1" ht="25.5" customHeight="1">
      <c r="B146" s="181"/>
      <c r="C146" s="182" t="s">
        <v>325</v>
      </c>
      <c r="D146" s="182" t="s">
        <v>181</v>
      </c>
      <c r="E146" s="183" t="s">
        <v>1671</v>
      </c>
      <c r="F146" s="184" t="s">
        <v>1672</v>
      </c>
      <c r="G146" s="185" t="s">
        <v>184</v>
      </c>
      <c r="H146" s="186">
        <v>73.8</v>
      </c>
      <c r="I146" s="187"/>
      <c r="J146" s="188">
        <f>ROUND(I146*H146,2)</f>
        <v>0</v>
      </c>
      <c r="K146" s="184" t="s">
        <v>185</v>
      </c>
      <c r="L146" s="42"/>
      <c r="M146" s="189" t="s">
        <v>5</v>
      </c>
      <c r="N146" s="190" t="s">
        <v>42</v>
      </c>
      <c r="O146" s="43"/>
      <c r="P146" s="191">
        <f>O146*H146</f>
        <v>0</v>
      </c>
      <c r="Q146" s="191">
        <v>0.00015</v>
      </c>
      <c r="R146" s="191">
        <f>Q146*H146</f>
        <v>0.011069999999999998</v>
      </c>
      <c r="S146" s="191">
        <v>0</v>
      </c>
      <c r="T146" s="192">
        <f>S146*H146</f>
        <v>0</v>
      </c>
      <c r="AR146" s="25" t="s">
        <v>186</v>
      </c>
      <c r="AT146" s="25" t="s">
        <v>181</v>
      </c>
      <c r="AU146" s="25" t="s">
        <v>80</v>
      </c>
      <c r="AY146" s="25" t="s">
        <v>179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25" t="s">
        <v>78</v>
      </c>
      <c r="BK146" s="193">
        <f>ROUND(I146*H146,2)</f>
        <v>0</v>
      </c>
      <c r="BL146" s="25" t="s">
        <v>186</v>
      </c>
      <c r="BM146" s="25" t="s">
        <v>1673</v>
      </c>
    </row>
    <row r="147" spans="2:47" s="1" customFormat="1" ht="27">
      <c r="B147" s="42"/>
      <c r="D147" s="194" t="s">
        <v>188</v>
      </c>
      <c r="F147" s="195" t="s">
        <v>1674</v>
      </c>
      <c r="I147" s="196"/>
      <c r="L147" s="42"/>
      <c r="M147" s="197"/>
      <c r="N147" s="43"/>
      <c r="O147" s="43"/>
      <c r="P147" s="43"/>
      <c r="Q147" s="43"/>
      <c r="R147" s="43"/>
      <c r="S147" s="43"/>
      <c r="T147" s="71"/>
      <c r="AT147" s="25" t="s">
        <v>188</v>
      </c>
      <c r="AU147" s="25" t="s">
        <v>80</v>
      </c>
    </row>
    <row r="148" spans="2:65" s="1" customFormat="1" ht="25.5" customHeight="1">
      <c r="B148" s="181"/>
      <c r="C148" s="182" t="s">
        <v>330</v>
      </c>
      <c r="D148" s="182" t="s">
        <v>181</v>
      </c>
      <c r="E148" s="183" t="s">
        <v>1675</v>
      </c>
      <c r="F148" s="184" t="s">
        <v>1676</v>
      </c>
      <c r="G148" s="185" t="s">
        <v>184</v>
      </c>
      <c r="H148" s="186">
        <v>73.8</v>
      </c>
      <c r="I148" s="187"/>
      <c r="J148" s="188">
        <f>ROUND(I148*H148,2)</f>
        <v>0</v>
      </c>
      <c r="K148" s="184" t="s">
        <v>185</v>
      </c>
      <c r="L148" s="42"/>
      <c r="M148" s="189" t="s">
        <v>5</v>
      </c>
      <c r="N148" s="190" t="s">
        <v>42</v>
      </c>
      <c r="O148" s="43"/>
      <c r="P148" s="191">
        <f>O148*H148</f>
        <v>0</v>
      </c>
      <c r="Q148" s="191">
        <v>0</v>
      </c>
      <c r="R148" s="191">
        <f>Q148*H148</f>
        <v>0</v>
      </c>
      <c r="S148" s="191">
        <v>0</v>
      </c>
      <c r="T148" s="192">
        <f>S148*H148</f>
        <v>0</v>
      </c>
      <c r="AR148" s="25" t="s">
        <v>186</v>
      </c>
      <c r="AT148" s="25" t="s">
        <v>181</v>
      </c>
      <c r="AU148" s="25" t="s">
        <v>80</v>
      </c>
      <c r="AY148" s="25" t="s">
        <v>179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25" t="s">
        <v>78</v>
      </c>
      <c r="BK148" s="193">
        <f>ROUND(I148*H148,2)</f>
        <v>0</v>
      </c>
      <c r="BL148" s="25" t="s">
        <v>186</v>
      </c>
      <c r="BM148" s="25" t="s">
        <v>1677</v>
      </c>
    </row>
    <row r="149" spans="2:47" s="1" customFormat="1" ht="27">
      <c r="B149" s="42"/>
      <c r="D149" s="194" t="s">
        <v>188</v>
      </c>
      <c r="F149" s="195" t="s">
        <v>1678</v>
      </c>
      <c r="I149" s="196"/>
      <c r="L149" s="42"/>
      <c r="M149" s="197"/>
      <c r="N149" s="43"/>
      <c r="O149" s="43"/>
      <c r="P149" s="43"/>
      <c r="Q149" s="43"/>
      <c r="R149" s="43"/>
      <c r="S149" s="43"/>
      <c r="T149" s="71"/>
      <c r="AT149" s="25" t="s">
        <v>188</v>
      </c>
      <c r="AU149" s="25" t="s">
        <v>80</v>
      </c>
    </row>
    <row r="150" spans="2:47" s="1" customFormat="1" ht="27">
      <c r="B150" s="42"/>
      <c r="D150" s="194" t="s">
        <v>190</v>
      </c>
      <c r="F150" s="198" t="s">
        <v>1633</v>
      </c>
      <c r="I150" s="196"/>
      <c r="L150" s="42"/>
      <c r="M150" s="197"/>
      <c r="N150" s="43"/>
      <c r="O150" s="43"/>
      <c r="P150" s="43"/>
      <c r="Q150" s="43"/>
      <c r="R150" s="43"/>
      <c r="S150" s="43"/>
      <c r="T150" s="71"/>
      <c r="AT150" s="25" t="s">
        <v>190</v>
      </c>
      <c r="AU150" s="25" t="s">
        <v>80</v>
      </c>
    </row>
    <row r="151" spans="2:51" s="12" customFormat="1" ht="13.5">
      <c r="B151" s="199"/>
      <c r="D151" s="194" t="s">
        <v>192</v>
      </c>
      <c r="E151" s="200" t="s">
        <v>5</v>
      </c>
      <c r="F151" s="201" t="s">
        <v>1679</v>
      </c>
      <c r="H151" s="202">
        <v>73.8</v>
      </c>
      <c r="I151" s="203"/>
      <c r="L151" s="199"/>
      <c r="M151" s="204"/>
      <c r="N151" s="205"/>
      <c r="O151" s="205"/>
      <c r="P151" s="205"/>
      <c r="Q151" s="205"/>
      <c r="R151" s="205"/>
      <c r="S151" s="205"/>
      <c r="T151" s="206"/>
      <c r="AT151" s="200" t="s">
        <v>192</v>
      </c>
      <c r="AU151" s="200" t="s">
        <v>80</v>
      </c>
      <c r="AV151" s="12" t="s">
        <v>80</v>
      </c>
      <c r="AW151" s="12" t="s">
        <v>35</v>
      </c>
      <c r="AX151" s="12" t="s">
        <v>78</v>
      </c>
      <c r="AY151" s="200" t="s">
        <v>179</v>
      </c>
    </row>
    <row r="152" spans="2:65" s="1" customFormat="1" ht="16.5" customHeight="1">
      <c r="B152" s="181"/>
      <c r="C152" s="230" t="s">
        <v>11</v>
      </c>
      <c r="D152" s="230" t="s">
        <v>541</v>
      </c>
      <c r="E152" s="231" t="s">
        <v>1680</v>
      </c>
      <c r="F152" s="232" t="s">
        <v>1681</v>
      </c>
      <c r="G152" s="233" t="s">
        <v>669</v>
      </c>
      <c r="H152" s="234">
        <v>15.301</v>
      </c>
      <c r="I152" s="235"/>
      <c r="J152" s="236">
        <f>ROUND(I152*H152,2)</f>
        <v>0</v>
      </c>
      <c r="K152" s="232" t="s">
        <v>185</v>
      </c>
      <c r="L152" s="237"/>
      <c r="M152" s="238" t="s">
        <v>5</v>
      </c>
      <c r="N152" s="239" t="s">
        <v>42</v>
      </c>
      <c r="O152" s="43"/>
      <c r="P152" s="191">
        <f>O152*H152</f>
        <v>0</v>
      </c>
      <c r="Q152" s="191">
        <v>1</v>
      </c>
      <c r="R152" s="191">
        <f>Q152*H152</f>
        <v>15.301</v>
      </c>
      <c r="S152" s="191">
        <v>0</v>
      </c>
      <c r="T152" s="192">
        <f>S152*H152</f>
        <v>0</v>
      </c>
      <c r="AR152" s="25" t="s">
        <v>284</v>
      </c>
      <c r="AT152" s="25" t="s">
        <v>541</v>
      </c>
      <c r="AU152" s="25" t="s">
        <v>80</v>
      </c>
      <c r="AY152" s="25" t="s">
        <v>179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25" t="s">
        <v>78</v>
      </c>
      <c r="BK152" s="193">
        <f>ROUND(I152*H152,2)</f>
        <v>0</v>
      </c>
      <c r="BL152" s="25" t="s">
        <v>186</v>
      </c>
      <c r="BM152" s="25" t="s">
        <v>1682</v>
      </c>
    </row>
    <row r="153" spans="2:47" s="1" customFormat="1" ht="13.5">
      <c r="B153" s="42"/>
      <c r="D153" s="194" t="s">
        <v>188</v>
      </c>
      <c r="F153" s="195" t="s">
        <v>1683</v>
      </c>
      <c r="I153" s="196"/>
      <c r="L153" s="42"/>
      <c r="M153" s="197"/>
      <c r="N153" s="43"/>
      <c r="O153" s="43"/>
      <c r="P153" s="43"/>
      <c r="Q153" s="43"/>
      <c r="R153" s="43"/>
      <c r="S153" s="43"/>
      <c r="T153" s="71"/>
      <c r="AT153" s="25" t="s">
        <v>188</v>
      </c>
      <c r="AU153" s="25" t="s">
        <v>80</v>
      </c>
    </row>
    <row r="154" spans="2:51" s="13" customFormat="1" ht="13.5">
      <c r="B154" s="207"/>
      <c r="D154" s="194" t="s">
        <v>192</v>
      </c>
      <c r="E154" s="208" t="s">
        <v>5</v>
      </c>
      <c r="F154" s="209" t="s">
        <v>1684</v>
      </c>
      <c r="H154" s="208" t="s">
        <v>5</v>
      </c>
      <c r="I154" s="210"/>
      <c r="L154" s="207"/>
      <c r="M154" s="211"/>
      <c r="N154" s="212"/>
      <c r="O154" s="212"/>
      <c r="P154" s="212"/>
      <c r="Q154" s="212"/>
      <c r="R154" s="212"/>
      <c r="S154" s="212"/>
      <c r="T154" s="213"/>
      <c r="AT154" s="208" t="s">
        <v>192</v>
      </c>
      <c r="AU154" s="208" t="s">
        <v>80</v>
      </c>
      <c r="AV154" s="13" t="s">
        <v>78</v>
      </c>
      <c r="AW154" s="13" t="s">
        <v>35</v>
      </c>
      <c r="AX154" s="13" t="s">
        <v>71</v>
      </c>
      <c r="AY154" s="208" t="s">
        <v>179</v>
      </c>
    </row>
    <row r="155" spans="2:51" s="12" customFormat="1" ht="13.5">
      <c r="B155" s="199"/>
      <c r="D155" s="194" t="s">
        <v>192</v>
      </c>
      <c r="E155" s="200" t="s">
        <v>5</v>
      </c>
      <c r="F155" s="201" t="s">
        <v>1685</v>
      </c>
      <c r="H155" s="202">
        <v>15.301</v>
      </c>
      <c r="I155" s="203"/>
      <c r="L155" s="199"/>
      <c r="M155" s="204"/>
      <c r="N155" s="205"/>
      <c r="O155" s="205"/>
      <c r="P155" s="205"/>
      <c r="Q155" s="205"/>
      <c r="R155" s="205"/>
      <c r="S155" s="205"/>
      <c r="T155" s="206"/>
      <c r="AT155" s="200" t="s">
        <v>192</v>
      </c>
      <c r="AU155" s="200" t="s">
        <v>80</v>
      </c>
      <c r="AV155" s="12" t="s">
        <v>80</v>
      </c>
      <c r="AW155" s="12" t="s">
        <v>35</v>
      </c>
      <c r="AX155" s="12" t="s">
        <v>78</v>
      </c>
      <c r="AY155" s="200" t="s">
        <v>179</v>
      </c>
    </row>
    <row r="156" spans="2:65" s="1" customFormat="1" ht="25.5" customHeight="1">
      <c r="B156" s="181"/>
      <c r="C156" s="182" t="s">
        <v>340</v>
      </c>
      <c r="D156" s="182" t="s">
        <v>181</v>
      </c>
      <c r="E156" s="183" t="s">
        <v>1686</v>
      </c>
      <c r="F156" s="184" t="s">
        <v>1687</v>
      </c>
      <c r="G156" s="185" t="s">
        <v>184</v>
      </c>
      <c r="H156" s="186">
        <v>73.8</v>
      </c>
      <c r="I156" s="187"/>
      <c r="J156" s="188">
        <f>ROUND(I156*H156,2)</f>
        <v>0</v>
      </c>
      <c r="K156" s="184" t="s">
        <v>185</v>
      </c>
      <c r="L156" s="42"/>
      <c r="M156" s="189" t="s">
        <v>5</v>
      </c>
      <c r="N156" s="190" t="s">
        <v>42</v>
      </c>
      <c r="O156" s="43"/>
      <c r="P156" s="191">
        <f>O156*H156</f>
        <v>0</v>
      </c>
      <c r="Q156" s="191">
        <v>0</v>
      </c>
      <c r="R156" s="191">
        <f>Q156*H156</f>
        <v>0</v>
      </c>
      <c r="S156" s="191">
        <v>0</v>
      </c>
      <c r="T156" s="192">
        <f>S156*H156</f>
        <v>0</v>
      </c>
      <c r="AR156" s="25" t="s">
        <v>186</v>
      </c>
      <c r="AT156" s="25" t="s">
        <v>181</v>
      </c>
      <c r="AU156" s="25" t="s">
        <v>80</v>
      </c>
      <c r="AY156" s="25" t="s">
        <v>179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25" t="s">
        <v>78</v>
      </c>
      <c r="BK156" s="193">
        <f>ROUND(I156*H156,2)</f>
        <v>0</v>
      </c>
      <c r="BL156" s="25" t="s">
        <v>186</v>
      </c>
      <c r="BM156" s="25" t="s">
        <v>1688</v>
      </c>
    </row>
    <row r="157" spans="2:47" s="1" customFormat="1" ht="27">
      <c r="B157" s="42"/>
      <c r="D157" s="194" t="s">
        <v>188</v>
      </c>
      <c r="F157" s="195" t="s">
        <v>1689</v>
      </c>
      <c r="I157" s="196"/>
      <c r="L157" s="42"/>
      <c r="M157" s="197"/>
      <c r="N157" s="43"/>
      <c r="O157" s="43"/>
      <c r="P157" s="43"/>
      <c r="Q157" s="43"/>
      <c r="R157" s="43"/>
      <c r="S157" s="43"/>
      <c r="T157" s="71"/>
      <c r="AT157" s="25" t="s">
        <v>188</v>
      </c>
      <c r="AU157" s="25" t="s">
        <v>80</v>
      </c>
    </row>
    <row r="158" spans="2:65" s="1" customFormat="1" ht="25.5" customHeight="1">
      <c r="B158" s="181"/>
      <c r="C158" s="182" t="s">
        <v>344</v>
      </c>
      <c r="D158" s="182" t="s">
        <v>181</v>
      </c>
      <c r="E158" s="183" t="s">
        <v>605</v>
      </c>
      <c r="F158" s="184" t="s">
        <v>1690</v>
      </c>
      <c r="G158" s="185" t="s">
        <v>184</v>
      </c>
      <c r="H158" s="186">
        <v>73.8</v>
      </c>
      <c r="I158" s="187"/>
      <c r="J158" s="188">
        <f>ROUND(I158*H158,2)</f>
        <v>0</v>
      </c>
      <c r="K158" s="184" t="s">
        <v>5</v>
      </c>
      <c r="L158" s="42"/>
      <c r="M158" s="189" t="s">
        <v>5</v>
      </c>
      <c r="N158" s="190" t="s">
        <v>42</v>
      </c>
      <c r="O158" s="43"/>
      <c r="P158" s="191">
        <f>O158*H158</f>
        <v>0</v>
      </c>
      <c r="Q158" s="191">
        <v>0.00496</v>
      </c>
      <c r="R158" s="191">
        <f>Q158*H158</f>
        <v>0.366048</v>
      </c>
      <c r="S158" s="191">
        <v>0</v>
      </c>
      <c r="T158" s="192">
        <f>S158*H158</f>
        <v>0</v>
      </c>
      <c r="AR158" s="25" t="s">
        <v>186</v>
      </c>
      <c r="AT158" s="25" t="s">
        <v>181</v>
      </c>
      <c r="AU158" s="25" t="s">
        <v>80</v>
      </c>
      <c r="AY158" s="25" t="s">
        <v>179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25" t="s">
        <v>78</v>
      </c>
      <c r="BK158" s="193">
        <f>ROUND(I158*H158,2)</f>
        <v>0</v>
      </c>
      <c r="BL158" s="25" t="s">
        <v>186</v>
      </c>
      <c r="BM158" s="25" t="s">
        <v>1691</v>
      </c>
    </row>
    <row r="159" spans="2:47" s="1" customFormat="1" ht="27">
      <c r="B159" s="42"/>
      <c r="D159" s="194" t="s">
        <v>188</v>
      </c>
      <c r="F159" s="195" t="s">
        <v>608</v>
      </c>
      <c r="I159" s="196"/>
      <c r="L159" s="42"/>
      <c r="M159" s="197"/>
      <c r="N159" s="43"/>
      <c r="O159" s="43"/>
      <c r="P159" s="43"/>
      <c r="Q159" s="43"/>
      <c r="R159" s="43"/>
      <c r="S159" s="43"/>
      <c r="T159" s="71"/>
      <c r="AT159" s="25" t="s">
        <v>188</v>
      </c>
      <c r="AU159" s="25" t="s">
        <v>80</v>
      </c>
    </row>
    <row r="160" spans="2:47" s="1" customFormat="1" ht="27">
      <c r="B160" s="42"/>
      <c r="D160" s="194" t="s">
        <v>190</v>
      </c>
      <c r="F160" s="198" t="s">
        <v>1633</v>
      </c>
      <c r="I160" s="196"/>
      <c r="L160" s="42"/>
      <c r="M160" s="197"/>
      <c r="N160" s="43"/>
      <c r="O160" s="43"/>
      <c r="P160" s="43"/>
      <c r="Q160" s="43"/>
      <c r="R160" s="43"/>
      <c r="S160" s="43"/>
      <c r="T160" s="71"/>
      <c r="AT160" s="25" t="s">
        <v>190</v>
      </c>
      <c r="AU160" s="25" t="s">
        <v>80</v>
      </c>
    </row>
    <row r="161" spans="2:51" s="13" customFormat="1" ht="13.5">
      <c r="B161" s="207"/>
      <c r="D161" s="194" t="s">
        <v>192</v>
      </c>
      <c r="E161" s="208" t="s">
        <v>5</v>
      </c>
      <c r="F161" s="209" t="s">
        <v>1692</v>
      </c>
      <c r="H161" s="208" t="s">
        <v>5</v>
      </c>
      <c r="I161" s="210"/>
      <c r="L161" s="207"/>
      <c r="M161" s="211"/>
      <c r="N161" s="212"/>
      <c r="O161" s="212"/>
      <c r="P161" s="212"/>
      <c r="Q161" s="212"/>
      <c r="R161" s="212"/>
      <c r="S161" s="212"/>
      <c r="T161" s="213"/>
      <c r="AT161" s="208" t="s">
        <v>192</v>
      </c>
      <c r="AU161" s="208" t="s">
        <v>80</v>
      </c>
      <c r="AV161" s="13" t="s">
        <v>78</v>
      </c>
      <c r="AW161" s="13" t="s">
        <v>35</v>
      </c>
      <c r="AX161" s="13" t="s">
        <v>71</v>
      </c>
      <c r="AY161" s="208" t="s">
        <v>179</v>
      </c>
    </row>
    <row r="162" spans="2:51" s="12" customFormat="1" ht="13.5">
      <c r="B162" s="199"/>
      <c r="D162" s="194" t="s">
        <v>192</v>
      </c>
      <c r="E162" s="200" t="s">
        <v>5</v>
      </c>
      <c r="F162" s="201" t="s">
        <v>1693</v>
      </c>
      <c r="H162" s="202">
        <v>73.8</v>
      </c>
      <c r="I162" s="203"/>
      <c r="L162" s="199"/>
      <c r="M162" s="204"/>
      <c r="N162" s="205"/>
      <c r="O162" s="205"/>
      <c r="P162" s="205"/>
      <c r="Q162" s="205"/>
      <c r="R162" s="205"/>
      <c r="S162" s="205"/>
      <c r="T162" s="206"/>
      <c r="AT162" s="200" t="s">
        <v>192</v>
      </c>
      <c r="AU162" s="200" t="s">
        <v>80</v>
      </c>
      <c r="AV162" s="12" t="s">
        <v>80</v>
      </c>
      <c r="AW162" s="12" t="s">
        <v>35</v>
      </c>
      <c r="AX162" s="12" t="s">
        <v>78</v>
      </c>
      <c r="AY162" s="200" t="s">
        <v>179</v>
      </c>
    </row>
    <row r="163" spans="2:65" s="1" customFormat="1" ht="25.5" customHeight="1">
      <c r="B163" s="181"/>
      <c r="C163" s="182" t="s">
        <v>351</v>
      </c>
      <c r="D163" s="182" t="s">
        <v>181</v>
      </c>
      <c r="E163" s="183" t="s">
        <v>610</v>
      </c>
      <c r="F163" s="184" t="s">
        <v>1694</v>
      </c>
      <c r="G163" s="185" t="s">
        <v>184</v>
      </c>
      <c r="H163" s="186">
        <v>73.8</v>
      </c>
      <c r="I163" s="187"/>
      <c r="J163" s="188">
        <f>ROUND(I163*H163,2)</f>
        <v>0</v>
      </c>
      <c r="K163" s="184" t="s">
        <v>5</v>
      </c>
      <c r="L163" s="42"/>
      <c r="M163" s="189" t="s">
        <v>5</v>
      </c>
      <c r="N163" s="190" t="s">
        <v>42</v>
      </c>
      <c r="O163" s="43"/>
      <c r="P163" s="191">
        <f>O163*H163</f>
        <v>0</v>
      </c>
      <c r="Q163" s="191">
        <v>0</v>
      </c>
      <c r="R163" s="191">
        <f>Q163*H163</f>
        <v>0</v>
      </c>
      <c r="S163" s="191">
        <v>0</v>
      </c>
      <c r="T163" s="192">
        <f>S163*H163</f>
        <v>0</v>
      </c>
      <c r="AR163" s="25" t="s">
        <v>186</v>
      </c>
      <c r="AT163" s="25" t="s">
        <v>181</v>
      </c>
      <c r="AU163" s="25" t="s">
        <v>80</v>
      </c>
      <c r="AY163" s="25" t="s">
        <v>179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25" t="s">
        <v>78</v>
      </c>
      <c r="BK163" s="193">
        <f>ROUND(I163*H163,2)</f>
        <v>0</v>
      </c>
      <c r="BL163" s="25" t="s">
        <v>186</v>
      </c>
      <c r="BM163" s="25" t="s">
        <v>1695</v>
      </c>
    </row>
    <row r="164" spans="2:47" s="1" customFormat="1" ht="27">
      <c r="B164" s="42"/>
      <c r="D164" s="194" t="s">
        <v>188</v>
      </c>
      <c r="F164" s="195" t="s">
        <v>613</v>
      </c>
      <c r="I164" s="196"/>
      <c r="L164" s="42"/>
      <c r="M164" s="197"/>
      <c r="N164" s="43"/>
      <c r="O164" s="43"/>
      <c r="P164" s="43"/>
      <c r="Q164" s="43"/>
      <c r="R164" s="43"/>
      <c r="S164" s="43"/>
      <c r="T164" s="71"/>
      <c r="AT164" s="25" t="s">
        <v>188</v>
      </c>
      <c r="AU164" s="25" t="s">
        <v>80</v>
      </c>
    </row>
    <row r="165" spans="2:65" s="1" customFormat="1" ht="16.5" customHeight="1">
      <c r="B165" s="181"/>
      <c r="C165" s="182" t="s">
        <v>357</v>
      </c>
      <c r="D165" s="182" t="s">
        <v>181</v>
      </c>
      <c r="E165" s="183" t="s">
        <v>615</v>
      </c>
      <c r="F165" s="184" t="s">
        <v>616</v>
      </c>
      <c r="G165" s="185" t="s">
        <v>424</v>
      </c>
      <c r="H165" s="186">
        <v>51.761</v>
      </c>
      <c r="I165" s="187"/>
      <c r="J165" s="188">
        <f>ROUND(I165*H165,2)</f>
        <v>0</v>
      </c>
      <c r="K165" s="184" t="s">
        <v>185</v>
      </c>
      <c r="L165" s="42"/>
      <c r="M165" s="189" t="s">
        <v>5</v>
      </c>
      <c r="N165" s="190" t="s">
        <v>42</v>
      </c>
      <c r="O165" s="43"/>
      <c r="P165" s="191">
        <f>O165*H165</f>
        <v>0</v>
      </c>
      <c r="Q165" s="191">
        <v>0</v>
      </c>
      <c r="R165" s="191">
        <f>Q165*H165</f>
        <v>0</v>
      </c>
      <c r="S165" s="191">
        <v>0</v>
      </c>
      <c r="T165" s="192">
        <f>S165*H165</f>
        <v>0</v>
      </c>
      <c r="AR165" s="25" t="s">
        <v>186</v>
      </c>
      <c r="AT165" s="25" t="s">
        <v>181</v>
      </c>
      <c r="AU165" s="25" t="s">
        <v>80</v>
      </c>
      <c r="AY165" s="25" t="s">
        <v>179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25" t="s">
        <v>78</v>
      </c>
      <c r="BK165" s="193">
        <f>ROUND(I165*H165,2)</f>
        <v>0</v>
      </c>
      <c r="BL165" s="25" t="s">
        <v>186</v>
      </c>
      <c r="BM165" s="25" t="s">
        <v>1696</v>
      </c>
    </row>
    <row r="166" spans="2:47" s="1" customFormat="1" ht="40.5">
      <c r="B166" s="42"/>
      <c r="D166" s="194" t="s">
        <v>188</v>
      </c>
      <c r="F166" s="195" t="s">
        <v>618</v>
      </c>
      <c r="I166" s="196"/>
      <c r="L166" s="42"/>
      <c r="M166" s="197"/>
      <c r="N166" s="43"/>
      <c r="O166" s="43"/>
      <c r="P166" s="43"/>
      <c r="Q166" s="43"/>
      <c r="R166" s="43"/>
      <c r="S166" s="43"/>
      <c r="T166" s="71"/>
      <c r="AT166" s="25" t="s">
        <v>188</v>
      </c>
      <c r="AU166" s="25" t="s">
        <v>80</v>
      </c>
    </row>
    <row r="167" spans="2:51" s="13" customFormat="1" ht="13.5">
      <c r="B167" s="207"/>
      <c r="D167" s="194" t="s">
        <v>192</v>
      </c>
      <c r="E167" s="208" t="s">
        <v>5</v>
      </c>
      <c r="F167" s="209" t="s">
        <v>619</v>
      </c>
      <c r="H167" s="208" t="s">
        <v>5</v>
      </c>
      <c r="I167" s="210"/>
      <c r="L167" s="207"/>
      <c r="M167" s="211"/>
      <c r="N167" s="212"/>
      <c r="O167" s="212"/>
      <c r="P167" s="212"/>
      <c r="Q167" s="212"/>
      <c r="R167" s="212"/>
      <c r="S167" s="212"/>
      <c r="T167" s="213"/>
      <c r="AT167" s="208" t="s">
        <v>192</v>
      </c>
      <c r="AU167" s="208" t="s">
        <v>80</v>
      </c>
      <c r="AV167" s="13" t="s">
        <v>78</v>
      </c>
      <c r="AW167" s="13" t="s">
        <v>35</v>
      </c>
      <c r="AX167" s="13" t="s">
        <v>71</v>
      </c>
      <c r="AY167" s="208" t="s">
        <v>179</v>
      </c>
    </row>
    <row r="168" spans="2:51" s="12" customFormat="1" ht="13.5">
      <c r="B168" s="199"/>
      <c r="D168" s="194" t="s">
        <v>192</v>
      </c>
      <c r="E168" s="200" t="s">
        <v>5</v>
      </c>
      <c r="F168" s="201" t="s">
        <v>1697</v>
      </c>
      <c r="H168" s="202">
        <v>51.761</v>
      </c>
      <c r="I168" s="203"/>
      <c r="L168" s="199"/>
      <c r="M168" s="204"/>
      <c r="N168" s="205"/>
      <c r="O168" s="205"/>
      <c r="P168" s="205"/>
      <c r="Q168" s="205"/>
      <c r="R168" s="205"/>
      <c r="S168" s="205"/>
      <c r="T168" s="206"/>
      <c r="AT168" s="200" t="s">
        <v>192</v>
      </c>
      <c r="AU168" s="200" t="s">
        <v>80</v>
      </c>
      <c r="AV168" s="12" t="s">
        <v>80</v>
      </c>
      <c r="AW168" s="12" t="s">
        <v>35</v>
      </c>
      <c r="AX168" s="12" t="s">
        <v>78</v>
      </c>
      <c r="AY168" s="200" t="s">
        <v>179</v>
      </c>
    </row>
    <row r="169" spans="2:65" s="1" customFormat="1" ht="25.5" customHeight="1">
      <c r="B169" s="181"/>
      <c r="C169" s="182" t="s">
        <v>385</v>
      </c>
      <c r="D169" s="182" t="s">
        <v>181</v>
      </c>
      <c r="E169" s="183" t="s">
        <v>622</v>
      </c>
      <c r="F169" s="184" t="s">
        <v>623</v>
      </c>
      <c r="G169" s="185" t="s">
        <v>424</v>
      </c>
      <c r="H169" s="186">
        <v>8</v>
      </c>
      <c r="I169" s="187"/>
      <c r="J169" s="188">
        <f>ROUND(I169*H169,2)</f>
        <v>0</v>
      </c>
      <c r="K169" s="184" t="s">
        <v>185</v>
      </c>
      <c r="L169" s="42"/>
      <c r="M169" s="189" t="s">
        <v>5</v>
      </c>
      <c r="N169" s="190" t="s">
        <v>42</v>
      </c>
      <c r="O169" s="43"/>
      <c r="P169" s="191">
        <f>O169*H169</f>
        <v>0</v>
      </c>
      <c r="Q169" s="191">
        <v>0</v>
      </c>
      <c r="R169" s="191">
        <f>Q169*H169</f>
        <v>0</v>
      </c>
      <c r="S169" s="191">
        <v>0</v>
      </c>
      <c r="T169" s="192">
        <f>S169*H169</f>
        <v>0</v>
      </c>
      <c r="AR169" s="25" t="s">
        <v>186</v>
      </c>
      <c r="AT169" s="25" t="s">
        <v>181</v>
      </c>
      <c r="AU169" s="25" t="s">
        <v>80</v>
      </c>
      <c r="AY169" s="25" t="s">
        <v>179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25" t="s">
        <v>78</v>
      </c>
      <c r="BK169" s="193">
        <f>ROUND(I169*H169,2)</f>
        <v>0</v>
      </c>
      <c r="BL169" s="25" t="s">
        <v>186</v>
      </c>
      <c r="BM169" s="25" t="s">
        <v>1698</v>
      </c>
    </row>
    <row r="170" spans="2:47" s="1" customFormat="1" ht="40.5">
      <c r="B170" s="42"/>
      <c r="D170" s="194" t="s">
        <v>188</v>
      </c>
      <c r="F170" s="195" t="s">
        <v>625</v>
      </c>
      <c r="I170" s="196"/>
      <c r="L170" s="42"/>
      <c r="M170" s="197"/>
      <c r="N170" s="43"/>
      <c r="O170" s="43"/>
      <c r="P170" s="43"/>
      <c r="Q170" s="43"/>
      <c r="R170" s="43"/>
      <c r="S170" s="43"/>
      <c r="T170" s="71"/>
      <c r="AT170" s="25" t="s">
        <v>188</v>
      </c>
      <c r="AU170" s="25" t="s">
        <v>80</v>
      </c>
    </row>
    <row r="171" spans="2:51" s="13" customFormat="1" ht="13.5">
      <c r="B171" s="207"/>
      <c r="D171" s="194" t="s">
        <v>192</v>
      </c>
      <c r="E171" s="208" t="s">
        <v>5</v>
      </c>
      <c r="F171" s="209" t="s">
        <v>626</v>
      </c>
      <c r="H171" s="208" t="s">
        <v>5</v>
      </c>
      <c r="I171" s="210"/>
      <c r="L171" s="207"/>
      <c r="M171" s="211"/>
      <c r="N171" s="212"/>
      <c r="O171" s="212"/>
      <c r="P171" s="212"/>
      <c r="Q171" s="212"/>
      <c r="R171" s="212"/>
      <c r="S171" s="212"/>
      <c r="T171" s="213"/>
      <c r="AT171" s="208" t="s">
        <v>192</v>
      </c>
      <c r="AU171" s="208" t="s">
        <v>80</v>
      </c>
      <c r="AV171" s="13" t="s">
        <v>78</v>
      </c>
      <c r="AW171" s="13" t="s">
        <v>35</v>
      </c>
      <c r="AX171" s="13" t="s">
        <v>71</v>
      </c>
      <c r="AY171" s="208" t="s">
        <v>179</v>
      </c>
    </row>
    <row r="172" spans="2:51" s="12" customFormat="1" ht="13.5">
      <c r="B172" s="199"/>
      <c r="D172" s="194" t="s">
        <v>192</v>
      </c>
      <c r="E172" s="200" t="s">
        <v>5</v>
      </c>
      <c r="F172" s="201" t="s">
        <v>284</v>
      </c>
      <c r="H172" s="202">
        <v>8</v>
      </c>
      <c r="I172" s="203"/>
      <c r="L172" s="199"/>
      <c r="M172" s="204"/>
      <c r="N172" s="205"/>
      <c r="O172" s="205"/>
      <c r="P172" s="205"/>
      <c r="Q172" s="205"/>
      <c r="R172" s="205"/>
      <c r="S172" s="205"/>
      <c r="T172" s="206"/>
      <c r="AT172" s="200" t="s">
        <v>192</v>
      </c>
      <c r="AU172" s="200" t="s">
        <v>80</v>
      </c>
      <c r="AV172" s="12" t="s">
        <v>80</v>
      </c>
      <c r="AW172" s="12" t="s">
        <v>35</v>
      </c>
      <c r="AX172" s="12" t="s">
        <v>78</v>
      </c>
      <c r="AY172" s="200" t="s">
        <v>179</v>
      </c>
    </row>
    <row r="173" spans="2:65" s="1" customFormat="1" ht="16.5" customHeight="1">
      <c r="B173" s="181"/>
      <c r="C173" s="182" t="s">
        <v>10</v>
      </c>
      <c r="D173" s="182" t="s">
        <v>181</v>
      </c>
      <c r="E173" s="183" t="s">
        <v>633</v>
      </c>
      <c r="F173" s="184" t="s">
        <v>1699</v>
      </c>
      <c r="G173" s="185" t="s">
        <v>424</v>
      </c>
      <c r="H173" s="186">
        <v>94.11</v>
      </c>
      <c r="I173" s="187"/>
      <c r="J173" s="188">
        <f>ROUND(I173*H173,2)</f>
        <v>0</v>
      </c>
      <c r="K173" s="184" t="s">
        <v>185</v>
      </c>
      <c r="L173" s="42"/>
      <c r="M173" s="189" t="s">
        <v>5</v>
      </c>
      <c r="N173" s="190" t="s">
        <v>42</v>
      </c>
      <c r="O173" s="43"/>
      <c r="P173" s="191">
        <f>O173*H173</f>
        <v>0</v>
      </c>
      <c r="Q173" s="191">
        <v>0</v>
      </c>
      <c r="R173" s="191">
        <f>Q173*H173</f>
        <v>0</v>
      </c>
      <c r="S173" s="191">
        <v>0</v>
      </c>
      <c r="T173" s="192">
        <f>S173*H173</f>
        <v>0</v>
      </c>
      <c r="AR173" s="25" t="s">
        <v>186</v>
      </c>
      <c r="AT173" s="25" t="s">
        <v>181</v>
      </c>
      <c r="AU173" s="25" t="s">
        <v>80</v>
      </c>
      <c r="AY173" s="25" t="s">
        <v>179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25" t="s">
        <v>78</v>
      </c>
      <c r="BK173" s="193">
        <f>ROUND(I173*H173,2)</f>
        <v>0</v>
      </c>
      <c r="BL173" s="25" t="s">
        <v>186</v>
      </c>
      <c r="BM173" s="25" t="s">
        <v>1700</v>
      </c>
    </row>
    <row r="174" spans="2:47" s="1" customFormat="1" ht="40.5">
      <c r="B174" s="42"/>
      <c r="D174" s="194" t="s">
        <v>188</v>
      </c>
      <c r="F174" s="195" t="s">
        <v>636</v>
      </c>
      <c r="I174" s="196"/>
      <c r="L174" s="42"/>
      <c r="M174" s="197"/>
      <c r="N174" s="43"/>
      <c r="O174" s="43"/>
      <c r="P174" s="43"/>
      <c r="Q174" s="43"/>
      <c r="R174" s="43"/>
      <c r="S174" s="43"/>
      <c r="T174" s="71"/>
      <c r="AT174" s="25" t="s">
        <v>188</v>
      </c>
      <c r="AU174" s="25" t="s">
        <v>80</v>
      </c>
    </row>
    <row r="175" spans="2:51" s="13" customFormat="1" ht="13.5">
      <c r="B175" s="207"/>
      <c r="D175" s="194" t="s">
        <v>192</v>
      </c>
      <c r="E175" s="208" t="s">
        <v>5</v>
      </c>
      <c r="F175" s="209" t="s">
        <v>1701</v>
      </c>
      <c r="H175" s="208" t="s">
        <v>5</v>
      </c>
      <c r="I175" s="210"/>
      <c r="L175" s="207"/>
      <c r="M175" s="211"/>
      <c r="N175" s="212"/>
      <c r="O175" s="212"/>
      <c r="P175" s="212"/>
      <c r="Q175" s="212"/>
      <c r="R175" s="212"/>
      <c r="S175" s="212"/>
      <c r="T175" s="213"/>
      <c r="AT175" s="208" t="s">
        <v>192</v>
      </c>
      <c r="AU175" s="208" t="s">
        <v>80</v>
      </c>
      <c r="AV175" s="13" t="s">
        <v>78</v>
      </c>
      <c r="AW175" s="13" t="s">
        <v>35</v>
      </c>
      <c r="AX175" s="13" t="s">
        <v>71</v>
      </c>
      <c r="AY175" s="208" t="s">
        <v>179</v>
      </c>
    </row>
    <row r="176" spans="2:51" s="12" customFormat="1" ht="13.5">
      <c r="B176" s="199"/>
      <c r="D176" s="194" t="s">
        <v>192</v>
      </c>
      <c r="E176" s="200" t="s">
        <v>5</v>
      </c>
      <c r="F176" s="201" t="s">
        <v>1702</v>
      </c>
      <c r="H176" s="202">
        <v>19.57</v>
      </c>
      <c r="I176" s="203"/>
      <c r="L176" s="199"/>
      <c r="M176" s="204"/>
      <c r="N176" s="205"/>
      <c r="O176" s="205"/>
      <c r="P176" s="205"/>
      <c r="Q176" s="205"/>
      <c r="R176" s="205"/>
      <c r="S176" s="205"/>
      <c r="T176" s="206"/>
      <c r="AT176" s="200" t="s">
        <v>192</v>
      </c>
      <c r="AU176" s="200" t="s">
        <v>80</v>
      </c>
      <c r="AV176" s="12" t="s">
        <v>80</v>
      </c>
      <c r="AW176" s="12" t="s">
        <v>35</v>
      </c>
      <c r="AX176" s="12" t="s">
        <v>71</v>
      </c>
      <c r="AY176" s="200" t="s">
        <v>179</v>
      </c>
    </row>
    <row r="177" spans="2:51" s="13" customFormat="1" ht="13.5">
      <c r="B177" s="207"/>
      <c r="D177" s="194" t="s">
        <v>192</v>
      </c>
      <c r="E177" s="208" t="s">
        <v>5</v>
      </c>
      <c r="F177" s="209" t="s">
        <v>639</v>
      </c>
      <c r="H177" s="208" t="s">
        <v>5</v>
      </c>
      <c r="I177" s="210"/>
      <c r="L177" s="207"/>
      <c r="M177" s="211"/>
      <c r="N177" s="212"/>
      <c r="O177" s="212"/>
      <c r="P177" s="212"/>
      <c r="Q177" s="212"/>
      <c r="R177" s="212"/>
      <c r="S177" s="212"/>
      <c r="T177" s="213"/>
      <c r="AT177" s="208" t="s">
        <v>192</v>
      </c>
      <c r="AU177" s="208" t="s">
        <v>80</v>
      </c>
      <c r="AV177" s="13" t="s">
        <v>78</v>
      </c>
      <c r="AW177" s="13" t="s">
        <v>35</v>
      </c>
      <c r="AX177" s="13" t="s">
        <v>71</v>
      </c>
      <c r="AY177" s="208" t="s">
        <v>179</v>
      </c>
    </row>
    <row r="178" spans="2:51" s="12" customFormat="1" ht="13.5">
      <c r="B178" s="199"/>
      <c r="D178" s="194" t="s">
        <v>192</v>
      </c>
      <c r="E178" s="200" t="s">
        <v>5</v>
      </c>
      <c r="F178" s="201" t="s">
        <v>1703</v>
      </c>
      <c r="H178" s="202">
        <v>73.964</v>
      </c>
      <c r="I178" s="203"/>
      <c r="L178" s="199"/>
      <c r="M178" s="204"/>
      <c r="N178" s="205"/>
      <c r="O178" s="205"/>
      <c r="P178" s="205"/>
      <c r="Q178" s="205"/>
      <c r="R178" s="205"/>
      <c r="S178" s="205"/>
      <c r="T178" s="206"/>
      <c r="AT178" s="200" t="s">
        <v>192</v>
      </c>
      <c r="AU178" s="200" t="s">
        <v>80</v>
      </c>
      <c r="AV178" s="12" t="s">
        <v>80</v>
      </c>
      <c r="AW178" s="12" t="s">
        <v>35</v>
      </c>
      <c r="AX178" s="12" t="s">
        <v>71</v>
      </c>
      <c r="AY178" s="200" t="s">
        <v>179</v>
      </c>
    </row>
    <row r="179" spans="2:51" s="13" customFormat="1" ht="13.5">
      <c r="B179" s="207"/>
      <c r="D179" s="194" t="s">
        <v>192</v>
      </c>
      <c r="E179" s="208" t="s">
        <v>5</v>
      </c>
      <c r="F179" s="209" t="s">
        <v>1704</v>
      </c>
      <c r="H179" s="208" t="s">
        <v>5</v>
      </c>
      <c r="I179" s="210"/>
      <c r="L179" s="207"/>
      <c r="M179" s="211"/>
      <c r="N179" s="212"/>
      <c r="O179" s="212"/>
      <c r="P179" s="212"/>
      <c r="Q179" s="212"/>
      <c r="R179" s="212"/>
      <c r="S179" s="212"/>
      <c r="T179" s="213"/>
      <c r="AT179" s="208" t="s">
        <v>192</v>
      </c>
      <c r="AU179" s="208" t="s">
        <v>80</v>
      </c>
      <c r="AV179" s="13" t="s">
        <v>78</v>
      </c>
      <c r="AW179" s="13" t="s">
        <v>35</v>
      </c>
      <c r="AX179" s="13" t="s">
        <v>71</v>
      </c>
      <c r="AY179" s="208" t="s">
        <v>179</v>
      </c>
    </row>
    <row r="180" spans="2:51" s="12" customFormat="1" ht="13.5">
      <c r="B180" s="199"/>
      <c r="D180" s="194" t="s">
        <v>192</v>
      </c>
      <c r="E180" s="200" t="s">
        <v>5</v>
      </c>
      <c r="F180" s="201" t="s">
        <v>1705</v>
      </c>
      <c r="H180" s="202">
        <v>0.576</v>
      </c>
      <c r="I180" s="203"/>
      <c r="L180" s="199"/>
      <c r="M180" s="204"/>
      <c r="N180" s="205"/>
      <c r="O180" s="205"/>
      <c r="P180" s="205"/>
      <c r="Q180" s="205"/>
      <c r="R180" s="205"/>
      <c r="S180" s="205"/>
      <c r="T180" s="206"/>
      <c r="AT180" s="200" t="s">
        <v>192</v>
      </c>
      <c r="AU180" s="200" t="s">
        <v>80</v>
      </c>
      <c r="AV180" s="12" t="s">
        <v>80</v>
      </c>
      <c r="AW180" s="12" t="s">
        <v>35</v>
      </c>
      <c r="AX180" s="12" t="s">
        <v>71</v>
      </c>
      <c r="AY180" s="200" t="s">
        <v>179</v>
      </c>
    </row>
    <row r="181" spans="2:51" s="14" customFormat="1" ht="13.5">
      <c r="B181" s="214"/>
      <c r="D181" s="194" t="s">
        <v>192</v>
      </c>
      <c r="E181" s="215" t="s">
        <v>5</v>
      </c>
      <c r="F181" s="216" t="s">
        <v>228</v>
      </c>
      <c r="H181" s="217">
        <v>94.11</v>
      </c>
      <c r="I181" s="218"/>
      <c r="L181" s="214"/>
      <c r="M181" s="219"/>
      <c r="N181" s="220"/>
      <c r="O181" s="220"/>
      <c r="P181" s="220"/>
      <c r="Q181" s="220"/>
      <c r="R181" s="220"/>
      <c r="S181" s="220"/>
      <c r="T181" s="221"/>
      <c r="AT181" s="215" t="s">
        <v>192</v>
      </c>
      <c r="AU181" s="215" t="s">
        <v>80</v>
      </c>
      <c r="AV181" s="14" t="s">
        <v>186</v>
      </c>
      <c r="AW181" s="14" t="s">
        <v>35</v>
      </c>
      <c r="AX181" s="14" t="s">
        <v>78</v>
      </c>
      <c r="AY181" s="215" t="s">
        <v>179</v>
      </c>
    </row>
    <row r="182" spans="2:65" s="1" customFormat="1" ht="16.5" customHeight="1">
      <c r="B182" s="181"/>
      <c r="C182" s="182" t="s">
        <v>406</v>
      </c>
      <c r="D182" s="182" t="s">
        <v>181</v>
      </c>
      <c r="E182" s="183" t="s">
        <v>659</v>
      </c>
      <c r="F182" s="184" t="s">
        <v>660</v>
      </c>
      <c r="G182" s="185" t="s">
        <v>424</v>
      </c>
      <c r="H182" s="186">
        <v>102.11</v>
      </c>
      <c r="I182" s="187"/>
      <c r="J182" s="188">
        <f>ROUND(I182*H182,2)</f>
        <v>0</v>
      </c>
      <c r="K182" s="184" t="s">
        <v>185</v>
      </c>
      <c r="L182" s="42"/>
      <c r="M182" s="189" t="s">
        <v>5</v>
      </c>
      <c r="N182" s="190" t="s">
        <v>42</v>
      </c>
      <c r="O182" s="43"/>
      <c r="P182" s="191">
        <f>O182*H182</f>
        <v>0</v>
      </c>
      <c r="Q182" s="191">
        <v>0</v>
      </c>
      <c r="R182" s="191">
        <f>Q182*H182</f>
        <v>0</v>
      </c>
      <c r="S182" s="191">
        <v>0</v>
      </c>
      <c r="T182" s="192">
        <f>S182*H182</f>
        <v>0</v>
      </c>
      <c r="AR182" s="25" t="s">
        <v>186</v>
      </c>
      <c r="AT182" s="25" t="s">
        <v>181</v>
      </c>
      <c r="AU182" s="25" t="s">
        <v>80</v>
      </c>
      <c r="AY182" s="25" t="s">
        <v>179</v>
      </c>
      <c r="BE182" s="193">
        <f>IF(N182="základní",J182,0)</f>
        <v>0</v>
      </c>
      <c r="BF182" s="193">
        <f>IF(N182="snížená",J182,0)</f>
        <v>0</v>
      </c>
      <c r="BG182" s="193">
        <f>IF(N182="zákl. přenesená",J182,0)</f>
        <v>0</v>
      </c>
      <c r="BH182" s="193">
        <f>IF(N182="sníž. přenesená",J182,0)</f>
        <v>0</v>
      </c>
      <c r="BI182" s="193">
        <f>IF(N182="nulová",J182,0)</f>
        <v>0</v>
      </c>
      <c r="BJ182" s="25" t="s">
        <v>78</v>
      </c>
      <c r="BK182" s="193">
        <f>ROUND(I182*H182,2)</f>
        <v>0</v>
      </c>
      <c r="BL182" s="25" t="s">
        <v>186</v>
      </c>
      <c r="BM182" s="25" t="s">
        <v>1706</v>
      </c>
    </row>
    <row r="183" spans="2:47" s="1" customFormat="1" ht="13.5">
      <c r="B183" s="42"/>
      <c r="D183" s="194" t="s">
        <v>188</v>
      </c>
      <c r="F183" s="195" t="s">
        <v>662</v>
      </c>
      <c r="I183" s="196"/>
      <c r="L183" s="42"/>
      <c r="M183" s="197"/>
      <c r="N183" s="43"/>
      <c r="O183" s="43"/>
      <c r="P183" s="43"/>
      <c r="Q183" s="43"/>
      <c r="R183" s="43"/>
      <c r="S183" s="43"/>
      <c r="T183" s="71"/>
      <c r="AT183" s="25" t="s">
        <v>188</v>
      </c>
      <c r="AU183" s="25" t="s">
        <v>80</v>
      </c>
    </row>
    <row r="184" spans="2:51" s="13" customFormat="1" ht="13.5">
      <c r="B184" s="207"/>
      <c r="D184" s="194" t="s">
        <v>192</v>
      </c>
      <c r="E184" s="208" t="s">
        <v>5</v>
      </c>
      <c r="F184" s="209" t="s">
        <v>663</v>
      </c>
      <c r="H184" s="208" t="s">
        <v>5</v>
      </c>
      <c r="I184" s="210"/>
      <c r="L184" s="207"/>
      <c r="M184" s="211"/>
      <c r="N184" s="212"/>
      <c r="O184" s="212"/>
      <c r="P184" s="212"/>
      <c r="Q184" s="212"/>
      <c r="R184" s="212"/>
      <c r="S184" s="212"/>
      <c r="T184" s="213"/>
      <c r="AT184" s="208" t="s">
        <v>192</v>
      </c>
      <c r="AU184" s="208" t="s">
        <v>80</v>
      </c>
      <c r="AV184" s="13" t="s">
        <v>78</v>
      </c>
      <c r="AW184" s="13" t="s">
        <v>35</v>
      </c>
      <c r="AX184" s="13" t="s">
        <v>71</v>
      </c>
      <c r="AY184" s="208" t="s">
        <v>179</v>
      </c>
    </row>
    <row r="185" spans="2:51" s="12" customFormat="1" ht="13.5">
      <c r="B185" s="199"/>
      <c r="D185" s="194" t="s">
        <v>192</v>
      </c>
      <c r="E185" s="200" t="s">
        <v>5</v>
      </c>
      <c r="F185" s="201" t="s">
        <v>1707</v>
      </c>
      <c r="H185" s="202">
        <v>94.11</v>
      </c>
      <c r="I185" s="203"/>
      <c r="L185" s="199"/>
      <c r="M185" s="204"/>
      <c r="N185" s="205"/>
      <c r="O185" s="205"/>
      <c r="P185" s="205"/>
      <c r="Q185" s="205"/>
      <c r="R185" s="205"/>
      <c r="S185" s="205"/>
      <c r="T185" s="206"/>
      <c r="AT185" s="200" t="s">
        <v>192</v>
      </c>
      <c r="AU185" s="200" t="s">
        <v>80</v>
      </c>
      <c r="AV185" s="12" t="s">
        <v>80</v>
      </c>
      <c r="AW185" s="12" t="s">
        <v>35</v>
      </c>
      <c r="AX185" s="12" t="s">
        <v>71</v>
      </c>
      <c r="AY185" s="200" t="s">
        <v>179</v>
      </c>
    </row>
    <row r="186" spans="2:51" s="13" customFormat="1" ht="13.5">
      <c r="B186" s="207"/>
      <c r="D186" s="194" t="s">
        <v>192</v>
      </c>
      <c r="E186" s="208" t="s">
        <v>5</v>
      </c>
      <c r="F186" s="209" t="s">
        <v>665</v>
      </c>
      <c r="H186" s="208" t="s">
        <v>5</v>
      </c>
      <c r="I186" s="210"/>
      <c r="L186" s="207"/>
      <c r="M186" s="211"/>
      <c r="N186" s="212"/>
      <c r="O186" s="212"/>
      <c r="P186" s="212"/>
      <c r="Q186" s="212"/>
      <c r="R186" s="212"/>
      <c r="S186" s="212"/>
      <c r="T186" s="213"/>
      <c r="AT186" s="208" t="s">
        <v>192</v>
      </c>
      <c r="AU186" s="208" t="s">
        <v>80</v>
      </c>
      <c r="AV186" s="13" t="s">
        <v>78</v>
      </c>
      <c r="AW186" s="13" t="s">
        <v>35</v>
      </c>
      <c r="AX186" s="13" t="s">
        <v>71</v>
      </c>
      <c r="AY186" s="208" t="s">
        <v>179</v>
      </c>
    </row>
    <row r="187" spans="2:51" s="12" customFormat="1" ht="13.5">
      <c r="B187" s="199"/>
      <c r="D187" s="194" t="s">
        <v>192</v>
      </c>
      <c r="E187" s="200" t="s">
        <v>5</v>
      </c>
      <c r="F187" s="201" t="s">
        <v>284</v>
      </c>
      <c r="H187" s="202">
        <v>8</v>
      </c>
      <c r="I187" s="203"/>
      <c r="L187" s="199"/>
      <c r="M187" s="204"/>
      <c r="N187" s="205"/>
      <c r="O187" s="205"/>
      <c r="P187" s="205"/>
      <c r="Q187" s="205"/>
      <c r="R187" s="205"/>
      <c r="S187" s="205"/>
      <c r="T187" s="206"/>
      <c r="AT187" s="200" t="s">
        <v>192</v>
      </c>
      <c r="AU187" s="200" t="s">
        <v>80</v>
      </c>
      <c r="AV187" s="12" t="s">
        <v>80</v>
      </c>
      <c r="AW187" s="12" t="s">
        <v>35</v>
      </c>
      <c r="AX187" s="12" t="s">
        <v>71</v>
      </c>
      <c r="AY187" s="200" t="s">
        <v>179</v>
      </c>
    </row>
    <row r="188" spans="2:51" s="14" customFormat="1" ht="13.5">
      <c r="B188" s="214"/>
      <c r="D188" s="194" t="s">
        <v>192</v>
      </c>
      <c r="E188" s="215" t="s">
        <v>5</v>
      </c>
      <c r="F188" s="216" t="s">
        <v>228</v>
      </c>
      <c r="H188" s="217">
        <v>102.11</v>
      </c>
      <c r="I188" s="218"/>
      <c r="L188" s="214"/>
      <c r="M188" s="219"/>
      <c r="N188" s="220"/>
      <c r="O188" s="220"/>
      <c r="P188" s="220"/>
      <c r="Q188" s="220"/>
      <c r="R188" s="220"/>
      <c r="S188" s="220"/>
      <c r="T188" s="221"/>
      <c r="AT188" s="215" t="s">
        <v>192</v>
      </c>
      <c r="AU188" s="215" t="s">
        <v>80</v>
      </c>
      <c r="AV188" s="14" t="s">
        <v>186</v>
      </c>
      <c r="AW188" s="14" t="s">
        <v>35</v>
      </c>
      <c r="AX188" s="14" t="s">
        <v>78</v>
      </c>
      <c r="AY188" s="215" t="s">
        <v>179</v>
      </c>
    </row>
    <row r="189" spans="2:65" s="1" customFormat="1" ht="16.5" customHeight="1">
      <c r="B189" s="181"/>
      <c r="C189" s="182" t="s">
        <v>411</v>
      </c>
      <c r="D189" s="182" t="s">
        <v>181</v>
      </c>
      <c r="E189" s="183" t="s">
        <v>667</v>
      </c>
      <c r="F189" s="184" t="s">
        <v>668</v>
      </c>
      <c r="G189" s="185" t="s">
        <v>669</v>
      </c>
      <c r="H189" s="186">
        <v>169.398</v>
      </c>
      <c r="I189" s="187"/>
      <c r="J189" s="188">
        <f>ROUND(I189*H189,2)</f>
        <v>0</v>
      </c>
      <c r="K189" s="184" t="s">
        <v>185</v>
      </c>
      <c r="L189" s="42"/>
      <c r="M189" s="189" t="s">
        <v>5</v>
      </c>
      <c r="N189" s="190" t="s">
        <v>42</v>
      </c>
      <c r="O189" s="43"/>
      <c r="P189" s="191">
        <f>O189*H189</f>
        <v>0</v>
      </c>
      <c r="Q189" s="191">
        <v>0</v>
      </c>
      <c r="R189" s="191">
        <f>Q189*H189</f>
        <v>0</v>
      </c>
      <c r="S189" s="191">
        <v>0</v>
      </c>
      <c r="T189" s="192">
        <f>S189*H189</f>
        <v>0</v>
      </c>
      <c r="AR189" s="25" t="s">
        <v>186</v>
      </c>
      <c r="AT189" s="25" t="s">
        <v>181</v>
      </c>
      <c r="AU189" s="25" t="s">
        <v>80</v>
      </c>
      <c r="AY189" s="25" t="s">
        <v>179</v>
      </c>
      <c r="BE189" s="193">
        <f>IF(N189="základní",J189,0)</f>
        <v>0</v>
      </c>
      <c r="BF189" s="193">
        <f>IF(N189="snížená",J189,0)</f>
        <v>0</v>
      </c>
      <c r="BG189" s="193">
        <f>IF(N189="zákl. přenesená",J189,0)</f>
        <v>0</v>
      </c>
      <c r="BH189" s="193">
        <f>IF(N189="sníž. přenesená",J189,0)</f>
        <v>0</v>
      </c>
      <c r="BI189" s="193">
        <f>IF(N189="nulová",J189,0)</f>
        <v>0</v>
      </c>
      <c r="BJ189" s="25" t="s">
        <v>78</v>
      </c>
      <c r="BK189" s="193">
        <f>ROUND(I189*H189,2)</f>
        <v>0</v>
      </c>
      <c r="BL189" s="25" t="s">
        <v>186</v>
      </c>
      <c r="BM189" s="25" t="s">
        <v>1708</v>
      </c>
    </row>
    <row r="190" spans="2:47" s="1" customFormat="1" ht="13.5">
      <c r="B190" s="42"/>
      <c r="D190" s="194" t="s">
        <v>188</v>
      </c>
      <c r="F190" s="195" t="s">
        <v>671</v>
      </c>
      <c r="I190" s="196"/>
      <c r="L190" s="42"/>
      <c r="M190" s="197"/>
      <c r="N190" s="43"/>
      <c r="O190" s="43"/>
      <c r="P190" s="43"/>
      <c r="Q190" s="43"/>
      <c r="R190" s="43"/>
      <c r="S190" s="43"/>
      <c r="T190" s="71"/>
      <c r="AT190" s="25" t="s">
        <v>188</v>
      </c>
      <c r="AU190" s="25" t="s">
        <v>80</v>
      </c>
    </row>
    <row r="191" spans="2:51" s="13" customFormat="1" ht="13.5">
      <c r="B191" s="207"/>
      <c r="D191" s="194" t="s">
        <v>192</v>
      </c>
      <c r="E191" s="208" t="s">
        <v>5</v>
      </c>
      <c r="F191" s="209" t="s">
        <v>1709</v>
      </c>
      <c r="H191" s="208" t="s">
        <v>5</v>
      </c>
      <c r="I191" s="210"/>
      <c r="L191" s="207"/>
      <c r="M191" s="211"/>
      <c r="N191" s="212"/>
      <c r="O191" s="212"/>
      <c r="P191" s="212"/>
      <c r="Q191" s="212"/>
      <c r="R191" s="212"/>
      <c r="S191" s="212"/>
      <c r="T191" s="213"/>
      <c r="AT191" s="208" t="s">
        <v>192</v>
      </c>
      <c r="AU191" s="208" t="s">
        <v>80</v>
      </c>
      <c r="AV191" s="13" t="s">
        <v>78</v>
      </c>
      <c r="AW191" s="13" t="s">
        <v>35</v>
      </c>
      <c r="AX191" s="13" t="s">
        <v>71</v>
      </c>
      <c r="AY191" s="208" t="s">
        <v>179</v>
      </c>
    </row>
    <row r="192" spans="2:51" s="12" customFormat="1" ht="13.5">
      <c r="B192" s="199"/>
      <c r="D192" s="194" t="s">
        <v>192</v>
      </c>
      <c r="E192" s="200" t="s">
        <v>5</v>
      </c>
      <c r="F192" s="201" t="s">
        <v>1710</v>
      </c>
      <c r="H192" s="202">
        <v>94.11</v>
      </c>
      <c r="I192" s="203"/>
      <c r="L192" s="199"/>
      <c r="M192" s="204"/>
      <c r="N192" s="205"/>
      <c r="O192" s="205"/>
      <c r="P192" s="205"/>
      <c r="Q192" s="205"/>
      <c r="R192" s="205"/>
      <c r="S192" s="205"/>
      <c r="T192" s="206"/>
      <c r="AT192" s="200" t="s">
        <v>192</v>
      </c>
      <c r="AU192" s="200" t="s">
        <v>80</v>
      </c>
      <c r="AV192" s="12" t="s">
        <v>80</v>
      </c>
      <c r="AW192" s="12" t="s">
        <v>35</v>
      </c>
      <c r="AX192" s="12" t="s">
        <v>78</v>
      </c>
      <c r="AY192" s="200" t="s">
        <v>179</v>
      </c>
    </row>
    <row r="193" spans="2:51" s="12" customFormat="1" ht="13.5">
      <c r="B193" s="199"/>
      <c r="D193" s="194" t="s">
        <v>192</v>
      </c>
      <c r="F193" s="201" t="s">
        <v>1711</v>
      </c>
      <c r="H193" s="202">
        <v>169.398</v>
      </c>
      <c r="I193" s="203"/>
      <c r="L193" s="199"/>
      <c r="M193" s="204"/>
      <c r="N193" s="205"/>
      <c r="O193" s="205"/>
      <c r="P193" s="205"/>
      <c r="Q193" s="205"/>
      <c r="R193" s="205"/>
      <c r="S193" s="205"/>
      <c r="T193" s="206"/>
      <c r="AT193" s="200" t="s">
        <v>192</v>
      </c>
      <c r="AU193" s="200" t="s">
        <v>80</v>
      </c>
      <c r="AV193" s="12" t="s">
        <v>80</v>
      </c>
      <c r="AW193" s="12" t="s">
        <v>6</v>
      </c>
      <c r="AX193" s="12" t="s">
        <v>78</v>
      </c>
      <c r="AY193" s="200" t="s">
        <v>179</v>
      </c>
    </row>
    <row r="194" spans="2:65" s="1" customFormat="1" ht="16.5" customHeight="1">
      <c r="B194" s="181"/>
      <c r="C194" s="182" t="s">
        <v>417</v>
      </c>
      <c r="D194" s="182" t="s">
        <v>181</v>
      </c>
      <c r="E194" s="183" t="s">
        <v>676</v>
      </c>
      <c r="F194" s="184" t="s">
        <v>677</v>
      </c>
      <c r="G194" s="185" t="s">
        <v>424</v>
      </c>
      <c r="H194" s="186">
        <v>50.004</v>
      </c>
      <c r="I194" s="187"/>
      <c r="J194" s="188">
        <f>ROUND(I194*H194,2)</f>
        <v>0</v>
      </c>
      <c r="K194" s="184" t="s">
        <v>185</v>
      </c>
      <c r="L194" s="42"/>
      <c r="M194" s="189" t="s">
        <v>5</v>
      </c>
      <c r="N194" s="190" t="s">
        <v>42</v>
      </c>
      <c r="O194" s="43"/>
      <c r="P194" s="191">
        <f>O194*H194</f>
        <v>0</v>
      </c>
      <c r="Q194" s="191">
        <v>0</v>
      </c>
      <c r="R194" s="191">
        <f>Q194*H194</f>
        <v>0</v>
      </c>
      <c r="S194" s="191">
        <v>0</v>
      </c>
      <c r="T194" s="192">
        <f>S194*H194</f>
        <v>0</v>
      </c>
      <c r="AR194" s="25" t="s">
        <v>186</v>
      </c>
      <c r="AT194" s="25" t="s">
        <v>181</v>
      </c>
      <c r="AU194" s="25" t="s">
        <v>80</v>
      </c>
      <c r="AY194" s="25" t="s">
        <v>179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25" t="s">
        <v>78</v>
      </c>
      <c r="BK194" s="193">
        <f>ROUND(I194*H194,2)</f>
        <v>0</v>
      </c>
      <c r="BL194" s="25" t="s">
        <v>186</v>
      </c>
      <c r="BM194" s="25" t="s">
        <v>1712</v>
      </c>
    </row>
    <row r="195" spans="2:47" s="1" customFormat="1" ht="27">
      <c r="B195" s="42"/>
      <c r="D195" s="194" t="s">
        <v>188</v>
      </c>
      <c r="F195" s="195" t="s">
        <v>679</v>
      </c>
      <c r="I195" s="196"/>
      <c r="L195" s="42"/>
      <c r="M195" s="197"/>
      <c r="N195" s="43"/>
      <c r="O195" s="43"/>
      <c r="P195" s="43"/>
      <c r="Q195" s="43"/>
      <c r="R195" s="43"/>
      <c r="S195" s="43"/>
      <c r="T195" s="71"/>
      <c r="AT195" s="25" t="s">
        <v>188</v>
      </c>
      <c r="AU195" s="25" t="s">
        <v>80</v>
      </c>
    </row>
    <row r="196" spans="2:51" s="13" customFormat="1" ht="13.5">
      <c r="B196" s="207"/>
      <c r="D196" s="194" t="s">
        <v>192</v>
      </c>
      <c r="E196" s="208" t="s">
        <v>5</v>
      </c>
      <c r="F196" s="209" t="s">
        <v>680</v>
      </c>
      <c r="H196" s="208" t="s">
        <v>5</v>
      </c>
      <c r="I196" s="210"/>
      <c r="L196" s="207"/>
      <c r="M196" s="211"/>
      <c r="N196" s="212"/>
      <c r="O196" s="212"/>
      <c r="P196" s="212"/>
      <c r="Q196" s="212"/>
      <c r="R196" s="212"/>
      <c r="S196" s="212"/>
      <c r="T196" s="213"/>
      <c r="AT196" s="208" t="s">
        <v>192</v>
      </c>
      <c r="AU196" s="208" t="s">
        <v>80</v>
      </c>
      <c r="AV196" s="13" t="s">
        <v>78</v>
      </c>
      <c r="AW196" s="13" t="s">
        <v>35</v>
      </c>
      <c r="AX196" s="13" t="s">
        <v>71</v>
      </c>
      <c r="AY196" s="208" t="s">
        <v>179</v>
      </c>
    </row>
    <row r="197" spans="2:51" s="12" customFormat="1" ht="13.5">
      <c r="B197" s="199"/>
      <c r="D197" s="194" t="s">
        <v>192</v>
      </c>
      <c r="E197" s="200" t="s">
        <v>5</v>
      </c>
      <c r="F197" s="201" t="s">
        <v>1703</v>
      </c>
      <c r="H197" s="202">
        <v>73.964</v>
      </c>
      <c r="I197" s="203"/>
      <c r="L197" s="199"/>
      <c r="M197" s="204"/>
      <c r="N197" s="205"/>
      <c r="O197" s="205"/>
      <c r="P197" s="205"/>
      <c r="Q197" s="205"/>
      <c r="R197" s="205"/>
      <c r="S197" s="205"/>
      <c r="T197" s="206"/>
      <c r="AT197" s="200" t="s">
        <v>192</v>
      </c>
      <c r="AU197" s="200" t="s">
        <v>80</v>
      </c>
      <c r="AV197" s="12" t="s">
        <v>80</v>
      </c>
      <c r="AW197" s="12" t="s">
        <v>35</v>
      </c>
      <c r="AX197" s="12" t="s">
        <v>71</v>
      </c>
      <c r="AY197" s="200" t="s">
        <v>179</v>
      </c>
    </row>
    <row r="198" spans="2:51" s="13" customFormat="1" ht="13.5">
      <c r="B198" s="207"/>
      <c r="D198" s="194" t="s">
        <v>192</v>
      </c>
      <c r="E198" s="208" t="s">
        <v>5</v>
      </c>
      <c r="F198" s="209" t="s">
        <v>1713</v>
      </c>
      <c r="H198" s="208" t="s">
        <v>5</v>
      </c>
      <c r="I198" s="210"/>
      <c r="L198" s="207"/>
      <c r="M198" s="211"/>
      <c r="N198" s="212"/>
      <c r="O198" s="212"/>
      <c r="P198" s="212"/>
      <c r="Q198" s="212"/>
      <c r="R198" s="212"/>
      <c r="S198" s="212"/>
      <c r="T198" s="213"/>
      <c r="AT198" s="208" t="s">
        <v>192</v>
      </c>
      <c r="AU198" s="208" t="s">
        <v>80</v>
      </c>
      <c r="AV198" s="13" t="s">
        <v>78</v>
      </c>
      <c r="AW198" s="13" t="s">
        <v>35</v>
      </c>
      <c r="AX198" s="13" t="s">
        <v>71</v>
      </c>
      <c r="AY198" s="208" t="s">
        <v>179</v>
      </c>
    </row>
    <row r="199" spans="2:51" s="12" customFormat="1" ht="13.5">
      <c r="B199" s="199"/>
      <c r="D199" s="194" t="s">
        <v>192</v>
      </c>
      <c r="E199" s="200" t="s">
        <v>5</v>
      </c>
      <c r="F199" s="201" t="s">
        <v>1714</v>
      </c>
      <c r="H199" s="202">
        <v>-2.522</v>
      </c>
      <c r="I199" s="203"/>
      <c r="L199" s="199"/>
      <c r="M199" s="204"/>
      <c r="N199" s="205"/>
      <c r="O199" s="205"/>
      <c r="P199" s="205"/>
      <c r="Q199" s="205"/>
      <c r="R199" s="205"/>
      <c r="S199" s="205"/>
      <c r="T199" s="206"/>
      <c r="AT199" s="200" t="s">
        <v>192</v>
      </c>
      <c r="AU199" s="200" t="s">
        <v>80</v>
      </c>
      <c r="AV199" s="12" t="s">
        <v>80</v>
      </c>
      <c r="AW199" s="12" t="s">
        <v>35</v>
      </c>
      <c r="AX199" s="12" t="s">
        <v>71</v>
      </c>
      <c r="AY199" s="200" t="s">
        <v>179</v>
      </c>
    </row>
    <row r="200" spans="2:51" s="13" customFormat="1" ht="13.5">
      <c r="B200" s="207"/>
      <c r="D200" s="194" t="s">
        <v>192</v>
      </c>
      <c r="E200" s="208" t="s">
        <v>5</v>
      </c>
      <c r="F200" s="209" t="s">
        <v>1715</v>
      </c>
      <c r="H200" s="208" t="s">
        <v>5</v>
      </c>
      <c r="I200" s="210"/>
      <c r="L200" s="207"/>
      <c r="M200" s="211"/>
      <c r="N200" s="212"/>
      <c r="O200" s="212"/>
      <c r="P200" s="212"/>
      <c r="Q200" s="212"/>
      <c r="R200" s="212"/>
      <c r="S200" s="212"/>
      <c r="T200" s="213"/>
      <c r="AT200" s="208" t="s">
        <v>192</v>
      </c>
      <c r="AU200" s="208" t="s">
        <v>80</v>
      </c>
      <c r="AV200" s="13" t="s">
        <v>78</v>
      </c>
      <c r="AW200" s="13" t="s">
        <v>35</v>
      </c>
      <c r="AX200" s="13" t="s">
        <v>71</v>
      </c>
      <c r="AY200" s="208" t="s">
        <v>179</v>
      </c>
    </row>
    <row r="201" spans="2:51" s="12" customFormat="1" ht="13.5">
      <c r="B201" s="199"/>
      <c r="D201" s="194" t="s">
        <v>192</v>
      </c>
      <c r="E201" s="200" t="s">
        <v>5</v>
      </c>
      <c r="F201" s="201" t="s">
        <v>1716</v>
      </c>
      <c r="H201" s="202">
        <v>-1.568</v>
      </c>
      <c r="I201" s="203"/>
      <c r="L201" s="199"/>
      <c r="M201" s="204"/>
      <c r="N201" s="205"/>
      <c r="O201" s="205"/>
      <c r="P201" s="205"/>
      <c r="Q201" s="205"/>
      <c r="R201" s="205"/>
      <c r="S201" s="205"/>
      <c r="T201" s="206"/>
      <c r="AT201" s="200" t="s">
        <v>192</v>
      </c>
      <c r="AU201" s="200" t="s">
        <v>80</v>
      </c>
      <c r="AV201" s="12" t="s">
        <v>80</v>
      </c>
      <c r="AW201" s="12" t="s">
        <v>35</v>
      </c>
      <c r="AX201" s="12" t="s">
        <v>71</v>
      </c>
      <c r="AY201" s="200" t="s">
        <v>179</v>
      </c>
    </row>
    <row r="202" spans="2:51" s="13" customFormat="1" ht="13.5">
      <c r="B202" s="207"/>
      <c r="D202" s="194" t="s">
        <v>192</v>
      </c>
      <c r="E202" s="208" t="s">
        <v>5</v>
      </c>
      <c r="F202" s="209" t="s">
        <v>1717</v>
      </c>
      <c r="H202" s="208" t="s">
        <v>5</v>
      </c>
      <c r="I202" s="210"/>
      <c r="L202" s="207"/>
      <c r="M202" s="211"/>
      <c r="N202" s="212"/>
      <c r="O202" s="212"/>
      <c r="P202" s="212"/>
      <c r="Q202" s="212"/>
      <c r="R202" s="212"/>
      <c r="S202" s="212"/>
      <c r="T202" s="213"/>
      <c r="AT202" s="208" t="s">
        <v>192</v>
      </c>
      <c r="AU202" s="208" t="s">
        <v>80</v>
      </c>
      <c r="AV202" s="13" t="s">
        <v>78</v>
      </c>
      <c r="AW202" s="13" t="s">
        <v>35</v>
      </c>
      <c r="AX202" s="13" t="s">
        <v>71</v>
      </c>
      <c r="AY202" s="208" t="s">
        <v>179</v>
      </c>
    </row>
    <row r="203" spans="2:51" s="12" customFormat="1" ht="13.5">
      <c r="B203" s="199"/>
      <c r="D203" s="194" t="s">
        <v>192</v>
      </c>
      <c r="E203" s="200" t="s">
        <v>5</v>
      </c>
      <c r="F203" s="201" t="s">
        <v>1718</v>
      </c>
      <c r="H203" s="202">
        <v>-19.87</v>
      </c>
      <c r="I203" s="203"/>
      <c r="L203" s="199"/>
      <c r="M203" s="204"/>
      <c r="N203" s="205"/>
      <c r="O203" s="205"/>
      <c r="P203" s="205"/>
      <c r="Q203" s="205"/>
      <c r="R203" s="205"/>
      <c r="S203" s="205"/>
      <c r="T203" s="206"/>
      <c r="AT203" s="200" t="s">
        <v>192</v>
      </c>
      <c r="AU203" s="200" t="s">
        <v>80</v>
      </c>
      <c r="AV203" s="12" t="s">
        <v>80</v>
      </c>
      <c r="AW203" s="12" t="s">
        <v>35</v>
      </c>
      <c r="AX203" s="12" t="s">
        <v>71</v>
      </c>
      <c r="AY203" s="200" t="s">
        <v>179</v>
      </c>
    </row>
    <row r="204" spans="2:51" s="14" customFormat="1" ht="13.5">
      <c r="B204" s="214"/>
      <c r="D204" s="194" t="s">
        <v>192</v>
      </c>
      <c r="E204" s="215" t="s">
        <v>5</v>
      </c>
      <c r="F204" s="216" t="s">
        <v>228</v>
      </c>
      <c r="H204" s="217">
        <v>50.004</v>
      </c>
      <c r="I204" s="218"/>
      <c r="L204" s="214"/>
      <c r="M204" s="219"/>
      <c r="N204" s="220"/>
      <c r="O204" s="220"/>
      <c r="P204" s="220"/>
      <c r="Q204" s="220"/>
      <c r="R204" s="220"/>
      <c r="S204" s="220"/>
      <c r="T204" s="221"/>
      <c r="AT204" s="215" t="s">
        <v>192</v>
      </c>
      <c r="AU204" s="215" t="s">
        <v>80</v>
      </c>
      <c r="AV204" s="14" t="s">
        <v>186</v>
      </c>
      <c r="AW204" s="14" t="s">
        <v>35</v>
      </c>
      <c r="AX204" s="14" t="s">
        <v>78</v>
      </c>
      <c r="AY204" s="215" t="s">
        <v>179</v>
      </c>
    </row>
    <row r="205" spans="2:65" s="1" customFormat="1" ht="16.5" customHeight="1">
      <c r="B205" s="181"/>
      <c r="C205" s="230" t="s">
        <v>319</v>
      </c>
      <c r="D205" s="230" t="s">
        <v>541</v>
      </c>
      <c r="E205" s="231" t="s">
        <v>695</v>
      </c>
      <c r="F205" s="232" t="s">
        <v>696</v>
      </c>
      <c r="G205" s="233" t="s">
        <v>669</v>
      </c>
      <c r="H205" s="234">
        <v>90.008</v>
      </c>
      <c r="I205" s="235"/>
      <c r="J205" s="236">
        <f>ROUND(I205*H205,2)</f>
        <v>0</v>
      </c>
      <c r="K205" s="232" t="s">
        <v>185</v>
      </c>
      <c r="L205" s="237"/>
      <c r="M205" s="238" t="s">
        <v>5</v>
      </c>
      <c r="N205" s="239" t="s">
        <v>42</v>
      </c>
      <c r="O205" s="43"/>
      <c r="P205" s="191">
        <f>O205*H205</f>
        <v>0</v>
      </c>
      <c r="Q205" s="191">
        <v>0.1</v>
      </c>
      <c r="R205" s="191">
        <f>Q205*H205</f>
        <v>9.0008</v>
      </c>
      <c r="S205" s="191">
        <v>0</v>
      </c>
      <c r="T205" s="192">
        <f>S205*H205</f>
        <v>0</v>
      </c>
      <c r="AR205" s="25" t="s">
        <v>284</v>
      </c>
      <c r="AT205" s="25" t="s">
        <v>541</v>
      </c>
      <c r="AU205" s="25" t="s">
        <v>80</v>
      </c>
      <c r="AY205" s="25" t="s">
        <v>179</v>
      </c>
      <c r="BE205" s="193">
        <f>IF(N205="základní",J205,0)</f>
        <v>0</v>
      </c>
      <c r="BF205" s="193">
        <f>IF(N205="snížená",J205,0)</f>
        <v>0</v>
      </c>
      <c r="BG205" s="193">
        <f>IF(N205="zákl. přenesená",J205,0)</f>
        <v>0</v>
      </c>
      <c r="BH205" s="193">
        <f>IF(N205="sníž. přenesená",J205,0)</f>
        <v>0</v>
      </c>
      <c r="BI205" s="193">
        <f>IF(N205="nulová",J205,0)</f>
        <v>0</v>
      </c>
      <c r="BJ205" s="25" t="s">
        <v>78</v>
      </c>
      <c r="BK205" s="193">
        <f>ROUND(I205*H205,2)</f>
        <v>0</v>
      </c>
      <c r="BL205" s="25" t="s">
        <v>186</v>
      </c>
      <c r="BM205" s="25" t="s">
        <v>1719</v>
      </c>
    </row>
    <row r="206" spans="2:47" s="1" customFormat="1" ht="13.5">
      <c r="B206" s="42"/>
      <c r="D206" s="194" t="s">
        <v>188</v>
      </c>
      <c r="F206" s="195" t="s">
        <v>696</v>
      </c>
      <c r="I206" s="196"/>
      <c r="L206" s="42"/>
      <c r="M206" s="197"/>
      <c r="N206" s="43"/>
      <c r="O206" s="43"/>
      <c r="P206" s="43"/>
      <c r="Q206" s="43"/>
      <c r="R206" s="43"/>
      <c r="S206" s="43"/>
      <c r="T206" s="71"/>
      <c r="AT206" s="25" t="s">
        <v>188</v>
      </c>
      <c r="AU206" s="25" t="s">
        <v>80</v>
      </c>
    </row>
    <row r="207" spans="2:51" s="13" customFormat="1" ht="13.5">
      <c r="B207" s="207"/>
      <c r="D207" s="194" t="s">
        <v>192</v>
      </c>
      <c r="E207" s="208" t="s">
        <v>5</v>
      </c>
      <c r="F207" s="209" t="s">
        <v>1720</v>
      </c>
      <c r="H207" s="208" t="s">
        <v>5</v>
      </c>
      <c r="I207" s="210"/>
      <c r="L207" s="207"/>
      <c r="M207" s="211"/>
      <c r="N207" s="212"/>
      <c r="O207" s="212"/>
      <c r="P207" s="212"/>
      <c r="Q207" s="212"/>
      <c r="R207" s="212"/>
      <c r="S207" s="212"/>
      <c r="T207" s="213"/>
      <c r="AT207" s="208" t="s">
        <v>192</v>
      </c>
      <c r="AU207" s="208" t="s">
        <v>80</v>
      </c>
      <c r="AV207" s="13" t="s">
        <v>78</v>
      </c>
      <c r="AW207" s="13" t="s">
        <v>35</v>
      </c>
      <c r="AX207" s="13" t="s">
        <v>71</v>
      </c>
      <c r="AY207" s="208" t="s">
        <v>179</v>
      </c>
    </row>
    <row r="208" spans="2:51" s="12" customFormat="1" ht="13.5">
      <c r="B208" s="199"/>
      <c r="D208" s="194" t="s">
        <v>192</v>
      </c>
      <c r="E208" s="200" t="s">
        <v>5</v>
      </c>
      <c r="F208" s="201" t="s">
        <v>1721</v>
      </c>
      <c r="H208" s="202">
        <v>45.004</v>
      </c>
      <c r="I208" s="203"/>
      <c r="L208" s="199"/>
      <c r="M208" s="204"/>
      <c r="N208" s="205"/>
      <c r="O208" s="205"/>
      <c r="P208" s="205"/>
      <c r="Q208" s="205"/>
      <c r="R208" s="205"/>
      <c r="S208" s="205"/>
      <c r="T208" s="206"/>
      <c r="AT208" s="200" t="s">
        <v>192</v>
      </c>
      <c r="AU208" s="200" t="s">
        <v>80</v>
      </c>
      <c r="AV208" s="12" t="s">
        <v>80</v>
      </c>
      <c r="AW208" s="12" t="s">
        <v>35</v>
      </c>
      <c r="AX208" s="12" t="s">
        <v>78</v>
      </c>
      <c r="AY208" s="200" t="s">
        <v>179</v>
      </c>
    </row>
    <row r="209" spans="2:51" s="12" customFormat="1" ht="13.5">
      <c r="B209" s="199"/>
      <c r="D209" s="194" t="s">
        <v>192</v>
      </c>
      <c r="F209" s="201" t="s">
        <v>1722</v>
      </c>
      <c r="H209" s="202">
        <v>90.008</v>
      </c>
      <c r="I209" s="203"/>
      <c r="L209" s="199"/>
      <c r="M209" s="204"/>
      <c r="N209" s="205"/>
      <c r="O209" s="205"/>
      <c r="P209" s="205"/>
      <c r="Q209" s="205"/>
      <c r="R209" s="205"/>
      <c r="S209" s="205"/>
      <c r="T209" s="206"/>
      <c r="AT209" s="200" t="s">
        <v>192</v>
      </c>
      <c r="AU209" s="200" t="s">
        <v>80</v>
      </c>
      <c r="AV209" s="12" t="s">
        <v>80</v>
      </c>
      <c r="AW209" s="12" t="s">
        <v>6</v>
      </c>
      <c r="AX209" s="12" t="s">
        <v>78</v>
      </c>
      <c r="AY209" s="200" t="s">
        <v>179</v>
      </c>
    </row>
    <row r="210" spans="2:65" s="1" customFormat="1" ht="16.5" customHeight="1">
      <c r="B210" s="181"/>
      <c r="C210" s="182" t="s">
        <v>441</v>
      </c>
      <c r="D210" s="182" t="s">
        <v>181</v>
      </c>
      <c r="E210" s="183" t="s">
        <v>1723</v>
      </c>
      <c r="F210" s="184" t="s">
        <v>1724</v>
      </c>
      <c r="G210" s="185" t="s">
        <v>424</v>
      </c>
      <c r="H210" s="186">
        <v>5</v>
      </c>
      <c r="I210" s="187"/>
      <c r="J210" s="188">
        <f>ROUND(I210*H210,2)</f>
        <v>0</v>
      </c>
      <c r="K210" s="184" t="s">
        <v>5</v>
      </c>
      <c r="L210" s="42"/>
      <c r="M210" s="189" t="s">
        <v>5</v>
      </c>
      <c r="N210" s="190" t="s">
        <v>42</v>
      </c>
      <c r="O210" s="43"/>
      <c r="P210" s="191">
        <f>O210*H210</f>
        <v>0</v>
      </c>
      <c r="Q210" s="191">
        <v>0</v>
      </c>
      <c r="R210" s="191">
        <f>Q210*H210</f>
        <v>0</v>
      </c>
      <c r="S210" s="191">
        <v>0</v>
      </c>
      <c r="T210" s="192">
        <f>S210*H210</f>
        <v>0</v>
      </c>
      <c r="AR210" s="25" t="s">
        <v>186</v>
      </c>
      <c r="AT210" s="25" t="s">
        <v>181</v>
      </c>
      <c r="AU210" s="25" t="s">
        <v>80</v>
      </c>
      <c r="AY210" s="25" t="s">
        <v>179</v>
      </c>
      <c r="BE210" s="193">
        <f>IF(N210="základní",J210,0)</f>
        <v>0</v>
      </c>
      <c r="BF210" s="193">
        <f>IF(N210="snížená",J210,0)</f>
        <v>0</v>
      </c>
      <c r="BG210" s="193">
        <f>IF(N210="zákl. přenesená",J210,0)</f>
        <v>0</v>
      </c>
      <c r="BH210" s="193">
        <f>IF(N210="sníž. přenesená",J210,0)</f>
        <v>0</v>
      </c>
      <c r="BI210" s="193">
        <f>IF(N210="nulová",J210,0)</f>
        <v>0</v>
      </c>
      <c r="BJ210" s="25" t="s">
        <v>78</v>
      </c>
      <c r="BK210" s="193">
        <f>ROUND(I210*H210,2)</f>
        <v>0</v>
      </c>
      <c r="BL210" s="25" t="s">
        <v>186</v>
      </c>
      <c r="BM210" s="25" t="s">
        <v>1725</v>
      </c>
    </row>
    <row r="211" spans="2:47" s="1" customFormat="1" ht="13.5">
      <c r="B211" s="42"/>
      <c r="D211" s="194" t="s">
        <v>188</v>
      </c>
      <c r="F211" s="195" t="s">
        <v>1724</v>
      </c>
      <c r="I211" s="196"/>
      <c r="L211" s="42"/>
      <c r="M211" s="197"/>
      <c r="N211" s="43"/>
      <c r="O211" s="43"/>
      <c r="P211" s="43"/>
      <c r="Q211" s="43"/>
      <c r="R211" s="43"/>
      <c r="S211" s="43"/>
      <c r="T211" s="71"/>
      <c r="AT211" s="25" t="s">
        <v>188</v>
      </c>
      <c r="AU211" s="25" t="s">
        <v>80</v>
      </c>
    </row>
    <row r="212" spans="2:47" s="1" customFormat="1" ht="40.5">
      <c r="B212" s="42"/>
      <c r="D212" s="194" t="s">
        <v>190</v>
      </c>
      <c r="F212" s="198" t="s">
        <v>1726</v>
      </c>
      <c r="I212" s="196"/>
      <c r="L212" s="42"/>
      <c r="M212" s="197"/>
      <c r="N212" s="43"/>
      <c r="O212" s="43"/>
      <c r="P212" s="43"/>
      <c r="Q212" s="43"/>
      <c r="R212" s="43"/>
      <c r="S212" s="43"/>
      <c r="T212" s="71"/>
      <c r="AT212" s="25" t="s">
        <v>190</v>
      </c>
      <c r="AU212" s="25" t="s">
        <v>80</v>
      </c>
    </row>
    <row r="213" spans="2:51" s="13" customFormat="1" ht="13.5">
      <c r="B213" s="207"/>
      <c r="D213" s="194" t="s">
        <v>192</v>
      </c>
      <c r="E213" s="208" t="s">
        <v>5</v>
      </c>
      <c r="F213" s="209" t="s">
        <v>1727</v>
      </c>
      <c r="H213" s="208" t="s">
        <v>5</v>
      </c>
      <c r="I213" s="210"/>
      <c r="L213" s="207"/>
      <c r="M213" s="211"/>
      <c r="N213" s="212"/>
      <c r="O213" s="212"/>
      <c r="P213" s="212"/>
      <c r="Q213" s="212"/>
      <c r="R213" s="212"/>
      <c r="S213" s="212"/>
      <c r="T213" s="213"/>
      <c r="AT213" s="208" t="s">
        <v>192</v>
      </c>
      <c r="AU213" s="208" t="s">
        <v>80</v>
      </c>
      <c r="AV213" s="13" t="s">
        <v>78</v>
      </c>
      <c r="AW213" s="13" t="s">
        <v>35</v>
      </c>
      <c r="AX213" s="13" t="s">
        <v>71</v>
      </c>
      <c r="AY213" s="208" t="s">
        <v>179</v>
      </c>
    </row>
    <row r="214" spans="2:51" s="12" customFormat="1" ht="13.5">
      <c r="B214" s="199"/>
      <c r="D214" s="194" t="s">
        <v>192</v>
      </c>
      <c r="E214" s="200" t="s">
        <v>5</v>
      </c>
      <c r="F214" s="201" t="s">
        <v>1728</v>
      </c>
      <c r="H214" s="202">
        <v>5</v>
      </c>
      <c r="I214" s="203"/>
      <c r="L214" s="199"/>
      <c r="M214" s="204"/>
      <c r="N214" s="205"/>
      <c r="O214" s="205"/>
      <c r="P214" s="205"/>
      <c r="Q214" s="205"/>
      <c r="R214" s="205"/>
      <c r="S214" s="205"/>
      <c r="T214" s="206"/>
      <c r="AT214" s="200" t="s">
        <v>192</v>
      </c>
      <c r="AU214" s="200" t="s">
        <v>80</v>
      </c>
      <c r="AV214" s="12" t="s">
        <v>80</v>
      </c>
      <c r="AW214" s="12" t="s">
        <v>35</v>
      </c>
      <c r="AX214" s="12" t="s">
        <v>78</v>
      </c>
      <c r="AY214" s="200" t="s">
        <v>179</v>
      </c>
    </row>
    <row r="215" spans="2:63" s="11" customFormat="1" ht="29.85" customHeight="1">
      <c r="B215" s="168"/>
      <c r="D215" s="169" t="s">
        <v>70</v>
      </c>
      <c r="E215" s="179" t="s">
        <v>80</v>
      </c>
      <c r="F215" s="179" t="s">
        <v>796</v>
      </c>
      <c r="I215" s="171"/>
      <c r="J215" s="180">
        <f>BK215</f>
        <v>0</v>
      </c>
      <c r="L215" s="168"/>
      <c r="M215" s="173"/>
      <c r="N215" s="174"/>
      <c r="O215" s="174"/>
      <c r="P215" s="175">
        <f>SUM(P216:P246)</f>
        <v>0</v>
      </c>
      <c r="Q215" s="174"/>
      <c r="R215" s="175">
        <f>SUM(R216:R246)</f>
        <v>13.160816939999998</v>
      </c>
      <c r="S215" s="174"/>
      <c r="T215" s="176">
        <f>SUM(T216:T246)</f>
        <v>0</v>
      </c>
      <c r="AR215" s="169" t="s">
        <v>78</v>
      </c>
      <c r="AT215" s="177" t="s">
        <v>70</v>
      </c>
      <c r="AU215" s="177" t="s">
        <v>78</v>
      </c>
      <c r="AY215" s="169" t="s">
        <v>179</v>
      </c>
      <c r="BK215" s="178">
        <f>SUM(BK216:BK246)</f>
        <v>0</v>
      </c>
    </row>
    <row r="216" spans="2:65" s="1" customFormat="1" ht="25.5" customHeight="1">
      <c r="B216" s="181"/>
      <c r="C216" s="182" t="s">
        <v>448</v>
      </c>
      <c r="D216" s="182" t="s">
        <v>181</v>
      </c>
      <c r="E216" s="183" t="s">
        <v>798</v>
      </c>
      <c r="F216" s="184" t="s">
        <v>799</v>
      </c>
      <c r="G216" s="185" t="s">
        <v>309</v>
      </c>
      <c r="H216" s="186">
        <v>16.4</v>
      </c>
      <c r="I216" s="187"/>
      <c r="J216" s="188">
        <f>ROUND(I216*H216,2)</f>
        <v>0</v>
      </c>
      <c r="K216" s="184" t="s">
        <v>185</v>
      </c>
      <c r="L216" s="42"/>
      <c r="M216" s="189" t="s">
        <v>5</v>
      </c>
      <c r="N216" s="190" t="s">
        <v>42</v>
      </c>
      <c r="O216" s="43"/>
      <c r="P216" s="191">
        <f>O216*H216</f>
        <v>0</v>
      </c>
      <c r="Q216" s="191">
        <v>0.22657</v>
      </c>
      <c r="R216" s="191">
        <f>Q216*H216</f>
        <v>3.7157479999999996</v>
      </c>
      <c r="S216" s="191">
        <v>0</v>
      </c>
      <c r="T216" s="192">
        <f>S216*H216</f>
        <v>0</v>
      </c>
      <c r="AR216" s="25" t="s">
        <v>186</v>
      </c>
      <c r="AT216" s="25" t="s">
        <v>181</v>
      </c>
      <c r="AU216" s="25" t="s">
        <v>80</v>
      </c>
      <c r="AY216" s="25" t="s">
        <v>179</v>
      </c>
      <c r="BE216" s="193">
        <f>IF(N216="základní",J216,0)</f>
        <v>0</v>
      </c>
      <c r="BF216" s="193">
        <f>IF(N216="snížená",J216,0)</f>
        <v>0</v>
      </c>
      <c r="BG216" s="193">
        <f>IF(N216="zákl. přenesená",J216,0)</f>
        <v>0</v>
      </c>
      <c r="BH216" s="193">
        <f>IF(N216="sníž. přenesená",J216,0)</f>
        <v>0</v>
      </c>
      <c r="BI216" s="193">
        <f>IF(N216="nulová",J216,0)</f>
        <v>0</v>
      </c>
      <c r="BJ216" s="25" t="s">
        <v>78</v>
      </c>
      <c r="BK216" s="193">
        <f>ROUND(I216*H216,2)</f>
        <v>0</v>
      </c>
      <c r="BL216" s="25" t="s">
        <v>186</v>
      </c>
      <c r="BM216" s="25" t="s">
        <v>1729</v>
      </c>
    </row>
    <row r="217" spans="2:47" s="1" customFormat="1" ht="40.5">
      <c r="B217" s="42"/>
      <c r="D217" s="194" t="s">
        <v>188</v>
      </c>
      <c r="F217" s="195" t="s">
        <v>801</v>
      </c>
      <c r="I217" s="196"/>
      <c r="L217" s="42"/>
      <c r="M217" s="197"/>
      <c r="N217" s="43"/>
      <c r="O217" s="43"/>
      <c r="P217" s="43"/>
      <c r="Q217" s="43"/>
      <c r="R217" s="43"/>
      <c r="S217" s="43"/>
      <c r="T217" s="71"/>
      <c r="AT217" s="25" t="s">
        <v>188</v>
      </c>
      <c r="AU217" s="25" t="s">
        <v>80</v>
      </c>
    </row>
    <row r="218" spans="2:47" s="1" customFormat="1" ht="27">
      <c r="B218" s="42"/>
      <c r="D218" s="194" t="s">
        <v>190</v>
      </c>
      <c r="F218" s="198" t="s">
        <v>1633</v>
      </c>
      <c r="I218" s="196"/>
      <c r="L218" s="42"/>
      <c r="M218" s="197"/>
      <c r="N218" s="43"/>
      <c r="O218" s="43"/>
      <c r="P218" s="43"/>
      <c r="Q218" s="43"/>
      <c r="R218" s="43"/>
      <c r="S218" s="43"/>
      <c r="T218" s="71"/>
      <c r="AT218" s="25" t="s">
        <v>190</v>
      </c>
      <c r="AU218" s="25" t="s">
        <v>80</v>
      </c>
    </row>
    <row r="219" spans="2:51" s="12" customFormat="1" ht="13.5">
      <c r="B219" s="199"/>
      <c r="D219" s="194" t="s">
        <v>192</v>
      </c>
      <c r="E219" s="200" t="s">
        <v>5</v>
      </c>
      <c r="F219" s="201" t="s">
        <v>1730</v>
      </c>
      <c r="H219" s="202">
        <v>16.4</v>
      </c>
      <c r="I219" s="203"/>
      <c r="L219" s="199"/>
      <c r="M219" s="204"/>
      <c r="N219" s="205"/>
      <c r="O219" s="205"/>
      <c r="P219" s="205"/>
      <c r="Q219" s="205"/>
      <c r="R219" s="205"/>
      <c r="S219" s="205"/>
      <c r="T219" s="206"/>
      <c r="AT219" s="200" t="s">
        <v>192</v>
      </c>
      <c r="AU219" s="200" t="s">
        <v>80</v>
      </c>
      <c r="AV219" s="12" t="s">
        <v>80</v>
      </c>
      <c r="AW219" s="12" t="s">
        <v>35</v>
      </c>
      <c r="AX219" s="12" t="s">
        <v>78</v>
      </c>
      <c r="AY219" s="200" t="s">
        <v>179</v>
      </c>
    </row>
    <row r="220" spans="2:65" s="1" customFormat="1" ht="25.5" customHeight="1">
      <c r="B220" s="181"/>
      <c r="C220" s="182" t="s">
        <v>458</v>
      </c>
      <c r="D220" s="182" t="s">
        <v>181</v>
      </c>
      <c r="E220" s="183" t="s">
        <v>807</v>
      </c>
      <c r="F220" s="184" t="s">
        <v>808</v>
      </c>
      <c r="G220" s="185" t="s">
        <v>184</v>
      </c>
      <c r="H220" s="186">
        <v>84.11</v>
      </c>
      <c r="I220" s="187"/>
      <c r="J220" s="188">
        <f>ROUND(I220*H220,2)</f>
        <v>0</v>
      </c>
      <c r="K220" s="184" t="s">
        <v>185</v>
      </c>
      <c r="L220" s="42"/>
      <c r="M220" s="189" t="s">
        <v>5</v>
      </c>
      <c r="N220" s="190" t="s">
        <v>42</v>
      </c>
      <c r="O220" s="43"/>
      <c r="P220" s="191">
        <f>O220*H220</f>
        <v>0</v>
      </c>
      <c r="Q220" s="191">
        <v>0</v>
      </c>
      <c r="R220" s="191">
        <f>Q220*H220</f>
        <v>0</v>
      </c>
      <c r="S220" s="191">
        <v>0</v>
      </c>
      <c r="T220" s="192">
        <f>S220*H220</f>
        <v>0</v>
      </c>
      <c r="AR220" s="25" t="s">
        <v>186</v>
      </c>
      <c r="AT220" s="25" t="s">
        <v>181</v>
      </c>
      <c r="AU220" s="25" t="s">
        <v>80</v>
      </c>
      <c r="AY220" s="25" t="s">
        <v>179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25" t="s">
        <v>78</v>
      </c>
      <c r="BK220" s="193">
        <f>ROUND(I220*H220,2)</f>
        <v>0</v>
      </c>
      <c r="BL220" s="25" t="s">
        <v>186</v>
      </c>
      <c r="BM220" s="25" t="s">
        <v>1731</v>
      </c>
    </row>
    <row r="221" spans="2:47" s="1" customFormat="1" ht="27">
      <c r="B221" s="42"/>
      <c r="D221" s="194" t="s">
        <v>188</v>
      </c>
      <c r="F221" s="195" t="s">
        <v>810</v>
      </c>
      <c r="I221" s="196"/>
      <c r="L221" s="42"/>
      <c r="M221" s="197"/>
      <c r="N221" s="43"/>
      <c r="O221" s="43"/>
      <c r="P221" s="43"/>
      <c r="Q221" s="43"/>
      <c r="R221" s="43"/>
      <c r="S221" s="43"/>
      <c r="T221" s="71"/>
      <c r="AT221" s="25" t="s">
        <v>188</v>
      </c>
      <c r="AU221" s="25" t="s">
        <v>80</v>
      </c>
    </row>
    <row r="222" spans="2:47" s="1" customFormat="1" ht="27">
      <c r="B222" s="42"/>
      <c r="D222" s="194" t="s">
        <v>190</v>
      </c>
      <c r="F222" s="198" t="s">
        <v>1633</v>
      </c>
      <c r="I222" s="196"/>
      <c r="L222" s="42"/>
      <c r="M222" s="197"/>
      <c r="N222" s="43"/>
      <c r="O222" s="43"/>
      <c r="P222" s="43"/>
      <c r="Q222" s="43"/>
      <c r="R222" s="43"/>
      <c r="S222" s="43"/>
      <c r="T222" s="71"/>
      <c r="AT222" s="25" t="s">
        <v>190</v>
      </c>
      <c r="AU222" s="25" t="s">
        <v>80</v>
      </c>
    </row>
    <row r="223" spans="2:51" s="12" customFormat="1" ht="13.5">
      <c r="B223" s="199"/>
      <c r="D223" s="194" t="s">
        <v>192</v>
      </c>
      <c r="E223" s="200" t="s">
        <v>5</v>
      </c>
      <c r="F223" s="201" t="s">
        <v>1732</v>
      </c>
      <c r="H223" s="202">
        <v>16.81</v>
      </c>
      <c r="I223" s="203"/>
      <c r="L223" s="199"/>
      <c r="M223" s="204"/>
      <c r="N223" s="205"/>
      <c r="O223" s="205"/>
      <c r="P223" s="205"/>
      <c r="Q223" s="205"/>
      <c r="R223" s="205"/>
      <c r="S223" s="205"/>
      <c r="T223" s="206"/>
      <c r="AT223" s="200" t="s">
        <v>192</v>
      </c>
      <c r="AU223" s="200" t="s">
        <v>80</v>
      </c>
      <c r="AV223" s="12" t="s">
        <v>80</v>
      </c>
      <c r="AW223" s="12" t="s">
        <v>35</v>
      </c>
      <c r="AX223" s="12" t="s">
        <v>71</v>
      </c>
      <c r="AY223" s="200" t="s">
        <v>179</v>
      </c>
    </row>
    <row r="224" spans="2:51" s="12" customFormat="1" ht="13.5">
      <c r="B224" s="199"/>
      <c r="D224" s="194" t="s">
        <v>192</v>
      </c>
      <c r="E224" s="200" t="s">
        <v>5</v>
      </c>
      <c r="F224" s="201" t="s">
        <v>1733</v>
      </c>
      <c r="H224" s="202">
        <v>6.3</v>
      </c>
      <c r="I224" s="203"/>
      <c r="L224" s="199"/>
      <c r="M224" s="204"/>
      <c r="N224" s="205"/>
      <c r="O224" s="205"/>
      <c r="P224" s="205"/>
      <c r="Q224" s="205"/>
      <c r="R224" s="205"/>
      <c r="S224" s="205"/>
      <c r="T224" s="206"/>
      <c r="AT224" s="200" t="s">
        <v>192</v>
      </c>
      <c r="AU224" s="200" t="s">
        <v>80</v>
      </c>
      <c r="AV224" s="12" t="s">
        <v>80</v>
      </c>
      <c r="AW224" s="12" t="s">
        <v>35</v>
      </c>
      <c r="AX224" s="12" t="s">
        <v>71</v>
      </c>
      <c r="AY224" s="200" t="s">
        <v>179</v>
      </c>
    </row>
    <row r="225" spans="2:51" s="12" customFormat="1" ht="13.5">
      <c r="B225" s="199"/>
      <c r="D225" s="194" t="s">
        <v>192</v>
      </c>
      <c r="E225" s="200" t="s">
        <v>5</v>
      </c>
      <c r="F225" s="201" t="s">
        <v>1734</v>
      </c>
      <c r="H225" s="202">
        <v>6</v>
      </c>
      <c r="I225" s="203"/>
      <c r="L225" s="199"/>
      <c r="M225" s="204"/>
      <c r="N225" s="205"/>
      <c r="O225" s="205"/>
      <c r="P225" s="205"/>
      <c r="Q225" s="205"/>
      <c r="R225" s="205"/>
      <c r="S225" s="205"/>
      <c r="T225" s="206"/>
      <c r="AT225" s="200" t="s">
        <v>192</v>
      </c>
      <c r="AU225" s="200" t="s">
        <v>80</v>
      </c>
      <c r="AV225" s="12" t="s">
        <v>80</v>
      </c>
      <c r="AW225" s="12" t="s">
        <v>35</v>
      </c>
      <c r="AX225" s="12" t="s">
        <v>71</v>
      </c>
      <c r="AY225" s="200" t="s">
        <v>179</v>
      </c>
    </row>
    <row r="226" spans="2:51" s="12" customFormat="1" ht="13.5">
      <c r="B226" s="199"/>
      <c r="D226" s="194" t="s">
        <v>192</v>
      </c>
      <c r="E226" s="200" t="s">
        <v>5</v>
      </c>
      <c r="F226" s="201" t="s">
        <v>1735</v>
      </c>
      <c r="H226" s="202">
        <v>55</v>
      </c>
      <c r="I226" s="203"/>
      <c r="L226" s="199"/>
      <c r="M226" s="204"/>
      <c r="N226" s="205"/>
      <c r="O226" s="205"/>
      <c r="P226" s="205"/>
      <c r="Q226" s="205"/>
      <c r="R226" s="205"/>
      <c r="S226" s="205"/>
      <c r="T226" s="206"/>
      <c r="AT226" s="200" t="s">
        <v>192</v>
      </c>
      <c r="AU226" s="200" t="s">
        <v>80</v>
      </c>
      <c r="AV226" s="12" t="s">
        <v>80</v>
      </c>
      <c r="AW226" s="12" t="s">
        <v>35</v>
      </c>
      <c r="AX226" s="12" t="s">
        <v>71</v>
      </c>
      <c r="AY226" s="200" t="s">
        <v>179</v>
      </c>
    </row>
    <row r="227" spans="2:51" s="14" customFormat="1" ht="13.5">
      <c r="B227" s="214"/>
      <c r="D227" s="194" t="s">
        <v>192</v>
      </c>
      <c r="E227" s="215" t="s">
        <v>5</v>
      </c>
      <c r="F227" s="216" t="s">
        <v>228</v>
      </c>
      <c r="H227" s="217">
        <v>84.11</v>
      </c>
      <c r="I227" s="218"/>
      <c r="L227" s="214"/>
      <c r="M227" s="219"/>
      <c r="N227" s="220"/>
      <c r="O227" s="220"/>
      <c r="P227" s="220"/>
      <c r="Q227" s="220"/>
      <c r="R227" s="220"/>
      <c r="S227" s="220"/>
      <c r="T227" s="221"/>
      <c r="AT227" s="215" t="s">
        <v>192</v>
      </c>
      <c r="AU227" s="215" t="s">
        <v>80</v>
      </c>
      <c r="AV227" s="14" t="s">
        <v>186</v>
      </c>
      <c r="AW227" s="14" t="s">
        <v>35</v>
      </c>
      <c r="AX227" s="14" t="s">
        <v>78</v>
      </c>
      <c r="AY227" s="215" t="s">
        <v>179</v>
      </c>
    </row>
    <row r="228" spans="2:65" s="1" customFormat="1" ht="25.5" customHeight="1">
      <c r="B228" s="181"/>
      <c r="C228" s="182" t="s">
        <v>464</v>
      </c>
      <c r="D228" s="182" t="s">
        <v>181</v>
      </c>
      <c r="E228" s="183" t="s">
        <v>1736</v>
      </c>
      <c r="F228" s="184" t="s">
        <v>1737</v>
      </c>
      <c r="G228" s="185" t="s">
        <v>424</v>
      </c>
      <c r="H228" s="186">
        <v>2.522</v>
      </c>
      <c r="I228" s="187"/>
      <c r="J228" s="188">
        <f>ROUND(I228*H228,2)</f>
        <v>0</v>
      </c>
      <c r="K228" s="184" t="s">
        <v>185</v>
      </c>
      <c r="L228" s="42"/>
      <c r="M228" s="189" t="s">
        <v>5</v>
      </c>
      <c r="N228" s="190" t="s">
        <v>42</v>
      </c>
      <c r="O228" s="43"/>
      <c r="P228" s="191">
        <f>O228*H228</f>
        <v>0</v>
      </c>
      <c r="Q228" s="191">
        <v>2.16</v>
      </c>
      <c r="R228" s="191">
        <f>Q228*H228</f>
        <v>5.44752</v>
      </c>
      <c r="S228" s="191">
        <v>0</v>
      </c>
      <c r="T228" s="192">
        <f>S228*H228</f>
        <v>0</v>
      </c>
      <c r="AR228" s="25" t="s">
        <v>186</v>
      </c>
      <c r="AT228" s="25" t="s">
        <v>181</v>
      </c>
      <c r="AU228" s="25" t="s">
        <v>80</v>
      </c>
      <c r="AY228" s="25" t="s">
        <v>179</v>
      </c>
      <c r="BE228" s="193">
        <f>IF(N228="základní",J228,0)</f>
        <v>0</v>
      </c>
      <c r="BF228" s="193">
        <f>IF(N228="snížená",J228,0)</f>
        <v>0</v>
      </c>
      <c r="BG228" s="193">
        <f>IF(N228="zákl. přenesená",J228,0)</f>
        <v>0</v>
      </c>
      <c r="BH228" s="193">
        <f>IF(N228="sníž. přenesená",J228,0)</f>
        <v>0</v>
      </c>
      <c r="BI228" s="193">
        <f>IF(N228="nulová",J228,0)</f>
        <v>0</v>
      </c>
      <c r="BJ228" s="25" t="s">
        <v>78</v>
      </c>
      <c r="BK228" s="193">
        <f>ROUND(I228*H228,2)</f>
        <v>0</v>
      </c>
      <c r="BL228" s="25" t="s">
        <v>186</v>
      </c>
      <c r="BM228" s="25" t="s">
        <v>1738</v>
      </c>
    </row>
    <row r="229" spans="2:47" s="1" customFormat="1" ht="27">
      <c r="B229" s="42"/>
      <c r="D229" s="194" t="s">
        <v>188</v>
      </c>
      <c r="F229" s="195" t="s">
        <v>1739</v>
      </c>
      <c r="I229" s="196"/>
      <c r="L229" s="42"/>
      <c r="M229" s="197"/>
      <c r="N229" s="43"/>
      <c r="O229" s="43"/>
      <c r="P229" s="43"/>
      <c r="Q229" s="43"/>
      <c r="R229" s="43"/>
      <c r="S229" s="43"/>
      <c r="T229" s="71"/>
      <c r="AT229" s="25" t="s">
        <v>188</v>
      </c>
      <c r="AU229" s="25" t="s">
        <v>80</v>
      </c>
    </row>
    <row r="230" spans="2:47" s="1" customFormat="1" ht="27">
      <c r="B230" s="42"/>
      <c r="D230" s="194" t="s">
        <v>190</v>
      </c>
      <c r="F230" s="198" t="s">
        <v>1633</v>
      </c>
      <c r="I230" s="196"/>
      <c r="L230" s="42"/>
      <c r="M230" s="197"/>
      <c r="N230" s="43"/>
      <c r="O230" s="43"/>
      <c r="P230" s="43"/>
      <c r="Q230" s="43"/>
      <c r="R230" s="43"/>
      <c r="S230" s="43"/>
      <c r="T230" s="71"/>
      <c r="AT230" s="25" t="s">
        <v>190</v>
      </c>
      <c r="AU230" s="25" t="s">
        <v>80</v>
      </c>
    </row>
    <row r="231" spans="2:51" s="12" customFormat="1" ht="13.5">
      <c r="B231" s="199"/>
      <c r="D231" s="194" t="s">
        <v>192</v>
      </c>
      <c r="E231" s="200" t="s">
        <v>5</v>
      </c>
      <c r="F231" s="201" t="s">
        <v>1740</v>
      </c>
      <c r="H231" s="202">
        <v>2.522</v>
      </c>
      <c r="I231" s="203"/>
      <c r="L231" s="199"/>
      <c r="M231" s="204"/>
      <c r="N231" s="205"/>
      <c r="O231" s="205"/>
      <c r="P231" s="205"/>
      <c r="Q231" s="205"/>
      <c r="R231" s="205"/>
      <c r="S231" s="205"/>
      <c r="T231" s="206"/>
      <c r="AT231" s="200" t="s">
        <v>192</v>
      </c>
      <c r="AU231" s="200" t="s">
        <v>80</v>
      </c>
      <c r="AV231" s="12" t="s">
        <v>80</v>
      </c>
      <c r="AW231" s="12" t="s">
        <v>35</v>
      </c>
      <c r="AX231" s="12" t="s">
        <v>78</v>
      </c>
      <c r="AY231" s="200" t="s">
        <v>179</v>
      </c>
    </row>
    <row r="232" spans="2:65" s="1" customFormat="1" ht="16.5" customHeight="1">
      <c r="B232" s="181"/>
      <c r="C232" s="182" t="s">
        <v>470</v>
      </c>
      <c r="D232" s="182" t="s">
        <v>181</v>
      </c>
      <c r="E232" s="183" t="s">
        <v>1741</v>
      </c>
      <c r="F232" s="184" t="s">
        <v>1742</v>
      </c>
      <c r="G232" s="185" t="s">
        <v>424</v>
      </c>
      <c r="H232" s="186">
        <v>1.568</v>
      </c>
      <c r="I232" s="187"/>
      <c r="J232" s="188">
        <f>ROUND(I232*H232,2)</f>
        <v>0</v>
      </c>
      <c r="K232" s="184" t="s">
        <v>185</v>
      </c>
      <c r="L232" s="42"/>
      <c r="M232" s="189" t="s">
        <v>5</v>
      </c>
      <c r="N232" s="190" t="s">
        <v>42</v>
      </c>
      <c r="O232" s="43"/>
      <c r="P232" s="191">
        <f>O232*H232</f>
        <v>0</v>
      </c>
      <c r="Q232" s="191">
        <v>2.45329</v>
      </c>
      <c r="R232" s="191">
        <f>Q232*H232</f>
        <v>3.84675872</v>
      </c>
      <c r="S232" s="191">
        <v>0</v>
      </c>
      <c r="T232" s="192">
        <f>S232*H232</f>
        <v>0</v>
      </c>
      <c r="AR232" s="25" t="s">
        <v>186</v>
      </c>
      <c r="AT232" s="25" t="s">
        <v>181</v>
      </c>
      <c r="AU232" s="25" t="s">
        <v>80</v>
      </c>
      <c r="AY232" s="25" t="s">
        <v>179</v>
      </c>
      <c r="BE232" s="193">
        <f>IF(N232="základní",J232,0)</f>
        <v>0</v>
      </c>
      <c r="BF232" s="193">
        <f>IF(N232="snížená",J232,0)</f>
        <v>0</v>
      </c>
      <c r="BG232" s="193">
        <f>IF(N232="zákl. přenesená",J232,0)</f>
        <v>0</v>
      </c>
      <c r="BH232" s="193">
        <f>IF(N232="sníž. přenesená",J232,0)</f>
        <v>0</v>
      </c>
      <c r="BI232" s="193">
        <f>IF(N232="nulová",J232,0)</f>
        <v>0</v>
      </c>
      <c r="BJ232" s="25" t="s">
        <v>78</v>
      </c>
      <c r="BK232" s="193">
        <f>ROUND(I232*H232,2)</f>
        <v>0</v>
      </c>
      <c r="BL232" s="25" t="s">
        <v>186</v>
      </c>
      <c r="BM232" s="25" t="s">
        <v>1743</v>
      </c>
    </row>
    <row r="233" spans="2:47" s="1" customFormat="1" ht="13.5">
      <c r="B233" s="42"/>
      <c r="D233" s="194" t="s">
        <v>188</v>
      </c>
      <c r="F233" s="195" t="s">
        <v>1744</v>
      </c>
      <c r="I233" s="196"/>
      <c r="L233" s="42"/>
      <c r="M233" s="197"/>
      <c r="N233" s="43"/>
      <c r="O233" s="43"/>
      <c r="P233" s="43"/>
      <c r="Q233" s="43"/>
      <c r="R233" s="43"/>
      <c r="S233" s="43"/>
      <c r="T233" s="71"/>
      <c r="AT233" s="25" t="s">
        <v>188</v>
      </c>
      <c r="AU233" s="25" t="s">
        <v>80</v>
      </c>
    </row>
    <row r="234" spans="2:47" s="1" customFormat="1" ht="27">
      <c r="B234" s="42"/>
      <c r="D234" s="194" t="s">
        <v>190</v>
      </c>
      <c r="F234" s="198" t="s">
        <v>1633</v>
      </c>
      <c r="I234" s="196"/>
      <c r="L234" s="42"/>
      <c r="M234" s="197"/>
      <c r="N234" s="43"/>
      <c r="O234" s="43"/>
      <c r="P234" s="43"/>
      <c r="Q234" s="43"/>
      <c r="R234" s="43"/>
      <c r="S234" s="43"/>
      <c r="T234" s="71"/>
      <c r="AT234" s="25" t="s">
        <v>190</v>
      </c>
      <c r="AU234" s="25" t="s">
        <v>80</v>
      </c>
    </row>
    <row r="235" spans="2:51" s="12" customFormat="1" ht="13.5">
      <c r="B235" s="199"/>
      <c r="D235" s="194" t="s">
        <v>192</v>
      </c>
      <c r="E235" s="200" t="s">
        <v>5</v>
      </c>
      <c r="F235" s="201" t="s">
        <v>1745</v>
      </c>
      <c r="H235" s="202">
        <v>1.568</v>
      </c>
      <c r="I235" s="203"/>
      <c r="L235" s="199"/>
      <c r="M235" s="204"/>
      <c r="N235" s="205"/>
      <c r="O235" s="205"/>
      <c r="P235" s="205"/>
      <c r="Q235" s="205"/>
      <c r="R235" s="205"/>
      <c r="S235" s="205"/>
      <c r="T235" s="206"/>
      <c r="AT235" s="200" t="s">
        <v>192</v>
      </c>
      <c r="AU235" s="200" t="s">
        <v>80</v>
      </c>
      <c r="AV235" s="12" t="s">
        <v>80</v>
      </c>
      <c r="AW235" s="12" t="s">
        <v>35</v>
      </c>
      <c r="AX235" s="12" t="s">
        <v>78</v>
      </c>
      <c r="AY235" s="200" t="s">
        <v>179</v>
      </c>
    </row>
    <row r="236" spans="2:65" s="1" customFormat="1" ht="16.5" customHeight="1">
      <c r="B236" s="181"/>
      <c r="C236" s="182" t="s">
        <v>521</v>
      </c>
      <c r="D236" s="182" t="s">
        <v>181</v>
      </c>
      <c r="E236" s="183" t="s">
        <v>1746</v>
      </c>
      <c r="F236" s="184" t="s">
        <v>1747</v>
      </c>
      <c r="G236" s="185" t="s">
        <v>184</v>
      </c>
      <c r="H236" s="186">
        <v>2.24</v>
      </c>
      <c r="I236" s="187"/>
      <c r="J236" s="188">
        <f>ROUND(I236*H236,2)</f>
        <v>0</v>
      </c>
      <c r="K236" s="184" t="s">
        <v>185</v>
      </c>
      <c r="L236" s="42"/>
      <c r="M236" s="189" t="s">
        <v>5</v>
      </c>
      <c r="N236" s="190" t="s">
        <v>42</v>
      </c>
      <c r="O236" s="43"/>
      <c r="P236" s="191">
        <f>O236*H236</f>
        <v>0</v>
      </c>
      <c r="Q236" s="191">
        <v>0.00247</v>
      </c>
      <c r="R236" s="191">
        <f>Q236*H236</f>
        <v>0.0055328</v>
      </c>
      <c r="S236" s="191">
        <v>0</v>
      </c>
      <c r="T236" s="192">
        <f>S236*H236</f>
        <v>0</v>
      </c>
      <c r="AR236" s="25" t="s">
        <v>186</v>
      </c>
      <c r="AT236" s="25" t="s">
        <v>181</v>
      </c>
      <c r="AU236" s="25" t="s">
        <v>80</v>
      </c>
      <c r="AY236" s="25" t="s">
        <v>179</v>
      </c>
      <c r="BE236" s="193">
        <f>IF(N236="základní",J236,0)</f>
        <v>0</v>
      </c>
      <c r="BF236" s="193">
        <f>IF(N236="snížená",J236,0)</f>
        <v>0</v>
      </c>
      <c r="BG236" s="193">
        <f>IF(N236="zákl. přenesená",J236,0)</f>
        <v>0</v>
      </c>
      <c r="BH236" s="193">
        <f>IF(N236="sníž. přenesená",J236,0)</f>
        <v>0</v>
      </c>
      <c r="BI236" s="193">
        <f>IF(N236="nulová",J236,0)</f>
        <v>0</v>
      </c>
      <c r="BJ236" s="25" t="s">
        <v>78</v>
      </c>
      <c r="BK236" s="193">
        <f>ROUND(I236*H236,2)</f>
        <v>0</v>
      </c>
      <c r="BL236" s="25" t="s">
        <v>186</v>
      </c>
      <c r="BM236" s="25" t="s">
        <v>1748</v>
      </c>
    </row>
    <row r="237" spans="2:47" s="1" customFormat="1" ht="13.5">
      <c r="B237" s="42"/>
      <c r="D237" s="194" t="s">
        <v>188</v>
      </c>
      <c r="F237" s="195" t="s">
        <v>1749</v>
      </c>
      <c r="I237" s="196"/>
      <c r="L237" s="42"/>
      <c r="M237" s="197"/>
      <c r="N237" s="43"/>
      <c r="O237" s="43"/>
      <c r="P237" s="43"/>
      <c r="Q237" s="43"/>
      <c r="R237" s="43"/>
      <c r="S237" s="43"/>
      <c r="T237" s="71"/>
      <c r="AT237" s="25" t="s">
        <v>188</v>
      </c>
      <c r="AU237" s="25" t="s">
        <v>80</v>
      </c>
    </row>
    <row r="238" spans="2:47" s="1" customFormat="1" ht="27">
      <c r="B238" s="42"/>
      <c r="D238" s="194" t="s">
        <v>190</v>
      </c>
      <c r="F238" s="198" t="s">
        <v>1633</v>
      </c>
      <c r="I238" s="196"/>
      <c r="L238" s="42"/>
      <c r="M238" s="197"/>
      <c r="N238" s="43"/>
      <c r="O238" s="43"/>
      <c r="P238" s="43"/>
      <c r="Q238" s="43"/>
      <c r="R238" s="43"/>
      <c r="S238" s="43"/>
      <c r="T238" s="71"/>
      <c r="AT238" s="25" t="s">
        <v>190</v>
      </c>
      <c r="AU238" s="25" t="s">
        <v>80</v>
      </c>
    </row>
    <row r="239" spans="2:51" s="12" customFormat="1" ht="13.5">
      <c r="B239" s="199"/>
      <c r="D239" s="194" t="s">
        <v>192</v>
      </c>
      <c r="E239" s="200" t="s">
        <v>5</v>
      </c>
      <c r="F239" s="201" t="s">
        <v>1750</v>
      </c>
      <c r="H239" s="202">
        <v>2.24</v>
      </c>
      <c r="I239" s="203"/>
      <c r="L239" s="199"/>
      <c r="M239" s="204"/>
      <c r="N239" s="205"/>
      <c r="O239" s="205"/>
      <c r="P239" s="205"/>
      <c r="Q239" s="205"/>
      <c r="R239" s="205"/>
      <c r="S239" s="205"/>
      <c r="T239" s="206"/>
      <c r="AT239" s="200" t="s">
        <v>192</v>
      </c>
      <c r="AU239" s="200" t="s">
        <v>80</v>
      </c>
      <c r="AV239" s="12" t="s">
        <v>80</v>
      </c>
      <c r="AW239" s="12" t="s">
        <v>35</v>
      </c>
      <c r="AX239" s="12" t="s">
        <v>78</v>
      </c>
      <c r="AY239" s="200" t="s">
        <v>179</v>
      </c>
    </row>
    <row r="240" spans="2:65" s="1" customFormat="1" ht="16.5" customHeight="1">
      <c r="B240" s="181"/>
      <c r="C240" s="182" t="s">
        <v>528</v>
      </c>
      <c r="D240" s="182" t="s">
        <v>181</v>
      </c>
      <c r="E240" s="183" t="s">
        <v>1751</v>
      </c>
      <c r="F240" s="184" t="s">
        <v>1752</v>
      </c>
      <c r="G240" s="185" t="s">
        <v>184</v>
      </c>
      <c r="H240" s="186">
        <v>2.24</v>
      </c>
      <c r="I240" s="187"/>
      <c r="J240" s="188">
        <f>ROUND(I240*H240,2)</f>
        <v>0</v>
      </c>
      <c r="K240" s="184" t="s">
        <v>185</v>
      </c>
      <c r="L240" s="42"/>
      <c r="M240" s="189" t="s">
        <v>5</v>
      </c>
      <c r="N240" s="190" t="s">
        <v>42</v>
      </c>
      <c r="O240" s="43"/>
      <c r="P240" s="191">
        <f>O240*H240</f>
        <v>0</v>
      </c>
      <c r="Q240" s="191">
        <v>0</v>
      </c>
      <c r="R240" s="191">
        <f>Q240*H240</f>
        <v>0</v>
      </c>
      <c r="S240" s="191">
        <v>0</v>
      </c>
      <c r="T240" s="192">
        <f>S240*H240</f>
        <v>0</v>
      </c>
      <c r="AR240" s="25" t="s">
        <v>186</v>
      </c>
      <c r="AT240" s="25" t="s">
        <v>181</v>
      </c>
      <c r="AU240" s="25" t="s">
        <v>80</v>
      </c>
      <c r="AY240" s="25" t="s">
        <v>179</v>
      </c>
      <c r="BE240" s="193">
        <f>IF(N240="základní",J240,0)</f>
        <v>0</v>
      </c>
      <c r="BF240" s="193">
        <f>IF(N240="snížená",J240,0)</f>
        <v>0</v>
      </c>
      <c r="BG240" s="193">
        <f>IF(N240="zákl. přenesená",J240,0)</f>
        <v>0</v>
      </c>
      <c r="BH240" s="193">
        <f>IF(N240="sníž. přenesená",J240,0)</f>
        <v>0</v>
      </c>
      <c r="BI240" s="193">
        <f>IF(N240="nulová",J240,0)</f>
        <v>0</v>
      </c>
      <c r="BJ240" s="25" t="s">
        <v>78</v>
      </c>
      <c r="BK240" s="193">
        <f>ROUND(I240*H240,2)</f>
        <v>0</v>
      </c>
      <c r="BL240" s="25" t="s">
        <v>186</v>
      </c>
      <c r="BM240" s="25" t="s">
        <v>1753</v>
      </c>
    </row>
    <row r="241" spans="2:47" s="1" customFormat="1" ht="13.5">
      <c r="B241" s="42"/>
      <c r="D241" s="194" t="s">
        <v>188</v>
      </c>
      <c r="F241" s="195" t="s">
        <v>1754</v>
      </c>
      <c r="I241" s="196"/>
      <c r="L241" s="42"/>
      <c r="M241" s="197"/>
      <c r="N241" s="43"/>
      <c r="O241" s="43"/>
      <c r="P241" s="43"/>
      <c r="Q241" s="43"/>
      <c r="R241" s="43"/>
      <c r="S241" s="43"/>
      <c r="T241" s="71"/>
      <c r="AT241" s="25" t="s">
        <v>188</v>
      </c>
      <c r="AU241" s="25" t="s">
        <v>80</v>
      </c>
    </row>
    <row r="242" spans="2:65" s="1" customFormat="1" ht="16.5" customHeight="1">
      <c r="B242" s="181"/>
      <c r="C242" s="182" t="s">
        <v>534</v>
      </c>
      <c r="D242" s="182" t="s">
        <v>181</v>
      </c>
      <c r="E242" s="183" t="s">
        <v>1755</v>
      </c>
      <c r="F242" s="184" t="s">
        <v>1756</v>
      </c>
      <c r="G242" s="185" t="s">
        <v>669</v>
      </c>
      <c r="H242" s="186">
        <v>0.138</v>
      </c>
      <c r="I242" s="187"/>
      <c r="J242" s="188">
        <f>ROUND(I242*H242,2)</f>
        <v>0</v>
      </c>
      <c r="K242" s="184" t="s">
        <v>185</v>
      </c>
      <c r="L242" s="42"/>
      <c r="M242" s="189" t="s">
        <v>5</v>
      </c>
      <c r="N242" s="190" t="s">
        <v>42</v>
      </c>
      <c r="O242" s="43"/>
      <c r="P242" s="191">
        <f>O242*H242</f>
        <v>0</v>
      </c>
      <c r="Q242" s="191">
        <v>1.05259</v>
      </c>
      <c r="R242" s="191">
        <f>Q242*H242</f>
        <v>0.14525742</v>
      </c>
      <c r="S242" s="191">
        <v>0</v>
      </c>
      <c r="T242" s="192">
        <f>S242*H242</f>
        <v>0</v>
      </c>
      <c r="AR242" s="25" t="s">
        <v>186</v>
      </c>
      <c r="AT242" s="25" t="s">
        <v>181</v>
      </c>
      <c r="AU242" s="25" t="s">
        <v>80</v>
      </c>
      <c r="AY242" s="25" t="s">
        <v>179</v>
      </c>
      <c r="BE242" s="193">
        <f>IF(N242="základní",J242,0)</f>
        <v>0</v>
      </c>
      <c r="BF242" s="193">
        <f>IF(N242="snížená",J242,0)</f>
        <v>0</v>
      </c>
      <c r="BG242" s="193">
        <f>IF(N242="zákl. přenesená",J242,0)</f>
        <v>0</v>
      </c>
      <c r="BH242" s="193">
        <f>IF(N242="sníž. přenesená",J242,0)</f>
        <v>0</v>
      </c>
      <c r="BI242" s="193">
        <f>IF(N242="nulová",J242,0)</f>
        <v>0</v>
      </c>
      <c r="BJ242" s="25" t="s">
        <v>78</v>
      </c>
      <c r="BK242" s="193">
        <f>ROUND(I242*H242,2)</f>
        <v>0</v>
      </c>
      <c r="BL242" s="25" t="s">
        <v>186</v>
      </c>
      <c r="BM242" s="25" t="s">
        <v>1757</v>
      </c>
    </row>
    <row r="243" spans="2:47" s="1" customFormat="1" ht="13.5">
      <c r="B243" s="42"/>
      <c r="D243" s="194" t="s">
        <v>188</v>
      </c>
      <c r="F243" s="195" t="s">
        <v>1758</v>
      </c>
      <c r="I243" s="196"/>
      <c r="L243" s="42"/>
      <c r="M243" s="197"/>
      <c r="N243" s="43"/>
      <c r="O243" s="43"/>
      <c r="P243" s="43"/>
      <c r="Q243" s="43"/>
      <c r="R243" s="43"/>
      <c r="S243" s="43"/>
      <c r="T243" s="71"/>
      <c r="AT243" s="25" t="s">
        <v>188</v>
      </c>
      <c r="AU243" s="25" t="s">
        <v>80</v>
      </c>
    </row>
    <row r="244" spans="2:47" s="1" customFormat="1" ht="27">
      <c r="B244" s="42"/>
      <c r="D244" s="194" t="s">
        <v>190</v>
      </c>
      <c r="F244" s="198" t="s">
        <v>1633</v>
      </c>
      <c r="I244" s="196"/>
      <c r="L244" s="42"/>
      <c r="M244" s="197"/>
      <c r="N244" s="43"/>
      <c r="O244" s="43"/>
      <c r="P244" s="43"/>
      <c r="Q244" s="43"/>
      <c r="R244" s="43"/>
      <c r="S244" s="43"/>
      <c r="T244" s="71"/>
      <c r="AT244" s="25" t="s">
        <v>190</v>
      </c>
      <c r="AU244" s="25" t="s">
        <v>80</v>
      </c>
    </row>
    <row r="245" spans="2:51" s="13" customFormat="1" ht="13.5">
      <c r="B245" s="207"/>
      <c r="D245" s="194" t="s">
        <v>192</v>
      </c>
      <c r="E245" s="208" t="s">
        <v>5</v>
      </c>
      <c r="F245" s="209" t="s">
        <v>1759</v>
      </c>
      <c r="H245" s="208" t="s">
        <v>5</v>
      </c>
      <c r="I245" s="210"/>
      <c r="L245" s="207"/>
      <c r="M245" s="211"/>
      <c r="N245" s="212"/>
      <c r="O245" s="212"/>
      <c r="P245" s="212"/>
      <c r="Q245" s="212"/>
      <c r="R245" s="212"/>
      <c r="S245" s="212"/>
      <c r="T245" s="213"/>
      <c r="AT245" s="208" t="s">
        <v>192</v>
      </c>
      <c r="AU245" s="208" t="s">
        <v>80</v>
      </c>
      <c r="AV245" s="13" t="s">
        <v>78</v>
      </c>
      <c r="AW245" s="13" t="s">
        <v>35</v>
      </c>
      <c r="AX245" s="13" t="s">
        <v>71</v>
      </c>
      <c r="AY245" s="208" t="s">
        <v>179</v>
      </c>
    </row>
    <row r="246" spans="2:51" s="12" customFormat="1" ht="13.5">
      <c r="B246" s="199"/>
      <c r="D246" s="194" t="s">
        <v>192</v>
      </c>
      <c r="E246" s="200" t="s">
        <v>5</v>
      </c>
      <c r="F246" s="201" t="s">
        <v>1760</v>
      </c>
      <c r="H246" s="202">
        <v>0.138</v>
      </c>
      <c r="I246" s="203"/>
      <c r="L246" s="199"/>
      <c r="M246" s="204"/>
      <c r="N246" s="205"/>
      <c r="O246" s="205"/>
      <c r="P246" s="205"/>
      <c r="Q246" s="205"/>
      <c r="R246" s="205"/>
      <c r="S246" s="205"/>
      <c r="T246" s="206"/>
      <c r="AT246" s="200" t="s">
        <v>192</v>
      </c>
      <c r="AU246" s="200" t="s">
        <v>80</v>
      </c>
      <c r="AV246" s="12" t="s">
        <v>80</v>
      </c>
      <c r="AW246" s="12" t="s">
        <v>35</v>
      </c>
      <c r="AX246" s="12" t="s">
        <v>78</v>
      </c>
      <c r="AY246" s="200" t="s">
        <v>179</v>
      </c>
    </row>
    <row r="247" spans="2:63" s="11" customFormat="1" ht="29.85" customHeight="1">
      <c r="B247" s="168"/>
      <c r="D247" s="169" t="s">
        <v>70</v>
      </c>
      <c r="E247" s="179" t="s">
        <v>88</v>
      </c>
      <c r="F247" s="179" t="s">
        <v>1761</v>
      </c>
      <c r="I247" s="171"/>
      <c r="J247" s="180">
        <f>BK247</f>
        <v>0</v>
      </c>
      <c r="L247" s="168"/>
      <c r="M247" s="173"/>
      <c r="N247" s="174"/>
      <c r="O247" s="174"/>
      <c r="P247" s="175">
        <f>SUM(P248:P281)</f>
        <v>0</v>
      </c>
      <c r="Q247" s="174"/>
      <c r="R247" s="175">
        <f>SUM(R248:R281)</f>
        <v>2.4347200000000004</v>
      </c>
      <c r="S247" s="174"/>
      <c r="T247" s="176">
        <f>SUM(T248:T281)</f>
        <v>0</v>
      </c>
      <c r="AR247" s="169" t="s">
        <v>78</v>
      </c>
      <c r="AT247" s="177" t="s">
        <v>70</v>
      </c>
      <c r="AU247" s="177" t="s">
        <v>78</v>
      </c>
      <c r="AY247" s="169" t="s">
        <v>179</v>
      </c>
      <c r="BK247" s="178">
        <f>SUM(BK248:BK281)</f>
        <v>0</v>
      </c>
    </row>
    <row r="248" spans="2:65" s="1" customFormat="1" ht="16.5" customHeight="1">
      <c r="B248" s="181"/>
      <c r="C248" s="182" t="s">
        <v>540</v>
      </c>
      <c r="D248" s="182" t="s">
        <v>181</v>
      </c>
      <c r="E248" s="183" t="s">
        <v>1762</v>
      </c>
      <c r="F248" s="184" t="s">
        <v>1763</v>
      </c>
      <c r="G248" s="185" t="s">
        <v>822</v>
      </c>
      <c r="H248" s="186">
        <v>13</v>
      </c>
      <c r="I248" s="187"/>
      <c r="J248" s="188">
        <f>ROUND(I248*H248,2)</f>
        <v>0</v>
      </c>
      <c r="K248" s="184" t="s">
        <v>185</v>
      </c>
      <c r="L248" s="42"/>
      <c r="M248" s="189" t="s">
        <v>5</v>
      </c>
      <c r="N248" s="190" t="s">
        <v>42</v>
      </c>
      <c r="O248" s="43"/>
      <c r="P248" s="191">
        <f>O248*H248</f>
        <v>0</v>
      </c>
      <c r="Q248" s="191">
        <v>0.17489</v>
      </c>
      <c r="R248" s="191">
        <f>Q248*H248</f>
        <v>2.27357</v>
      </c>
      <c r="S248" s="191">
        <v>0</v>
      </c>
      <c r="T248" s="192">
        <f>S248*H248</f>
        <v>0</v>
      </c>
      <c r="AR248" s="25" t="s">
        <v>186</v>
      </c>
      <c r="AT248" s="25" t="s">
        <v>181</v>
      </c>
      <c r="AU248" s="25" t="s">
        <v>80</v>
      </c>
      <c r="AY248" s="25" t="s">
        <v>179</v>
      </c>
      <c r="BE248" s="193">
        <f>IF(N248="základní",J248,0)</f>
        <v>0</v>
      </c>
      <c r="BF248" s="193">
        <f>IF(N248="snížená",J248,0)</f>
        <v>0</v>
      </c>
      <c r="BG248" s="193">
        <f>IF(N248="zákl. přenesená",J248,0)</f>
        <v>0</v>
      </c>
      <c r="BH248" s="193">
        <f>IF(N248="sníž. přenesená",J248,0)</f>
        <v>0</v>
      </c>
      <c r="BI248" s="193">
        <f>IF(N248="nulová",J248,0)</f>
        <v>0</v>
      </c>
      <c r="BJ248" s="25" t="s">
        <v>78</v>
      </c>
      <c r="BK248" s="193">
        <f>ROUND(I248*H248,2)</f>
        <v>0</v>
      </c>
      <c r="BL248" s="25" t="s">
        <v>186</v>
      </c>
      <c r="BM248" s="25" t="s">
        <v>1764</v>
      </c>
    </row>
    <row r="249" spans="2:47" s="1" customFormat="1" ht="27">
      <c r="B249" s="42"/>
      <c r="D249" s="194" t="s">
        <v>188</v>
      </c>
      <c r="F249" s="195" t="s">
        <v>1765</v>
      </c>
      <c r="I249" s="196"/>
      <c r="L249" s="42"/>
      <c r="M249" s="197"/>
      <c r="N249" s="43"/>
      <c r="O249" s="43"/>
      <c r="P249" s="43"/>
      <c r="Q249" s="43"/>
      <c r="R249" s="43"/>
      <c r="S249" s="43"/>
      <c r="T249" s="71"/>
      <c r="AT249" s="25" t="s">
        <v>188</v>
      </c>
      <c r="AU249" s="25" t="s">
        <v>80</v>
      </c>
    </row>
    <row r="250" spans="2:47" s="1" customFormat="1" ht="27">
      <c r="B250" s="42"/>
      <c r="D250" s="194" t="s">
        <v>190</v>
      </c>
      <c r="F250" s="198" t="s">
        <v>1633</v>
      </c>
      <c r="I250" s="196"/>
      <c r="L250" s="42"/>
      <c r="M250" s="197"/>
      <c r="N250" s="43"/>
      <c r="O250" s="43"/>
      <c r="P250" s="43"/>
      <c r="Q250" s="43"/>
      <c r="R250" s="43"/>
      <c r="S250" s="43"/>
      <c r="T250" s="71"/>
      <c r="AT250" s="25" t="s">
        <v>190</v>
      </c>
      <c r="AU250" s="25" t="s">
        <v>80</v>
      </c>
    </row>
    <row r="251" spans="2:51" s="12" customFormat="1" ht="13.5">
      <c r="B251" s="199"/>
      <c r="D251" s="194" t="s">
        <v>192</v>
      </c>
      <c r="E251" s="200" t="s">
        <v>5</v>
      </c>
      <c r="F251" s="201" t="s">
        <v>1766</v>
      </c>
      <c r="H251" s="202">
        <v>6</v>
      </c>
      <c r="I251" s="203"/>
      <c r="L251" s="199"/>
      <c r="M251" s="204"/>
      <c r="N251" s="205"/>
      <c r="O251" s="205"/>
      <c r="P251" s="205"/>
      <c r="Q251" s="205"/>
      <c r="R251" s="205"/>
      <c r="S251" s="205"/>
      <c r="T251" s="206"/>
      <c r="AT251" s="200" t="s">
        <v>192</v>
      </c>
      <c r="AU251" s="200" t="s">
        <v>80</v>
      </c>
      <c r="AV251" s="12" t="s">
        <v>80</v>
      </c>
      <c r="AW251" s="12" t="s">
        <v>35</v>
      </c>
      <c r="AX251" s="12" t="s">
        <v>71</v>
      </c>
      <c r="AY251" s="200" t="s">
        <v>179</v>
      </c>
    </row>
    <row r="252" spans="2:51" s="12" customFormat="1" ht="13.5">
      <c r="B252" s="199"/>
      <c r="D252" s="194" t="s">
        <v>192</v>
      </c>
      <c r="E252" s="200" t="s">
        <v>5</v>
      </c>
      <c r="F252" s="201" t="s">
        <v>1767</v>
      </c>
      <c r="H252" s="202">
        <v>7</v>
      </c>
      <c r="I252" s="203"/>
      <c r="L252" s="199"/>
      <c r="M252" s="204"/>
      <c r="N252" s="205"/>
      <c r="O252" s="205"/>
      <c r="P252" s="205"/>
      <c r="Q252" s="205"/>
      <c r="R252" s="205"/>
      <c r="S252" s="205"/>
      <c r="T252" s="206"/>
      <c r="AT252" s="200" t="s">
        <v>192</v>
      </c>
      <c r="AU252" s="200" t="s">
        <v>80</v>
      </c>
      <c r="AV252" s="12" t="s">
        <v>80</v>
      </c>
      <c r="AW252" s="12" t="s">
        <v>35</v>
      </c>
      <c r="AX252" s="12" t="s">
        <v>71</v>
      </c>
      <c r="AY252" s="200" t="s">
        <v>179</v>
      </c>
    </row>
    <row r="253" spans="2:51" s="14" customFormat="1" ht="13.5">
      <c r="B253" s="214"/>
      <c r="D253" s="194" t="s">
        <v>192</v>
      </c>
      <c r="E253" s="215" t="s">
        <v>5</v>
      </c>
      <c r="F253" s="216" t="s">
        <v>228</v>
      </c>
      <c r="H253" s="217">
        <v>13</v>
      </c>
      <c r="I253" s="218"/>
      <c r="L253" s="214"/>
      <c r="M253" s="219"/>
      <c r="N253" s="220"/>
      <c r="O253" s="220"/>
      <c r="P253" s="220"/>
      <c r="Q253" s="220"/>
      <c r="R253" s="220"/>
      <c r="S253" s="220"/>
      <c r="T253" s="221"/>
      <c r="AT253" s="215" t="s">
        <v>192</v>
      </c>
      <c r="AU253" s="215" t="s">
        <v>80</v>
      </c>
      <c r="AV253" s="14" t="s">
        <v>186</v>
      </c>
      <c r="AW253" s="14" t="s">
        <v>35</v>
      </c>
      <c r="AX253" s="14" t="s">
        <v>78</v>
      </c>
      <c r="AY253" s="215" t="s">
        <v>179</v>
      </c>
    </row>
    <row r="254" spans="2:65" s="1" customFormat="1" ht="16.5" customHeight="1">
      <c r="B254" s="181"/>
      <c r="C254" s="230" t="s">
        <v>545</v>
      </c>
      <c r="D254" s="230" t="s">
        <v>541</v>
      </c>
      <c r="E254" s="231" t="s">
        <v>1768</v>
      </c>
      <c r="F254" s="232" t="s">
        <v>1769</v>
      </c>
      <c r="G254" s="233" t="s">
        <v>822</v>
      </c>
      <c r="H254" s="234">
        <v>7</v>
      </c>
      <c r="I254" s="235"/>
      <c r="J254" s="236">
        <f>ROUND(I254*H254,2)</f>
        <v>0</v>
      </c>
      <c r="K254" s="232" t="s">
        <v>5</v>
      </c>
      <c r="L254" s="237"/>
      <c r="M254" s="238" t="s">
        <v>5</v>
      </c>
      <c r="N254" s="239" t="s">
        <v>42</v>
      </c>
      <c r="O254" s="43"/>
      <c r="P254" s="191">
        <f>O254*H254</f>
        <v>0</v>
      </c>
      <c r="Q254" s="191">
        <v>0.0034</v>
      </c>
      <c r="R254" s="191">
        <f>Q254*H254</f>
        <v>0.023799999999999998</v>
      </c>
      <c r="S254" s="191">
        <v>0</v>
      </c>
      <c r="T254" s="192">
        <f>S254*H254</f>
        <v>0</v>
      </c>
      <c r="AR254" s="25" t="s">
        <v>284</v>
      </c>
      <c r="AT254" s="25" t="s">
        <v>541</v>
      </c>
      <c r="AU254" s="25" t="s">
        <v>80</v>
      </c>
      <c r="AY254" s="25" t="s">
        <v>179</v>
      </c>
      <c r="BE254" s="193">
        <f>IF(N254="základní",J254,0)</f>
        <v>0</v>
      </c>
      <c r="BF254" s="193">
        <f>IF(N254="snížená",J254,0)</f>
        <v>0</v>
      </c>
      <c r="BG254" s="193">
        <f>IF(N254="zákl. přenesená",J254,0)</f>
        <v>0</v>
      </c>
      <c r="BH254" s="193">
        <f>IF(N254="sníž. přenesená",J254,0)</f>
        <v>0</v>
      </c>
      <c r="BI254" s="193">
        <f>IF(N254="nulová",J254,0)</f>
        <v>0</v>
      </c>
      <c r="BJ254" s="25" t="s">
        <v>78</v>
      </c>
      <c r="BK254" s="193">
        <f>ROUND(I254*H254,2)</f>
        <v>0</v>
      </c>
      <c r="BL254" s="25" t="s">
        <v>186</v>
      </c>
      <c r="BM254" s="25" t="s">
        <v>1770</v>
      </c>
    </row>
    <row r="255" spans="2:47" s="1" customFormat="1" ht="13.5">
      <c r="B255" s="42"/>
      <c r="D255" s="194" t="s">
        <v>188</v>
      </c>
      <c r="F255" s="195" t="s">
        <v>1769</v>
      </c>
      <c r="I255" s="196"/>
      <c r="L255" s="42"/>
      <c r="M255" s="197"/>
      <c r="N255" s="43"/>
      <c r="O255" s="43"/>
      <c r="P255" s="43"/>
      <c r="Q255" s="43"/>
      <c r="R255" s="43"/>
      <c r="S255" s="43"/>
      <c r="T255" s="71"/>
      <c r="AT255" s="25" t="s">
        <v>188</v>
      </c>
      <c r="AU255" s="25" t="s">
        <v>80</v>
      </c>
    </row>
    <row r="256" spans="2:65" s="1" customFormat="1" ht="16.5" customHeight="1">
      <c r="B256" s="181"/>
      <c r="C256" s="230" t="s">
        <v>576</v>
      </c>
      <c r="D256" s="230" t="s">
        <v>541</v>
      </c>
      <c r="E256" s="231" t="s">
        <v>1771</v>
      </c>
      <c r="F256" s="232" t="s">
        <v>1772</v>
      </c>
      <c r="G256" s="233" t="s">
        <v>822</v>
      </c>
      <c r="H256" s="234">
        <v>6</v>
      </c>
      <c r="I256" s="235"/>
      <c r="J256" s="236">
        <f>ROUND(I256*H256,2)</f>
        <v>0</v>
      </c>
      <c r="K256" s="232" t="s">
        <v>5</v>
      </c>
      <c r="L256" s="237"/>
      <c r="M256" s="238" t="s">
        <v>5</v>
      </c>
      <c r="N256" s="239" t="s">
        <v>42</v>
      </c>
      <c r="O256" s="43"/>
      <c r="P256" s="191">
        <f>O256*H256</f>
        <v>0</v>
      </c>
      <c r="Q256" s="191">
        <v>0.0043</v>
      </c>
      <c r="R256" s="191">
        <f>Q256*H256</f>
        <v>0.0258</v>
      </c>
      <c r="S256" s="191">
        <v>0</v>
      </c>
      <c r="T256" s="192">
        <f>S256*H256</f>
        <v>0</v>
      </c>
      <c r="AR256" s="25" t="s">
        <v>284</v>
      </c>
      <c r="AT256" s="25" t="s">
        <v>541</v>
      </c>
      <c r="AU256" s="25" t="s">
        <v>80</v>
      </c>
      <c r="AY256" s="25" t="s">
        <v>179</v>
      </c>
      <c r="BE256" s="193">
        <f>IF(N256="základní",J256,0)</f>
        <v>0</v>
      </c>
      <c r="BF256" s="193">
        <f>IF(N256="snížená",J256,0)</f>
        <v>0</v>
      </c>
      <c r="BG256" s="193">
        <f>IF(N256="zákl. přenesená",J256,0)</f>
        <v>0</v>
      </c>
      <c r="BH256" s="193">
        <f>IF(N256="sníž. přenesená",J256,0)</f>
        <v>0</v>
      </c>
      <c r="BI256" s="193">
        <f>IF(N256="nulová",J256,0)</f>
        <v>0</v>
      </c>
      <c r="BJ256" s="25" t="s">
        <v>78</v>
      </c>
      <c r="BK256" s="193">
        <f>ROUND(I256*H256,2)</f>
        <v>0</v>
      </c>
      <c r="BL256" s="25" t="s">
        <v>186</v>
      </c>
      <c r="BM256" s="25" t="s">
        <v>1773</v>
      </c>
    </row>
    <row r="257" spans="2:47" s="1" customFormat="1" ht="13.5">
      <c r="B257" s="42"/>
      <c r="D257" s="194" t="s">
        <v>188</v>
      </c>
      <c r="F257" s="195" t="s">
        <v>1772</v>
      </c>
      <c r="I257" s="196"/>
      <c r="L257" s="42"/>
      <c r="M257" s="197"/>
      <c r="N257" s="43"/>
      <c r="O257" s="43"/>
      <c r="P257" s="43"/>
      <c r="Q257" s="43"/>
      <c r="R257" s="43"/>
      <c r="S257" s="43"/>
      <c r="T257" s="71"/>
      <c r="AT257" s="25" t="s">
        <v>188</v>
      </c>
      <c r="AU257" s="25" t="s">
        <v>80</v>
      </c>
    </row>
    <row r="258" spans="2:65" s="1" customFormat="1" ht="16.5" customHeight="1">
      <c r="B258" s="181"/>
      <c r="C258" s="182" t="s">
        <v>582</v>
      </c>
      <c r="D258" s="182" t="s">
        <v>181</v>
      </c>
      <c r="E258" s="183" t="s">
        <v>1774</v>
      </c>
      <c r="F258" s="184" t="s">
        <v>1775</v>
      </c>
      <c r="G258" s="185" t="s">
        <v>822</v>
      </c>
      <c r="H258" s="186">
        <v>1</v>
      </c>
      <c r="I258" s="187"/>
      <c r="J258" s="188">
        <f>ROUND(I258*H258,2)</f>
        <v>0</v>
      </c>
      <c r="K258" s="184" t="s">
        <v>185</v>
      </c>
      <c r="L258" s="42"/>
      <c r="M258" s="189" t="s">
        <v>5</v>
      </c>
      <c r="N258" s="190" t="s">
        <v>42</v>
      </c>
      <c r="O258" s="43"/>
      <c r="P258" s="191">
        <f>O258*H258</f>
        <v>0</v>
      </c>
      <c r="Q258" s="191">
        <v>0</v>
      </c>
      <c r="R258" s="191">
        <f>Q258*H258</f>
        <v>0</v>
      </c>
      <c r="S258" s="191">
        <v>0</v>
      </c>
      <c r="T258" s="192">
        <f>S258*H258</f>
        <v>0</v>
      </c>
      <c r="AR258" s="25" t="s">
        <v>186</v>
      </c>
      <c r="AT258" s="25" t="s">
        <v>181</v>
      </c>
      <c r="AU258" s="25" t="s">
        <v>80</v>
      </c>
      <c r="AY258" s="25" t="s">
        <v>179</v>
      </c>
      <c r="BE258" s="193">
        <f>IF(N258="základní",J258,0)</f>
        <v>0</v>
      </c>
      <c r="BF258" s="193">
        <f>IF(N258="snížená",J258,0)</f>
        <v>0</v>
      </c>
      <c r="BG258" s="193">
        <f>IF(N258="zákl. přenesená",J258,0)</f>
        <v>0</v>
      </c>
      <c r="BH258" s="193">
        <f>IF(N258="sníž. přenesená",J258,0)</f>
        <v>0</v>
      </c>
      <c r="BI258" s="193">
        <f>IF(N258="nulová",J258,0)</f>
        <v>0</v>
      </c>
      <c r="BJ258" s="25" t="s">
        <v>78</v>
      </c>
      <c r="BK258" s="193">
        <f>ROUND(I258*H258,2)</f>
        <v>0</v>
      </c>
      <c r="BL258" s="25" t="s">
        <v>186</v>
      </c>
      <c r="BM258" s="25" t="s">
        <v>1776</v>
      </c>
    </row>
    <row r="259" spans="2:47" s="1" customFormat="1" ht="13.5">
      <c r="B259" s="42"/>
      <c r="D259" s="194" t="s">
        <v>188</v>
      </c>
      <c r="F259" s="195" t="s">
        <v>1777</v>
      </c>
      <c r="I259" s="196"/>
      <c r="L259" s="42"/>
      <c r="M259" s="197"/>
      <c r="N259" s="43"/>
      <c r="O259" s="43"/>
      <c r="P259" s="43"/>
      <c r="Q259" s="43"/>
      <c r="R259" s="43"/>
      <c r="S259" s="43"/>
      <c r="T259" s="71"/>
      <c r="AT259" s="25" t="s">
        <v>188</v>
      </c>
      <c r="AU259" s="25" t="s">
        <v>80</v>
      </c>
    </row>
    <row r="260" spans="2:47" s="1" customFormat="1" ht="27">
      <c r="B260" s="42"/>
      <c r="D260" s="194" t="s">
        <v>190</v>
      </c>
      <c r="F260" s="198" t="s">
        <v>1633</v>
      </c>
      <c r="I260" s="196"/>
      <c r="L260" s="42"/>
      <c r="M260" s="197"/>
      <c r="N260" s="43"/>
      <c r="O260" s="43"/>
      <c r="P260" s="43"/>
      <c r="Q260" s="43"/>
      <c r="R260" s="43"/>
      <c r="S260" s="43"/>
      <c r="T260" s="71"/>
      <c r="AT260" s="25" t="s">
        <v>190</v>
      </c>
      <c r="AU260" s="25" t="s">
        <v>80</v>
      </c>
    </row>
    <row r="261" spans="2:51" s="12" customFormat="1" ht="13.5">
      <c r="B261" s="199"/>
      <c r="D261" s="194" t="s">
        <v>192</v>
      </c>
      <c r="E261" s="200" t="s">
        <v>5</v>
      </c>
      <c r="F261" s="201" t="s">
        <v>78</v>
      </c>
      <c r="H261" s="202">
        <v>1</v>
      </c>
      <c r="I261" s="203"/>
      <c r="L261" s="199"/>
      <c r="M261" s="204"/>
      <c r="N261" s="205"/>
      <c r="O261" s="205"/>
      <c r="P261" s="205"/>
      <c r="Q261" s="205"/>
      <c r="R261" s="205"/>
      <c r="S261" s="205"/>
      <c r="T261" s="206"/>
      <c r="AT261" s="200" t="s">
        <v>192</v>
      </c>
      <c r="AU261" s="200" t="s">
        <v>80</v>
      </c>
      <c r="AV261" s="12" t="s">
        <v>80</v>
      </c>
      <c r="AW261" s="12" t="s">
        <v>35</v>
      </c>
      <c r="AX261" s="12" t="s">
        <v>78</v>
      </c>
      <c r="AY261" s="200" t="s">
        <v>179</v>
      </c>
    </row>
    <row r="262" spans="2:65" s="1" customFormat="1" ht="38.25" customHeight="1">
      <c r="B262" s="181"/>
      <c r="C262" s="230" t="s">
        <v>587</v>
      </c>
      <c r="D262" s="230" t="s">
        <v>541</v>
      </c>
      <c r="E262" s="231" t="s">
        <v>1778</v>
      </c>
      <c r="F262" s="232" t="s">
        <v>1779</v>
      </c>
      <c r="G262" s="233" t="s">
        <v>822</v>
      </c>
      <c r="H262" s="234">
        <v>1</v>
      </c>
      <c r="I262" s="235"/>
      <c r="J262" s="236">
        <f>ROUND(I262*H262,2)</f>
        <v>0</v>
      </c>
      <c r="K262" s="232" t="s">
        <v>5</v>
      </c>
      <c r="L262" s="237"/>
      <c r="M262" s="238" t="s">
        <v>5</v>
      </c>
      <c r="N262" s="239" t="s">
        <v>42</v>
      </c>
      <c r="O262" s="43"/>
      <c r="P262" s="191">
        <f>O262*H262</f>
        <v>0</v>
      </c>
      <c r="Q262" s="191">
        <v>0.0788</v>
      </c>
      <c r="R262" s="191">
        <f>Q262*H262</f>
        <v>0.0788</v>
      </c>
      <c r="S262" s="191">
        <v>0</v>
      </c>
      <c r="T262" s="192">
        <f>S262*H262</f>
        <v>0</v>
      </c>
      <c r="AR262" s="25" t="s">
        <v>284</v>
      </c>
      <c r="AT262" s="25" t="s">
        <v>541</v>
      </c>
      <c r="AU262" s="25" t="s">
        <v>80</v>
      </c>
      <c r="AY262" s="25" t="s">
        <v>179</v>
      </c>
      <c r="BE262" s="193">
        <f>IF(N262="základní",J262,0)</f>
        <v>0</v>
      </c>
      <c r="BF262" s="193">
        <f>IF(N262="snížená",J262,0)</f>
        <v>0</v>
      </c>
      <c r="BG262" s="193">
        <f>IF(N262="zákl. přenesená",J262,0)</f>
        <v>0</v>
      </c>
      <c r="BH262" s="193">
        <f>IF(N262="sníž. přenesená",J262,0)</f>
        <v>0</v>
      </c>
      <c r="BI262" s="193">
        <f>IF(N262="nulová",J262,0)</f>
        <v>0</v>
      </c>
      <c r="BJ262" s="25" t="s">
        <v>78</v>
      </c>
      <c r="BK262" s="193">
        <f>ROUND(I262*H262,2)</f>
        <v>0</v>
      </c>
      <c r="BL262" s="25" t="s">
        <v>186</v>
      </c>
      <c r="BM262" s="25" t="s">
        <v>1780</v>
      </c>
    </row>
    <row r="263" spans="2:47" s="1" customFormat="1" ht="27">
      <c r="B263" s="42"/>
      <c r="D263" s="194" t="s">
        <v>188</v>
      </c>
      <c r="F263" s="195" t="s">
        <v>1779</v>
      </c>
      <c r="I263" s="196"/>
      <c r="L263" s="42"/>
      <c r="M263" s="197"/>
      <c r="N263" s="43"/>
      <c r="O263" s="43"/>
      <c r="P263" s="43"/>
      <c r="Q263" s="43"/>
      <c r="R263" s="43"/>
      <c r="S263" s="43"/>
      <c r="T263" s="71"/>
      <c r="AT263" s="25" t="s">
        <v>188</v>
      </c>
      <c r="AU263" s="25" t="s">
        <v>80</v>
      </c>
    </row>
    <row r="264" spans="2:65" s="1" customFormat="1" ht="25.5" customHeight="1">
      <c r="B264" s="181"/>
      <c r="C264" s="182" t="s">
        <v>592</v>
      </c>
      <c r="D264" s="182" t="s">
        <v>181</v>
      </c>
      <c r="E264" s="183" t="s">
        <v>1781</v>
      </c>
      <c r="F264" s="184" t="s">
        <v>1782</v>
      </c>
      <c r="G264" s="185" t="s">
        <v>822</v>
      </c>
      <c r="H264" s="186">
        <v>1</v>
      </c>
      <c r="I264" s="187"/>
      <c r="J264" s="188">
        <f>ROUND(I264*H264,2)</f>
        <v>0</v>
      </c>
      <c r="K264" s="184" t="s">
        <v>185</v>
      </c>
      <c r="L264" s="42"/>
      <c r="M264" s="189" t="s">
        <v>5</v>
      </c>
      <c r="N264" s="190" t="s">
        <v>42</v>
      </c>
      <c r="O264" s="43"/>
      <c r="P264" s="191">
        <f>O264*H264</f>
        <v>0</v>
      </c>
      <c r="Q264" s="191">
        <v>0</v>
      </c>
      <c r="R264" s="191">
        <f>Q264*H264</f>
        <v>0</v>
      </c>
      <c r="S264" s="191">
        <v>0</v>
      </c>
      <c r="T264" s="192">
        <f>S264*H264</f>
        <v>0</v>
      </c>
      <c r="AR264" s="25" t="s">
        <v>186</v>
      </c>
      <c r="AT264" s="25" t="s">
        <v>181</v>
      </c>
      <c r="AU264" s="25" t="s">
        <v>80</v>
      </c>
      <c r="AY264" s="25" t="s">
        <v>179</v>
      </c>
      <c r="BE264" s="193">
        <f>IF(N264="základní",J264,0)</f>
        <v>0</v>
      </c>
      <c r="BF264" s="193">
        <f>IF(N264="snížená",J264,0)</f>
        <v>0</v>
      </c>
      <c r="BG264" s="193">
        <f>IF(N264="zákl. přenesená",J264,0)</f>
        <v>0</v>
      </c>
      <c r="BH264" s="193">
        <f>IF(N264="sníž. přenesená",J264,0)</f>
        <v>0</v>
      </c>
      <c r="BI264" s="193">
        <f>IF(N264="nulová",J264,0)</f>
        <v>0</v>
      </c>
      <c r="BJ264" s="25" t="s">
        <v>78</v>
      </c>
      <c r="BK264" s="193">
        <f>ROUND(I264*H264,2)</f>
        <v>0</v>
      </c>
      <c r="BL264" s="25" t="s">
        <v>186</v>
      </c>
      <c r="BM264" s="25" t="s">
        <v>1783</v>
      </c>
    </row>
    <row r="265" spans="2:47" s="1" customFormat="1" ht="13.5">
      <c r="B265" s="42"/>
      <c r="D265" s="194" t="s">
        <v>188</v>
      </c>
      <c r="F265" s="195" t="s">
        <v>1784</v>
      </c>
      <c r="I265" s="196"/>
      <c r="L265" s="42"/>
      <c r="M265" s="197"/>
      <c r="N265" s="43"/>
      <c r="O265" s="43"/>
      <c r="P265" s="43"/>
      <c r="Q265" s="43"/>
      <c r="R265" s="43"/>
      <c r="S265" s="43"/>
      <c r="T265" s="71"/>
      <c r="AT265" s="25" t="s">
        <v>188</v>
      </c>
      <c r="AU265" s="25" t="s">
        <v>80</v>
      </c>
    </row>
    <row r="266" spans="2:47" s="1" customFormat="1" ht="27">
      <c r="B266" s="42"/>
      <c r="D266" s="194" t="s">
        <v>190</v>
      </c>
      <c r="F266" s="198" t="s">
        <v>1633</v>
      </c>
      <c r="I266" s="196"/>
      <c r="L266" s="42"/>
      <c r="M266" s="197"/>
      <c r="N266" s="43"/>
      <c r="O266" s="43"/>
      <c r="P266" s="43"/>
      <c r="Q266" s="43"/>
      <c r="R266" s="43"/>
      <c r="S266" s="43"/>
      <c r="T266" s="71"/>
      <c r="AT266" s="25" t="s">
        <v>190</v>
      </c>
      <c r="AU266" s="25" t="s">
        <v>80</v>
      </c>
    </row>
    <row r="267" spans="2:51" s="12" customFormat="1" ht="13.5">
      <c r="B267" s="199"/>
      <c r="D267" s="194" t="s">
        <v>192</v>
      </c>
      <c r="E267" s="200" t="s">
        <v>5</v>
      </c>
      <c r="F267" s="201" t="s">
        <v>78</v>
      </c>
      <c r="H267" s="202">
        <v>1</v>
      </c>
      <c r="I267" s="203"/>
      <c r="L267" s="199"/>
      <c r="M267" s="204"/>
      <c r="N267" s="205"/>
      <c r="O267" s="205"/>
      <c r="P267" s="205"/>
      <c r="Q267" s="205"/>
      <c r="R267" s="205"/>
      <c r="S267" s="205"/>
      <c r="T267" s="206"/>
      <c r="AT267" s="200" t="s">
        <v>192</v>
      </c>
      <c r="AU267" s="200" t="s">
        <v>80</v>
      </c>
      <c r="AV267" s="12" t="s">
        <v>80</v>
      </c>
      <c r="AW267" s="12" t="s">
        <v>35</v>
      </c>
      <c r="AX267" s="12" t="s">
        <v>78</v>
      </c>
      <c r="AY267" s="200" t="s">
        <v>179</v>
      </c>
    </row>
    <row r="268" spans="2:65" s="1" customFormat="1" ht="38.25" customHeight="1">
      <c r="B268" s="181"/>
      <c r="C268" s="230" t="s">
        <v>599</v>
      </c>
      <c r="D268" s="230" t="s">
        <v>541</v>
      </c>
      <c r="E268" s="231" t="s">
        <v>1785</v>
      </c>
      <c r="F268" s="232" t="s">
        <v>1786</v>
      </c>
      <c r="G268" s="233" t="s">
        <v>822</v>
      </c>
      <c r="H268" s="234">
        <v>1</v>
      </c>
      <c r="I268" s="235"/>
      <c r="J268" s="236">
        <f>ROUND(I268*H268,2)</f>
        <v>0</v>
      </c>
      <c r="K268" s="232" t="s">
        <v>5</v>
      </c>
      <c r="L268" s="237"/>
      <c r="M268" s="238" t="s">
        <v>5</v>
      </c>
      <c r="N268" s="239" t="s">
        <v>42</v>
      </c>
      <c r="O268" s="43"/>
      <c r="P268" s="191">
        <f>O268*H268</f>
        <v>0</v>
      </c>
      <c r="Q268" s="191">
        <v>0.0043</v>
      </c>
      <c r="R268" s="191">
        <f>Q268*H268</f>
        <v>0.0043</v>
      </c>
      <c r="S268" s="191">
        <v>0</v>
      </c>
      <c r="T268" s="192">
        <f>S268*H268</f>
        <v>0</v>
      </c>
      <c r="AR268" s="25" t="s">
        <v>284</v>
      </c>
      <c r="AT268" s="25" t="s">
        <v>541</v>
      </c>
      <c r="AU268" s="25" t="s">
        <v>80</v>
      </c>
      <c r="AY268" s="25" t="s">
        <v>179</v>
      </c>
      <c r="BE268" s="193">
        <f>IF(N268="základní",J268,0)</f>
        <v>0</v>
      </c>
      <c r="BF268" s="193">
        <f>IF(N268="snížená",J268,0)</f>
        <v>0</v>
      </c>
      <c r="BG268" s="193">
        <f>IF(N268="zákl. přenesená",J268,0)</f>
        <v>0</v>
      </c>
      <c r="BH268" s="193">
        <f>IF(N268="sníž. přenesená",J268,0)</f>
        <v>0</v>
      </c>
      <c r="BI268" s="193">
        <f>IF(N268="nulová",J268,0)</f>
        <v>0</v>
      </c>
      <c r="BJ268" s="25" t="s">
        <v>78</v>
      </c>
      <c r="BK268" s="193">
        <f>ROUND(I268*H268,2)</f>
        <v>0</v>
      </c>
      <c r="BL268" s="25" t="s">
        <v>186</v>
      </c>
      <c r="BM268" s="25" t="s">
        <v>1787</v>
      </c>
    </row>
    <row r="269" spans="2:47" s="1" customFormat="1" ht="27">
      <c r="B269" s="42"/>
      <c r="D269" s="194" t="s">
        <v>188</v>
      </c>
      <c r="F269" s="195" t="s">
        <v>1786</v>
      </c>
      <c r="I269" s="196"/>
      <c r="L269" s="42"/>
      <c r="M269" s="197"/>
      <c r="N269" s="43"/>
      <c r="O269" s="43"/>
      <c r="P269" s="43"/>
      <c r="Q269" s="43"/>
      <c r="R269" s="43"/>
      <c r="S269" s="43"/>
      <c r="T269" s="71"/>
      <c r="AT269" s="25" t="s">
        <v>188</v>
      </c>
      <c r="AU269" s="25" t="s">
        <v>80</v>
      </c>
    </row>
    <row r="270" spans="2:65" s="1" customFormat="1" ht="25.5" customHeight="1">
      <c r="B270" s="181"/>
      <c r="C270" s="182" t="s">
        <v>604</v>
      </c>
      <c r="D270" s="182" t="s">
        <v>181</v>
      </c>
      <c r="E270" s="183" t="s">
        <v>1788</v>
      </c>
      <c r="F270" s="184" t="s">
        <v>1789</v>
      </c>
      <c r="G270" s="185" t="s">
        <v>309</v>
      </c>
      <c r="H270" s="186">
        <v>17.5</v>
      </c>
      <c r="I270" s="187"/>
      <c r="J270" s="188">
        <f>ROUND(I270*H270,2)</f>
        <v>0</v>
      </c>
      <c r="K270" s="184" t="s">
        <v>185</v>
      </c>
      <c r="L270" s="42"/>
      <c r="M270" s="189" t="s">
        <v>5</v>
      </c>
      <c r="N270" s="190" t="s">
        <v>42</v>
      </c>
      <c r="O270" s="43"/>
      <c r="P270" s="191">
        <f>O270*H270</f>
        <v>0</v>
      </c>
      <c r="Q270" s="191">
        <v>0</v>
      </c>
      <c r="R270" s="191">
        <f>Q270*H270</f>
        <v>0</v>
      </c>
      <c r="S270" s="191">
        <v>0</v>
      </c>
      <c r="T270" s="192">
        <f>S270*H270</f>
        <v>0</v>
      </c>
      <c r="AR270" s="25" t="s">
        <v>186</v>
      </c>
      <c r="AT270" s="25" t="s">
        <v>181</v>
      </c>
      <c r="AU270" s="25" t="s">
        <v>80</v>
      </c>
      <c r="AY270" s="25" t="s">
        <v>179</v>
      </c>
      <c r="BE270" s="193">
        <f>IF(N270="základní",J270,0)</f>
        <v>0</v>
      </c>
      <c r="BF270" s="193">
        <f>IF(N270="snížená",J270,0)</f>
        <v>0</v>
      </c>
      <c r="BG270" s="193">
        <f>IF(N270="zákl. přenesená",J270,0)</f>
        <v>0</v>
      </c>
      <c r="BH270" s="193">
        <f>IF(N270="sníž. přenesená",J270,0)</f>
        <v>0</v>
      </c>
      <c r="BI270" s="193">
        <f>IF(N270="nulová",J270,0)</f>
        <v>0</v>
      </c>
      <c r="BJ270" s="25" t="s">
        <v>78</v>
      </c>
      <c r="BK270" s="193">
        <f>ROUND(I270*H270,2)</f>
        <v>0</v>
      </c>
      <c r="BL270" s="25" t="s">
        <v>186</v>
      </c>
      <c r="BM270" s="25" t="s">
        <v>1790</v>
      </c>
    </row>
    <row r="271" spans="2:47" s="1" customFormat="1" ht="27">
      <c r="B271" s="42"/>
      <c r="D271" s="194" t="s">
        <v>188</v>
      </c>
      <c r="F271" s="195" t="s">
        <v>1791</v>
      </c>
      <c r="I271" s="196"/>
      <c r="L271" s="42"/>
      <c r="M271" s="197"/>
      <c r="N271" s="43"/>
      <c r="O271" s="43"/>
      <c r="P271" s="43"/>
      <c r="Q271" s="43"/>
      <c r="R271" s="43"/>
      <c r="S271" s="43"/>
      <c r="T271" s="71"/>
      <c r="AT271" s="25" t="s">
        <v>188</v>
      </c>
      <c r="AU271" s="25" t="s">
        <v>80</v>
      </c>
    </row>
    <row r="272" spans="2:47" s="1" customFormat="1" ht="27">
      <c r="B272" s="42"/>
      <c r="D272" s="194" t="s">
        <v>190</v>
      </c>
      <c r="F272" s="198" t="s">
        <v>1633</v>
      </c>
      <c r="I272" s="196"/>
      <c r="L272" s="42"/>
      <c r="M272" s="197"/>
      <c r="N272" s="43"/>
      <c r="O272" s="43"/>
      <c r="P272" s="43"/>
      <c r="Q272" s="43"/>
      <c r="R272" s="43"/>
      <c r="S272" s="43"/>
      <c r="T272" s="71"/>
      <c r="AT272" s="25" t="s">
        <v>190</v>
      </c>
      <c r="AU272" s="25" t="s">
        <v>80</v>
      </c>
    </row>
    <row r="273" spans="2:51" s="12" customFormat="1" ht="13.5">
      <c r="B273" s="199"/>
      <c r="D273" s="194" t="s">
        <v>192</v>
      </c>
      <c r="E273" s="200" t="s">
        <v>5</v>
      </c>
      <c r="F273" s="201" t="s">
        <v>1792</v>
      </c>
      <c r="H273" s="202">
        <v>17.5</v>
      </c>
      <c r="I273" s="203"/>
      <c r="L273" s="199"/>
      <c r="M273" s="204"/>
      <c r="N273" s="205"/>
      <c r="O273" s="205"/>
      <c r="P273" s="205"/>
      <c r="Q273" s="205"/>
      <c r="R273" s="205"/>
      <c r="S273" s="205"/>
      <c r="T273" s="206"/>
      <c r="AT273" s="200" t="s">
        <v>192</v>
      </c>
      <c r="AU273" s="200" t="s">
        <v>80</v>
      </c>
      <c r="AV273" s="12" t="s">
        <v>80</v>
      </c>
      <c r="AW273" s="12" t="s">
        <v>35</v>
      </c>
      <c r="AX273" s="12" t="s">
        <v>78</v>
      </c>
      <c r="AY273" s="200" t="s">
        <v>179</v>
      </c>
    </row>
    <row r="274" spans="2:65" s="1" customFormat="1" ht="25.5" customHeight="1">
      <c r="B274" s="181"/>
      <c r="C274" s="230" t="s">
        <v>609</v>
      </c>
      <c r="D274" s="230" t="s">
        <v>541</v>
      </c>
      <c r="E274" s="231" t="s">
        <v>1793</v>
      </c>
      <c r="F274" s="232" t="s">
        <v>1794</v>
      </c>
      <c r="G274" s="233" t="s">
        <v>309</v>
      </c>
      <c r="H274" s="234">
        <v>17.5</v>
      </c>
      <c r="I274" s="235"/>
      <c r="J274" s="236">
        <f>ROUND(I274*H274,2)</f>
        <v>0</v>
      </c>
      <c r="K274" s="232" t="s">
        <v>185</v>
      </c>
      <c r="L274" s="237"/>
      <c r="M274" s="238" t="s">
        <v>5</v>
      </c>
      <c r="N274" s="239" t="s">
        <v>42</v>
      </c>
      <c r="O274" s="43"/>
      <c r="P274" s="191">
        <f>O274*H274</f>
        <v>0</v>
      </c>
      <c r="Q274" s="191">
        <v>0.0015</v>
      </c>
      <c r="R274" s="191">
        <f>Q274*H274</f>
        <v>0.02625</v>
      </c>
      <c r="S274" s="191">
        <v>0</v>
      </c>
      <c r="T274" s="192">
        <f>S274*H274</f>
        <v>0</v>
      </c>
      <c r="AR274" s="25" t="s">
        <v>284</v>
      </c>
      <c r="AT274" s="25" t="s">
        <v>541</v>
      </c>
      <c r="AU274" s="25" t="s">
        <v>80</v>
      </c>
      <c r="AY274" s="25" t="s">
        <v>179</v>
      </c>
      <c r="BE274" s="193">
        <f>IF(N274="základní",J274,0)</f>
        <v>0</v>
      </c>
      <c r="BF274" s="193">
        <f>IF(N274="snížená",J274,0)</f>
        <v>0</v>
      </c>
      <c r="BG274" s="193">
        <f>IF(N274="zákl. přenesená",J274,0)</f>
        <v>0</v>
      </c>
      <c r="BH274" s="193">
        <f>IF(N274="sníž. přenesená",J274,0)</f>
        <v>0</v>
      </c>
      <c r="BI274" s="193">
        <f>IF(N274="nulová",J274,0)</f>
        <v>0</v>
      </c>
      <c r="BJ274" s="25" t="s">
        <v>78</v>
      </c>
      <c r="BK274" s="193">
        <f>ROUND(I274*H274,2)</f>
        <v>0</v>
      </c>
      <c r="BL274" s="25" t="s">
        <v>186</v>
      </c>
      <c r="BM274" s="25" t="s">
        <v>1795</v>
      </c>
    </row>
    <row r="275" spans="2:47" s="1" customFormat="1" ht="13.5">
      <c r="B275" s="42"/>
      <c r="D275" s="194" t="s">
        <v>188</v>
      </c>
      <c r="F275" s="195" t="s">
        <v>1794</v>
      </c>
      <c r="I275" s="196"/>
      <c r="L275" s="42"/>
      <c r="M275" s="197"/>
      <c r="N275" s="43"/>
      <c r="O275" s="43"/>
      <c r="P275" s="43"/>
      <c r="Q275" s="43"/>
      <c r="R275" s="43"/>
      <c r="S275" s="43"/>
      <c r="T275" s="71"/>
      <c r="AT275" s="25" t="s">
        <v>188</v>
      </c>
      <c r="AU275" s="25" t="s">
        <v>80</v>
      </c>
    </row>
    <row r="276" spans="2:65" s="1" customFormat="1" ht="25.5" customHeight="1">
      <c r="B276" s="181"/>
      <c r="C276" s="182" t="s">
        <v>614</v>
      </c>
      <c r="D276" s="182" t="s">
        <v>181</v>
      </c>
      <c r="E276" s="183" t="s">
        <v>1796</v>
      </c>
      <c r="F276" s="184" t="s">
        <v>1797</v>
      </c>
      <c r="G276" s="185" t="s">
        <v>309</v>
      </c>
      <c r="H276" s="186">
        <v>55</v>
      </c>
      <c r="I276" s="187"/>
      <c r="J276" s="188">
        <f>ROUND(I276*H276,2)</f>
        <v>0</v>
      </c>
      <c r="K276" s="184" t="s">
        <v>185</v>
      </c>
      <c r="L276" s="42"/>
      <c r="M276" s="189" t="s">
        <v>5</v>
      </c>
      <c r="N276" s="190" t="s">
        <v>42</v>
      </c>
      <c r="O276" s="43"/>
      <c r="P276" s="191">
        <f>O276*H276</f>
        <v>0</v>
      </c>
      <c r="Q276" s="191">
        <v>0</v>
      </c>
      <c r="R276" s="191">
        <f>Q276*H276</f>
        <v>0</v>
      </c>
      <c r="S276" s="191">
        <v>0</v>
      </c>
      <c r="T276" s="192">
        <f>S276*H276</f>
        <v>0</v>
      </c>
      <c r="AR276" s="25" t="s">
        <v>186</v>
      </c>
      <c r="AT276" s="25" t="s">
        <v>181</v>
      </c>
      <c r="AU276" s="25" t="s">
        <v>80</v>
      </c>
      <c r="AY276" s="25" t="s">
        <v>179</v>
      </c>
      <c r="BE276" s="193">
        <f>IF(N276="základní",J276,0)</f>
        <v>0</v>
      </c>
      <c r="BF276" s="193">
        <f>IF(N276="snížená",J276,0)</f>
        <v>0</v>
      </c>
      <c r="BG276" s="193">
        <f>IF(N276="zákl. přenesená",J276,0)</f>
        <v>0</v>
      </c>
      <c r="BH276" s="193">
        <f>IF(N276="sníž. přenesená",J276,0)</f>
        <v>0</v>
      </c>
      <c r="BI276" s="193">
        <f>IF(N276="nulová",J276,0)</f>
        <v>0</v>
      </c>
      <c r="BJ276" s="25" t="s">
        <v>78</v>
      </c>
      <c r="BK276" s="193">
        <f>ROUND(I276*H276,2)</f>
        <v>0</v>
      </c>
      <c r="BL276" s="25" t="s">
        <v>186</v>
      </c>
      <c r="BM276" s="25" t="s">
        <v>1798</v>
      </c>
    </row>
    <row r="277" spans="2:47" s="1" customFormat="1" ht="27">
      <c r="B277" s="42"/>
      <c r="D277" s="194" t="s">
        <v>188</v>
      </c>
      <c r="F277" s="195" t="s">
        <v>1799</v>
      </c>
      <c r="I277" s="196"/>
      <c r="L277" s="42"/>
      <c r="M277" s="197"/>
      <c r="N277" s="43"/>
      <c r="O277" s="43"/>
      <c r="P277" s="43"/>
      <c r="Q277" s="43"/>
      <c r="R277" s="43"/>
      <c r="S277" s="43"/>
      <c r="T277" s="71"/>
      <c r="AT277" s="25" t="s">
        <v>188</v>
      </c>
      <c r="AU277" s="25" t="s">
        <v>80</v>
      </c>
    </row>
    <row r="278" spans="2:47" s="1" customFormat="1" ht="27">
      <c r="B278" s="42"/>
      <c r="D278" s="194" t="s">
        <v>190</v>
      </c>
      <c r="F278" s="198" t="s">
        <v>1633</v>
      </c>
      <c r="I278" s="196"/>
      <c r="L278" s="42"/>
      <c r="M278" s="197"/>
      <c r="N278" s="43"/>
      <c r="O278" s="43"/>
      <c r="P278" s="43"/>
      <c r="Q278" s="43"/>
      <c r="R278" s="43"/>
      <c r="S278" s="43"/>
      <c r="T278" s="71"/>
      <c r="AT278" s="25" t="s">
        <v>190</v>
      </c>
      <c r="AU278" s="25" t="s">
        <v>80</v>
      </c>
    </row>
    <row r="279" spans="2:51" s="12" customFormat="1" ht="13.5">
      <c r="B279" s="199"/>
      <c r="D279" s="194" t="s">
        <v>192</v>
      </c>
      <c r="E279" s="200" t="s">
        <v>5</v>
      </c>
      <c r="F279" s="201" t="s">
        <v>748</v>
      </c>
      <c r="H279" s="202">
        <v>55</v>
      </c>
      <c r="I279" s="203"/>
      <c r="L279" s="199"/>
      <c r="M279" s="204"/>
      <c r="N279" s="205"/>
      <c r="O279" s="205"/>
      <c r="P279" s="205"/>
      <c r="Q279" s="205"/>
      <c r="R279" s="205"/>
      <c r="S279" s="205"/>
      <c r="T279" s="206"/>
      <c r="AT279" s="200" t="s">
        <v>192</v>
      </c>
      <c r="AU279" s="200" t="s">
        <v>80</v>
      </c>
      <c r="AV279" s="12" t="s">
        <v>80</v>
      </c>
      <c r="AW279" s="12" t="s">
        <v>35</v>
      </c>
      <c r="AX279" s="12" t="s">
        <v>78</v>
      </c>
      <c r="AY279" s="200" t="s">
        <v>179</v>
      </c>
    </row>
    <row r="280" spans="2:65" s="1" customFormat="1" ht="16.5" customHeight="1">
      <c r="B280" s="181"/>
      <c r="C280" s="230" t="s">
        <v>621</v>
      </c>
      <c r="D280" s="230" t="s">
        <v>541</v>
      </c>
      <c r="E280" s="231" t="s">
        <v>1800</v>
      </c>
      <c r="F280" s="232" t="s">
        <v>1801</v>
      </c>
      <c r="G280" s="233" t="s">
        <v>309</v>
      </c>
      <c r="H280" s="234">
        <v>55</v>
      </c>
      <c r="I280" s="235"/>
      <c r="J280" s="236">
        <f>ROUND(I280*H280,2)</f>
        <v>0</v>
      </c>
      <c r="K280" s="232" t="s">
        <v>185</v>
      </c>
      <c r="L280" s="237"/>
      <c r="M280" s="238" t="s">
        <v>5</v>
      </c>
      <c r="N280" s="239" t="s">
        <v>42</v>
      </c>
      <c r="O280" s="43"/>
      <c r="P280" s="191">
        <f>O280*H280</f>
        <v>0</v>
      </c>
      <c r="Q280" s="191">
        <v>4E-05</v>
      </c>
      <c r="R280" s="191">
        <f>Q280*H280</f>
        <v>0.0022</v>
      </c>
      <c r="S280" s="191">
        <v>0</v>
      </c>
      <c r="T280" s="192">
        <f>S280*H280</f>
        <v>0</v>
      </c>
      <c r="AR280" s="25" t="s">
        <v>284</v>
      </c>
      <c r="AT280" s="25" t="s">
        <v>541</v>
      </c>
      <c r="AU280" s="25" t="s">
        <v>80</v>
      </c>
      <c r="AY280" s="25" t="s">
        <v>179</v>
      </c>
      <c r="BE280" s="193">
        <f>IF(N280="základní",J280,0)</f>
        <v>0</v>
      </c>
      <c r="BF280" s="193">
        <f>IF(N280="snížená",J280,0)</f>
        <v>0</v>
      </c>
      <c r="BG280" s="193">
        <f>IF(N280="zákl. přenesená",J280,0)</f>
        <v>0</v>
      </c>
      <c r="BH280" s="193">
        <f>IF(N280="sníž. přenesená",J280,0)</f>
        <v>0</v>
      </c>
      <c r="BI280" s="193">
        <f>IF(N280="nulová",J280,0)</f>
        <v>0</v>
      </c>
      <c r="BJ280" s="25" t="s">
        <v>78</v>
      </c>
      <c r="BK280" s="193">
        <f>ROUND(I280*H280,2)</f>
        <v>0</v>
      </c>
      <c r="BL280" s="25" t="s">
        <v>186</v>
      </c>
      <c r="BM280" s="25" t="s">
        <v>1802</v>
      </c>
    </row>
    <row r="281" spans="2:47" s="1" customFormat="1" ht="13.5">
      <c r="B281" s="42"/>
      <c r="D281" s="194" t="s">
        <v>188</v>
      </c>
      <c r="F281" s="195" t="s">
        <v>1801</v>
      </c>
      <c r="I281" s="196"/>
      <c r="L281" s="42"/>
      <c r="M281" s="197"/>
      <c r="N281" s="43"/>
      <c r="O281" s="43"/>
      <c r="P281" s="43"/>
      <c r="Q281" s="43"/>
      <c r="R281" s="43"/>
      <c r="S281" s="43"/>
      <c r="T281" s="71"/>
      <c r="AT281" s="25" t="s">
        <v>188</v>
      </c>
      <c r="AU281" s="25" t="s">
        <v>80</v>
      </c>
    </row>
    <row r="282" spans="2:63" s="11" customFormat="1" ht="29.85" customHeight="1">
      <c r="B282" s="168"/>
      <c r="D282" s="169" t="s">
        <v>70</v>
      </c>
      <c r="E282" s="179" t="s">
        <v>186</v>
      </c>
      <c r="F282" s="179" t="s">
        <v>829</v>
      </c>
      <c r="I282" s="171"/>
      <c r="J282" s="180">
        <f>BK282</f>
        <v>0</v>
      </c>
      <c r="L282" s="168"/>
      <c r="M282" s="173"/>
      <c r="N282" s="174"/>
      <c r="O282" s="174"/>
      <c r="P282" s="175">
        <f>SUM(P283:P287)</f>
        <v>0</v>
      </c>
      <c r="Q282" s="174"/>
      <c r="R282" s="175">
        <f>SUM(R283:R287)</f>
        <v>0</v>
      </c>
      <c r="S282" s="174"/>
      <c r="T282" s="176">
        <f>SUM(T283:T287)</f>
        <v>0</v>
      </c>
      <c r="AR282" s="169" t="s">
        <v>78</v>
      </c>
      <c r="AT282" s="177" t="s">
        <v>70</v>
      </c>
      <c r="AU282" s="177" t="s">
        <v>78</v>
      </c>
      <c r="AY282" s="169" t="s">
        <v>179</v>
      </c>
      <c r="BK282" s="178">
        <f>SUM(BK283:BK287)</f>
        <v>0</v>
      </c>
    </row>
    <row r="283" spans="2:65" s="1" customFormat="1" ht="16.5" customHeight="1">
      <c r="B283" s="181"/>
      <c r="C283" s="182" t="s">
        <v>628</v>
      </c>
      <c r="D283" s="182" t="s">
        <v>181</v>
      </c>
      <c r="E283" s="183" t="s">
        <v>1803</v>
      </c>
      <c r="F283" s="184" t="s">
        <v>1804</v>
      </c>
      <c r="G283" s="185" t="s">
        <v>424</v>
      </c>
      <c r="H283" s="186">
        <v>0.325</v>
      </c>
      <c r="I283" s="187"/>
      <c r="J283" s="188">
        <f>ROUND(I283*H283,2)</f>
        <v>0</v>
      </c>
      <c r="K283" s="184" t="s">
        <v>185</v>
      </c>
      <c r="L283" s="42"/>
      <c r="M283" s="189" t="s">
        <v>5</v>
      </c>
      <c r="N283" s="190" t="s">
        <v>42</v>
      </c>
      <c r="O283" s="43"/>
      <c r="P283" s="191">
        <f>O283*H283</f>
        <v>0</v>
      </c>
      <c r="Q283" s="191">
        <v>0</v>
      </c>
      <c r="R283" s="191">
        <f>Q283*H283</f>
        <v>0</v>
      </c>
      <c r="S283" s="191">
        <v>0</v>
      </c>
      <c r="T283" s="192">
        <f>S283*H283</f>
        <v>0</v>
      </c>
      <c r="AR283" s="25" t="s">
        <v>186</v>
      </c>
      <c r="AT283" s="25" t="s">
        <v>181</v>
      </c>
      <c r="AU283" s="25" t="s">
        <v>80</v>
      </c>
      <c r="AY283" s="25" t="s">
        <v>179</v>
      </c>
      <c r="BE283" s="193">
        <f>IF(N283="základní",J283,0)</f>
        <v>0</v>
      </c>
      <c r="BF283" s="193">
        <f>IF(N283="snížená",J283,0)</f>
        <v>0</v>
      </c>
      <c r="BG283" s="193">
        <f>IF(N283="zákl. přenesená",J283,0)</f>
        <v>0</v>
      </c>
      <c r="BH283" s="193">
        <f>IF(N283="sníž. přenesená",J283,0)</f>
        <v>0</v>
      </c>
      <c r="BI283" s="193">
        <f>IF(N283="nulová",J283,0)</f>
        <v>0</v>
      </c>
      <c r="BJ283" s="25" t="s">
        <v>78</v>
      </c>
      <c r="BK283" s="193">
        <f>ROUND(I283*H283,2)</f>
        <v>0</v>
      </c>
      <c r="BL283" s="25" t="s">
        <v>186</v>
      </c>
      <c r="BM283" s="25" t="s">
        <v>1805</v>
      </c>
    </row>
    <row r="284" spans="2:47" s="1" customFormat="1" ht="27">
      <c r="B284" s="42"/>
      <c r="D284" s="194" t="s">
        <v>188</v>
      </c>
      <c r="F284" s="195" t="s">
        <v>1806</v>
      </c>
      <c r="I284" s="196"/>
      <c r="L284" s="42"/>
      <c r="M284" s="197"/>
      <c r="N284" s="43"/>
      <c r="O284" s="43"/>
      <c r="P284" s="43"/>
      <c r="Q284" s="43"/>
      <c r="R284" s="43"/>
      <c r="S284" s="43"/>
      <c r="T284" s="71"/>
      <c r="AT284" s="25" t="s">
        <v>188</v>
      </c>
      <c r="AU284" s="25" t="s">
        <v>80</v>
      </c>
    </row>
    <row r="285" spans="2:47" s="1" customFormat="1" ht="27">
      <c r="B285" s="42"/>
      <c r="D285" s="194" t="s">
        <v>190</v>
      </c>
      <c r="F285" s="198" t="s">
        <v>1633</v>
      </c>
      <c r="I285" s="196"/>
      <c r="L285" s="42"/>
      <c r="M285" s="197"/>
      <c r="N285" s="43"/>
      <c r="O285" s="43"/>
      <c r="P285" s="43"/>
      <c r="Q285" s="43"/>
      <c r="R285" s="43"/>
      <c r="S285" s="43"/>
      <c r="T285" s="71"/>
      <c r="AT285" s="25" t="s">
        <v>190</v>
      </c>
      <c r="AU285" s="25" t="s">
        <v>80</v>
      </c>
    </row>
    <row r="286" spans="2:51" s="13" customFormat="1" ht="13.5">
      <c r="B286" s="207"/>
      <c r="D286" s="194" t="s">
        <v>192</v>
      </c>
      <c r="E286" s="208" t="s">
        <v>5</v>
      </c>
      <c r="F286" s="209" t="s">
        <v>1807</v>
      </c>
      <c r="H286" s="208" t="s">
        <v>5</v>
      </c>
      <c r="I286" s="210"/>
      <c r="L286" s="207"/>
      <c r="M286" s="211"/>
      <c r="N286" s="212"/>
      <c r="O286" s="212"/>
      <c r="P286" s="212"/>
      <c r="Q286" s="212"/>
      <c r="R286" s="212"/>
      <c r="S286" s="212"/>
      <c r="T286" s="213"/>
      <c r="AT286" s="208" t="s">
        <v>192</v>
      </c>
      <c r="AU286" s="208" t="s">
        <v>80</v>
      </c>
      <c r="AV286" s="13" t="s">
        <v>78</v>
      </c>
      <c r="AW286" s="13" t="s">
        <v>35</v>
      </c>
      <c r="AX286" s="13" t="s">
        <v>71</v>
      </c>
      <c r="AY286" s="208" t="s">
        <v>179</v>
      </c>
    </row>
    <row r="287" spans="2:51" s="12" customFormat="1" ht="13.5">
      <c r="B287" s="199"/>
      <c r="D287" s="194" t="s">
        <v>192</v>
      </c>
      <c r="E287" s="200" t="s">
        <v>5</v>
      </c>
      <c r="F287" s="201" t="s">
        <v>1808</v>
      </c>
      <c r="H287" s="202">
        <v>0.325</v>
      </c>
      <c r="I287" s="203"/>
      <c r="L287" s="199"/>
      <c r="M287" s="204"/>
      <c r="N287" s="205"/>
      <c r="O287" s="205"/>
      <c r="P287" s="205"/>
      <c r="Q287" s="205"/>
      <c r="R287" s="205"/>
      <c r="S287" s="205"/>
      <c r="T287" s="206"/>
      <c r="AT287" s="200" t="s">
        <v>192</v>
      </c>
      <c r="AU287" s="200" t="s">
        <v>80</v>
      </c>
      <c r="AV287" s="12" t="s">
        <v>80</v>
      </c>
      <c r="AW287" s="12" t="s">
        <v>35</v>
      </c>
      <c r="AX287" s="12" t="s">
        <v>78</v>
      </c>
      <c r="AY287" s="200" t="s">
        <v>179</v>
      </c>
    </row>
    <row r="288" spans="2:63" s="11" customFormat="1" ht="29.85" customHeight="1">
      <c r="B288" s="168"/>
      <c r="D288" s="169" t="s">
        <v>70</v>
      </c>
      <c r="E288" s="179" t="s">
        <v>236</v>
      </c>
      <c r="F288" s="179" t="s">
        <v>974</v>
      </c>
      <c r="I288" s="171"/>
      <c r="J288" s="180">
        <f>BK288</f>
        <v>0</v>
      </c>
      <c r="L288" s="168"/>
      <c r="M288" s="173"/>
      <c r="N288" s="174"/>
      <c r="O288" s="174"/>
      <c r="P288" s="175">
        <f>SUM(P289:P309)</f>
        <v>0</v>
      </c>
      <c r="Q288" s="174"/>
      <c r="R288" s="175">
        <f>SUM(R289:R309)</f>
        <v>3.9048749999999997</v>
      </c>
      <c r="S288" s="174"/>
      <c r="T288" s="176">
        <f>SUM(T289:T309)</f>
        <v>0</v>
      </c>
      <c r="AR288" s="169" t="s">
        <v>78</v>
      </c>
      <c r="AT288" s="177" t="s">
        <v>70</v>
      </c>
      <c r="AU288" s="177" t="s">
        <v>78</v>
      </c>
      <c r="AY288" s="169" t="s">
        <v>179</v>
      </c>
      <c r="BK288" s="178">
        <f>SUM(BK289:BK309)</f>
        <v>0</v>
      </c>
    </row>
    <row r="289" spans="2:65" s="1" customFormat="1" ht="16.5" customHeight="1">
      <c r="B289" s="181"/>
      <c r="C289" s="182" t="s">
        <v>632</v>
      </c>
      <c r="D289" s="182" t="s">
        <v>181</v>
      </c>
      <c r="E289" s="183" t="s">
        <v>1809</v>
      </c>
      <c r="F289" s="184" t="s">
        <v>1810</v>
      </c>
      <c r="G289" s="185" t="s">
        <v>184</v>
      </c>
      <c r="H289" s="186">
        <v>6</v>
      </c>
      <c r="I289" s="187"/>
      <c r="J289" s="188">
        <f>ROUND(I289*H289,2)</f>
        <v>0</v>
      </c>
      <c r="K289" s="184" t="s">
        <v>5</v>
      </c>
      <c r="L289" s="42"/>
      <c r="M289" s="189" t="s">
        <v>5</v>
      </c>
      <c r="N289" s="190" t="s">
        <v>42</v>
      </c>
      <c r="O289" s="43"/>
      <c r="P289" s="191">
        <f>O289*H289</f>
        <v>0</v>
      </c>
      <c r="Q289" s="191">
        <v>0</v>
      </c>
      <c r="R289" s="191">
        <f>Q289*H289</f>
        <v>0</v>
      </c>
      <c r="S289" s="191">
        <v>0</v>
      </c>
      <c r="T289" s="192">
        <f>S289*H289</f>
        <v>0</v>
      </c>
      <c r="AR289" s="25" t="s">
        <v>186</v>
      </c>
      <c r="AT289" s="25" t="s">
        <v>181</v>
      </c>
      <c r="AU289" s="25" t="s">
        <v>80</v>
      </c>
      <c r="AY289" s="25" t="s">
        <v>179</v>
      </c>
      <c r="BE289" s="193">
        <f>IF(N289="základní",J289,0)</f>
        <v>0</v>
      </c>
      <c r="BF289" s="193">
        <f>IF(N289="snížená",J289,0)</f>
        <v>0</v>
      </c>
      <c r="BG289" s="193">
        <f>IF(N289="zákl. přenesená",J289,0)</f>
        <v>0</v>
      </c>
      <c r="BH289" s="193">
        <f>IF(N289="sníž. přenesená",J289,0)</f>
        <v>0</v>
      </c>
      <c r="BI289" s="193">
        <f>IF(N289="nulová",J289,0)</f>
        <v>0</v>
      </c>
      <c r="BJ289" s="25" t="s">
        <v>78</v>
      </c>
      <c r="BK289" s="193">
        <f>ROUND(I289*H289,2)</f>
        <v>0</v>
      </c>
      <c r="BL289" s="25" t="s">
        <v>186</v>
      </c>
      <c r="BM289" s="25" t="s">
        <v>1811</v>
      </c>
    </row>
    <row r="290" spans="2:47" s="1" customFormat="1" ht="13.5">
      <c r="B290" s="42"/>
      <c r="D290" s="194" t="s">
        <v>188</v>
      </c>
      <c r="F290" s="195" t="s">
        <v>1039</v>
      </c>
      <c r="I290" s="196"/>
      <c r="L290" s="42"/>
      <c r="M290" s="197"/>
      <c r="N290" s="43"/>
      <c r="O290" s="43"/>
      <c r="P290" s="43"/>
      <c r="Q290" s="43"/>
      <c r="R290" s="43"/>
      <c r="S290" s="43"/>
      <c r="T290" s="71"/>
      <c r="AT290" s="25" t="s">
        <v>188</v>
      </c>
      <c r="AU290" s="25" t="s">
        <v>80</v>
      </c>
    </row>
    <row r="291" spans="2:47" s="1" customFormat="1" ht="27">
      <c r="B291" s="42"/>
      <c r="D291" s="194" t="s">
        <v>190</v>
      </c>
      <c r="F291" s="198" t="s">
        <v>1633</v>
      </c>
      <c r="I291" s="196"/>
      <c r="L291" s="42"/>
      <c r="M291" s="197"/>
      <c r="N291" s="43"/>
      <c r="O291" s="43"/>
      <c r="P291" s="43"/>
      <c r="Q291" s="43"/>
      <c r="R291" s="43"/>
      <c r="S291" s="43"/>
      <c r="T291" s="71"/>
      <c r="AT291" s="25" t="s">
        <v>190</v>
      </c>
      <c r="AU291" s="25" t="s">
        <v>80</v>
      </c>
    </row>
    <row r="292" spans="2:51" s="12" customFormat="1" ht="13.5">
      <c r="B292" s="199"/>
      <c r="D292" s="194" t="s">
        <v>192</v>
      </c>
      <c r="E292" s="200" t="s">
        <v>5</v>
      </c>
      <c r="F292" s="201" t="s">
        <v>248</v>
      </c>
      <c r="H292" s="202">
        <v>6</v>
      </c>
      <c r="I292" s="203"/>
      <c r="L292" s="199"/>
      <c r="M292" s="204"/>
      <c r="N292" s="205"/>
      <c r="O292" s="205"/>
      <c r="P292" s="205"/>
      <c r="Q292" s="205"/>
      <c r="R292" s="205"/>
      <c r="S292" s="205"/>
      <c r="T292" s="206"/>
      <c r="AT292" s="200" t="s">
        <v>192</v>
      </c>
      <c r="AU292" s="200" t="s">
        <v>80</v>
      </c>
      <c r="AV292" s="12" t="s">
        <v>80</v>
      </c>
      <c r="AW292" s="12" t="s">
        <v>35</v>
      </c>
      <c r="AX292" s="12" t="s">
        <v>78</v>
      </c>
      <c r="AY292" s="200" t="s">
        <v>179</v>
      </c>
    </row>
    <row r="293" spans="2:65" s="1" customFormat="1" ht="16.5" customHeight="1">
      <c r="B293" s="181"/>
      <c r="C293" s="182" t="s">
        <v>641</v>
      </c>
      <c r="D293" s="182" t="s">
        <v>181</v>
      </c>
      <c r="E293" s="183" t="s">
        <v>1812</v>
      </c>
      <c r="F293" s="184" t="s">
        <v>1813</v>
      </c>
      <c r="G293" s="185" t="s">
        <v>184</v>
      </c>
      <c r="H293" s="186">
        <v>6</v>
      </c>
      <c r="I293" s="187"/>
      <c r="J293" s="188">
        <f>ROUND(I293*H293,2)</f>
        <v>0</v>
      </c>
      <c r="K293" s="184" t="s">
        <v>5</v>
      </c>
      <c r="L293" s="42"/>
      <c r="M293" s="189" t="s">
        <v>5</v>
      </c>
      <c r="N293" s="190" t="s">
        <v>42</v>
      </c>
      <c r="O293" s="43"/>
      <c r="P293" s="191">
        <f>O293*H293</f>
        <v>0</v>
      </c>
      <c r="Q293" s="191">
        <v>0.408</v>
      </c>
      <c r="R293" s="191">
        <f>Q293*H293</f>
        <v>2.448</v>
      </c>
      <c r="S293" s="191">
        <v>0</v>
      </c>
      <c r="T293" s="192">
        <f>S293*H293</f>
        <v>0</v>
      </c>
      <c r="AR293" s="25" t="s">
        <v>186</v>
      </c>
      <c r="AT293" s="25" t="s">
        <v>181</v>
      </c>
      <c r="AU293" s="25" t="s">
        <v>80</v>
      </c>
      <c r="AY293" s="25" t="s">
        <v>179</v>
      </c>
      <c r="BE293" s="193">
        <f>IF(N293="základní",J293,0)</f>
        <v>0</v>
      </c>
      <c r="BF293" s="193">
        <f>IF(N293="snížená",J293,0)</f>
        <v>0</v>
      </c>
      <c r="BG293" s="193">
        <f>IF(N293="zákl. přenesená",J293,0)</f>
        <v>0</v>
      </c>
      <c r="BH293" s="193">
        <f>IF(N293="sníž. přenesená",J293,0)</f>
        <v>0</v>
      </c>
      <c r="BI293" s="193">
        <f>IF(N293="nulová",J293,0)</f>
        <v>0</v>
      </c>
      <c r="BJ293" s="25" t="s">
        <v>78</v>
      </c>
      <c r="BK293" s="193">
        <f>ROUND(I293*H293,2)</f>
        <v>0</v>
      </c>
      <c r="BL293" s="25" t="s">
        <v>186</v>
      </c>
      <c r="BM293" s="25" t="s">
        <v>1814</v>
      </c>
    </row>
    <row r="294" spans="2:47" s="1" customFormat="1" ht="13.5">
      <c r="B294" s="42"/>
      <c r="D294" s="194" t="s">
        <v>188</v>
      </c>
      <c r="F294" s="195" t="s">
        <v>1815</v>
      </c>
      <c r="I294" s="196"/>
      <c r="L294" s="42"/>
      <c r="M294" s="197"/>
      <c r="N294" s="43"/>
      <c r="O294" s="43"/>
      <c r="P294" s="43"/>
      <c r="Q294" s="43"/>
      <c r="R294" s="43"/>
      <c r="S294" s="43"/>
      <c r="T294" s="71"/>
      <c r="AT294" s="25" t="s">
        <v>188</v>
      </c>
      <c r="AU294" s="25" t="s">
        <v>80</v>
      </c>
    </row>
    <row r="295" spans="2:65" s="1" customFormat="1" ht="16.5" customHeight="1">
      <c r="B295" s="181"/>
      <c r="C295" s="182" t="s">
        <v>645</v>
      </c>
      <c r="D295" s="182" t="s">
        <v>181</v>
      </c>
      <c r="E295" s="183" t="s">
        <v>1816</v>
      </c>
      <c r="F295" s="184" t="s">
        <v>1817</v>
      </c>
      <c r="G295" s="185" t="s">
        <v>184</v>
      </c>
      <c r="H295" s="186">
        <v>55</v>
      </c>
      <c r="I295" s="187"/>
      <c r="J295" s="188">
        <f>ROUND(I295*H295,2)</f>
        <v>0</v>
      </c>
      <c r="K295" s="184" t="s">
        <v>5</v>
      </c>
      <c r="L295" s="42"/>
      <c r="M295" s="189" t="s">
        <v>5</v>
      </c>
      <c r="N295" s="190" t="s">
        <v>42</v>
      </c>
      <c r="O295" s="43"/>
      <c r="P295" s="191">
        <f>O295*H295</f>
        <v>0</v>
      </c>
      <c r="Q295" s="191">
        <v>0</v>
      </c>
      <c r="R295" s="191">
        <f>Q295*H295</f>
        <v>0</v>
      </c>
      <c r="S295" s="191">
        <v>0</v>
      </c>
      <c r="T295" s="192">
        <f>S295*H295</f>
        <v>0</v>
      </c>
      <c r="AR295" s="25" t="s">
        <v>186</v>
      </c>
      <c r="AT295" s="25" t="s">
        <v>181</v>
      </c>
      <c r="AU295" s="25" t="s">
        <v>80</v>
      </c>
      <c r="AY295" s="25" t="s">
        <v>179</v>
      </c>
      <c r="BE295" s="193">
        <f>IF(N295="základní",J295,0)</f>
        <v>0</v>
      </c>
      <c r="BF295" s="193">
        <f>IF(N295="snížená",J295,0)</f>
        <v>0</v>
      </c>
      <c r="BG295" s="193">
        <f>IF(N295="zákl. přenesená",J295,0)</f>
        <v>0</v>
      </c>
      <c r="BH295" s="193">
        <f>IF(N295="sníž. přenesená",J295,0)</f>
        <v>0</v>
      </c>
      <c r="BI295" s="193">
        <f>IF(N295="nulová",J295,0)</f>
        <v>0</v>
      </c>
      <c r="BJ295" s="25" t="s">
        <v>78</v>
      </c>
      <c r="BK295" s="193">
        <f>ROUND(I295*H295,2)</f>
        <v>0</v>
      </c>
      <c r="BL295" s="25" t="s">
        <v>186</v>
      </c>
      <c r="BM295" s="25" t="s">
        <v>1818</v>
      </c>
    </row>
    <row r="296" spans="2:47" s="1" customFormat="1" ht="13.5">
      <c r="B296" s="42"/>
      <c r="D296" s="194" t="s">
        <v>188</v>
      </c>
      <c r="F296" s="195" t="s">
        <v>1819</v>
      </c>
      <c r="I296" s="196"/>
      <c r="L296" s="42"/>
      <c r="M296" s="197"/>
      <c r="N296" s="43"/>
      <c r="O296" s="43"/>
      <c r="P296" s="43"/>
      <c r="Q296" s="43"/>
      <c r="R296" s="43"/>
      <c r="S296" s="43"/>
      <c r="T296" s="71"/>
      <c r="AT296" s="25" t="s">
        <v>188</v>
      </c>
      <c r="AU296" s="25" t="s">
        <v>80</v>
      </c>
    </row>
    <row r="297" spans="2:47" s="1" customFormat="1" ht="27">
      <c r="B297" s="42"/>
      <c r="D297" s="194" t="s">
        <v>190</v>
      </c>
      <c r="F297" s="198" t="s">
        <v>1633</v>
      </c>
      <c r="I297" s="196"/>
      <c r="L297" s="42"/>
      <c r="M297" s="197"/>
      <c r="N297" s="43"/>
      <c r="O297" s="43"/>
      <c r="P297" s="43"/>
      <c r="Q297" s="43"/>
      <c r="R297" s="43"/>
      <c r="S297" s="43"/>
      <c r="T297" s="71"/>
      <c r="AT297" s="25" t="s">
        <v>190</v>
      </c>
      <c r="AU297" s="25" t="s">
        <v>80</v>
      </c>
    </row>
    <row r="298" spans="2:51" s="12" customFormat="1" ht="13.5">
      <c r="B298" s="199"/>
      <c r="D298" s="194" t="s">
        <v>192</v>
      </c>
      <c r="E298" s="200" t="s">
        <v>5</v>
      </c>
      <c r="F298" s="201" t="s">
        <v>748</v>
      </c>
      <c r="H298" s="202">
        <v>55</v>
      </c>
      <c r="I298" s="203"/>
      <c r="L298" s="199"/>
      <c r="M298" s="204"/>
      <c r="N298" s="205"/>
      <c r="O298" s="205"/>
      <c r="P298" s="205"/>
      <c r="Q298" s="205"/>
      <c r="R298" s="205"/>
      <c r="S298" s="205"/>
      <c r="T298" s="206"/>
      <c r="AT298" s="200" t="s">
        <v>192</v>
      </c>
      <c r="AU298" s="200" t="s">
        <v>80</v>
      </c>
      <c r="AV298" s="12" t="s">
        <v>80</v>
      </c>
      <c r="AW298" s="12" t="s">
        <v>35</v>
      </c>
      <c r="AX298" s="12" t="s">
        <v>78</v>
      </c>
      <c r="AY298" s="200" t="s">
        <v>179</v>
      </c>
    </row>
    <row r="299" spans="2:65" s="1" customFormat="1" ht="16.5" customHeight="1">
      <c r="B299" s="181"/>
      <c r="C299" s="182" t="s">
        <v>650</v>
      </c>
      <c r="D299" s="182" t="s">
        <v>181</v>
      </c>
      <c r="E299" s="183" t="s">
        <v>1820</v>
      </c>
      <c r="F299" s="184" t="s">
        <v>1821</v>
      </c>
      <c r="G299" s="185" t="s">
        <v>184</v>
      </c>
      <c r="H299" s="186">
        <v>55</v>
      </c>
      <c r="I299" s="187"/>
      <c r="J299" s="188">
        <f>ROUND(I299*H299,2)</f>
        <v>0</v>
      </c>
      <c r="K299" s="184" t="s">
        <v>185</v>
      </c>
      <c r="L299" s="42"/>
      <c r="M299" s="189" t="s">
        <v>5</v>
      </c>
      <c r="N299" s="190" t="s">
        <v>42</v>
      </c>
      <c r="O299" s="43"/>
      <c r="P299" s="191">
        <f>O299*H299</f>
        <v>0</v>
      </c>
      <c r="Q299" s="191">
        <v>0</v>
      </c>
      <c r="R299" s="191">
        <f>Q299*H299</f>
        <v>0</v>
      </c>
      <c r="S299" s="191">
        <v>0</v>
      </c>
      <c r="T299" s="192">
        <f>S299*H299</f>
        <v>0</v>
      </c>
      <c r="AR299" s="25" t="s">
        <v>186</v>
      </c>
      <c r="AT299" s="25" t="s">
        <v>181</v>
      </c>
      <c r="AU299" s="25" t="s">
        <v>80</v>
      </c>
      <c r="AY299" s="25" t="s">
        <v>179</v>
      </c>
      <c r="BE299" s="193">
        <f>IF(N299="základní",J299,0)</f>
        <v>0</v>
      </c>
      <c r="BF299" s="193">
        <f>IF(N299="snížená",J299,0)</f>
        <v>0</v>
      </c>
      <c r="BG299" s="193">
        <f>IF(N299="zákl. přenesená",J299,0)</f>
        <v>0</v>
      </c>
      <c r="BH299" s="193">
        <f>IF(N299="sníž. přenesená",J299,0)</f>
        <v>0</v>
      </c>
      <c r="BI299" s="193">
        <f>IF(N299="nulová",J299,0)</f>
        <v>0</v>
      </c>
      <c r="BJ299" s="25" t="s">
        <v>78</v>
      </c>
      <c r="BK299" s="193">
        <f>ROUND(I299*H299,2)</f>
        <v>0</v>
      </c>
      <c r="BL299" s="25" t="s">
        <v>186</v>
      </c>
      <c r="BM299" s="25" t="s">
        <v>1822</v>
      </c>
    </row>
    <row r="300" spans="2:47" s="1" customFormat="1" ht="27">
      <c r="B300" s="42"/>
      <c r="D300" s="194" t="s">
        <v>188</v>
      </c>
      <c r="F300" s="195" t="s">
        <v>1823</v>
      </c>
      <c r="I300" s="196"/>
      <c r="L300" s="42"/>
      <c r="M300" s="197"/>
      <c r="N300" s="43"/>
      <c r="O300" s="43"/>
      <c r="P300" s="43"/>
      <c r="Q300" s="43"/>
      <c r="R300" s="43"/>
      <c r="S300" s="43"/>
      <c r="T300" s="71"/>
      <c r="AT300" s="25" t="s">
        <v>188</v>
      </c>
      <c r="AU300" s="25" t="s">
        <v>80</v>
      </c>
    </row>
    <row r="301" spans="2:65" s="1" customFormat="1" ht="16.5" customHeight="1">
      <c r="B301" s="181"/>
      <c r="C301" s="182" t="s">
        <v>658</v>
      </c>
      <c r="D301" s="182" t="s">
        <v>181</v>
      </c>
      <c r="E301" s="183" t="s">
        <v>1036</v>
      </c>
      <c r="F301" s="184" t="s">
        <v>1824</v>
      </c>
      <c r="G301" s="185" t="s">
        <v>184</v>
      </c>
      <c r="H301" s="186">
        <v>6.3</v>
      </c>
      <c r="I301" s="187"/>
      <c r="J301" s="188">
        <f>ROUND(I301*H301,2)</f>
        <v>0</v>
      </c>
      <c r="K301" s="184" t="s">
        <v>185</v>
      </c>
      <c r="L301" s="42"/>
      <c r="M301" s="189" t="s">
        <v>5</v>
      </c>
      <c r="N301" s="190" t="s">
        <v>42</v>
      </c>
      <c r="O301" s="43"/>
      <c r="P301" s="191">
        <f>O301*H301</f>
        <v>0</v>
      </c>
      <c r="Q301" s="191">
        <v>0</v>
      </c>
      <c r="R301" s="191">
        <f>Q301*H301</f>
        <v>0</v>
      </c>
      <c r="S301" s="191">
        <v>0</v>
      </c>
      <c r="T301" s="192">
        <f>S301*H301</f>
        <v>0</v>
      </c>
      <c r="AR301" s="25" t="s">
        <v>186</v>
      </c>
      <c r="AT301" s="25" t="s">
        <v>181</v>
      </c>
      <c r="AU301" s="25" t="s">
        <v>80</v>
      </c>
      <c r="AY301" s="25" t="s">
        <v>179</v>
      </c>
      <c r="BE301" s="193">
        <f>IF(N301="základní",J301,0)</f>
        <v>0</v>
      </c>
      <c r="BF301" s="193">
        <f>IF(N301="snížená",J301,0)</f>
        <v>0</v>
      </c>
      <c r="BG301" s="193">
        <f>IF(N301="zákl. přenesená",J301,0)</f>
        <v>0</v>
      </c>
      <c r="BH301" s="193">
        <f>IF(N301="sníž. přenesená",J301,0)</f>
        <v>0</v>
      </c>
      <c r="BI301" s="193">
        <f>IF(N301="nulová",J301,0)</f>
        <v>0</v>
      </c>
      <c r="BJ301" s="25" t="s">
        <v>78</v>
      </c>
      <c r="BK301" s="193">
        <f>ROUND(I301*H301,2)</f>
        <v>0</v>
      </c>
      <c r="BL301" s="25" t="s">
        <v>186</v>
      </c>
      <c r="BM301" s="25" t="s">
        <v>1825</v>
      </c>
    </row>
    <row r="302" spans="2:47" s="1" customFormat="1" ht="13.5">
      <c r="B302" s="42"/>
      <c r="D302" s="194" t="s">
        <v>188</v>
      </c>
      <c r="F302" s="195" t="s">
        <v>1039</v>
      </c>
      <c r="I302" s="196"/>
      <c r="L302" s="42"/>
      <c r="M302" s="197"/>
      <c r="N302" s="43"/>
      <c r="O302" s="43"/>
      <c r="P302" s="43"/>
      <c r="Q302" s="43"/>
      <c r="R302" s="43"/>
      <c r="S302" s="43"/>
      <c r="T302" s="71"/>
      <c r="AT302" s="25" t="s">
        <v>188</v>
      </c>
      <c r="AU302" s="25" t="s">
        <v>80</v>
      </c>
    </row>
    <row r="303" spans="2:47" s="1" customFormat="1" ht="27">
      <c r="B303" s="42"/>
      <c r="D303" s="194" t="s">
        <v>190</v>
      </c>
      <c r="F303" s="198" t="s">
        <v>1633</v>
      </c>
      <c r="I303" s="196"/>
      <c r="L303" s="42"/>
      <c r="M303" s="197"/>
      <c r="N303" s="43"/>
      <c r="O303" s="43"/>
      <c r="P303" s="43"/>
      <c r="Q303" s="43"/>
      <c r="R303" s="43"/>
      <c r="S303" s="43"/>
      <c r="T303" s="71"/>
      <c r="AT303" s="25" t="s">
        <v>190</v>
      </c>
      <c r="AU303" s="25" t="s">
        <v>80</v>
      </c>
    </row>
    <row r="304" spans="2:51" s="12" customFormat="1" ht="13.5">
      <c r="B304" s="199"/>
      <c r="D304" s="194" t="s">
        <v>192</v>
      </c>
      <c r="E304" s="200" t="s">
        <v>5</v>
      </c>
      <c r="F304" s="201" t="s">
        <v>1826</v>
      </c>
      <c r="H304" s="202">
        <v>6.3</v>
      </c>
      <c r="I304" s="203"/>
      <c r="L304" s="199"/>
      <c r="M304" s="204"/>
      <c r="N304" s="205"/>
      <c r="O304" s="205"/>
      <c r="P304" s="205"/>
      <c r="Q304" s="205"/>
      <c r="R304" s="205"/>
      <c r="S304" s="205"/>
      <c r="T304" s="206"/>
      <c r="AT304" s="200" t="s">
        <v>192</v>
      </c>
      <c r="AU304" s="200" t="s">
        <v>80</v>
      </c>
      <c r="AV304" s="12" t="s">
        <v>80</v>
      </c>
      <c r="AW304" s="12" t="s">
        <v>35</v>
      </c>
      <c r="AX304" s="12" t="s">
        <v>78</v>
      </c>
      <c r="AY304" s="200" t="s">
        <v>179</v>
      </c>
    </row>
    <row r="305" spans="2:65" s="1" customFormat="1" ht="25.5" customHeight="1">
      <c r="B305" s="181"/>
      <c r="C305" s="182" t="s">
        <v>666</v>
      </c>
      <c r="D305" s="182" t="s">
        <v>181</v>
      </c>
      <c r="E305" s="183" t="s">
        <v>1827</v>
      </c>
      <c r="F305" s="184" t="s">
        <v>1828</v>
      </c>
      <c r="G305" s="185" t="s">
        <v>184</v>
      </c>
      <c r="H305" s="186">
        <v>6.3</v>
      </c>
      <c r="I305" s="187"/>
      <c r="J305" s="188">
        <f>ROUND(I305*H305,2)</f>
        <v>0</v>
      </c>
      <c r="K305" s="184" t="s">
        <v>185</v>
      </c>
      <c r="L305" s="42"/>
      <c r="M305" s="189" t="s">
        <v>5</v>
      </c>
      <c r="N305" s="190" t="s">
        <v>42</v>
      </c>
      <c r="O305" s="43"/>
      <c r="P305" s="191">
        <f>O305*H305</f>
        <v>0</v>
      </c>
      <c r="Q305" s="191">
        <v>0.08425</v>
      </c>
      <c r="R305" s="191">
        <f>Q305*H305</f>
        <v>0.530775</v>
      </c>
      <c r="S305" s="191">
        <v>0</v>
      </c>
      <c r="T305" s="192">
        <f>S305*H305</f>
        <v>0</v>
      </c>
      <c r="AR305" s="25" t="s">
        <v>186</v>
      </c>
      <c r="AT305" s="25" t="s">
        <v>181</v>
      </c>
      <c r="AU305" s="25" t="s">
        <v>80</v>
      </c>
      <c r="AY305" s="25" t="s">
        <v>179</v>
      </c>
      <c r="BE305" s="193">
        <f>IF(N305="základní",J305,0)</f>
        <v>0</v>
      </c>
      <c r="BF305" s="193">
        <f>IF(N305="snížená",J305,0)</f>
        <v>0</v>
      </c>
      <c r="BG305" s="193">
        <f>IF(N305="zákl. přenesená",J305,0)</f>
        <v>0</v>
      </c>
      <c r="BH305" s="193">
        <f>IF(N305="sníž. přenesená",J305,0)</f>
        <v>0</v>
      </c>
      <c r="BI305" s="193">
        <f>IF(N305="nulová",J305,0)</f>
        <v>0</v>
      </c>
      <c r="BJ305" s="25" t="s">
        <v>78</v>
      </c>
      <c r="BK305" s="193">
        <f>ROUND(I305*H305,2)</f>
        <v>0</v>
      </c>
      <c r="BL305" s="25" t="s">
        <v>186</v>
      </c>
      <c r="BM305" s="25" t="s">
        <v>1829</v>
      </c>
    </row>
    <row r="306" spans="2:47" s="1" customFormat="1" ht="40.5">
      <c r="B306" s="42"/>
      <c r="D306" s="194" t="s">
        <v>188</v>
      </c>
      <c r="F306" s="195" t="s">
        <v>1830</v>
      </c>
      <c r="I306" s="196"/>
      <c r="L306" s="42"/>
      <c r="M306" s="197"/>
      <c r="N306" s="43"/>
      <c r="O306" s="43"/>
      <c r="P306" s="43"/>
      <c r="Q306" s="43"/>
      <c r="R306" s="43"/>
      <c r="S306" s="43"/>
      <c r="T306" s="71"/>
      <c r="AT306" s="25" t="s">
        <v>188</v>
      </c>
      <c r="AU306" s="25" t="s">
        <v>80</v>
      </c>
    </row>
    <row r="307" spans="2:65" s="1" customFormat="1" ht="16.5" customHeight="1">
      <c r="B307" s="181"/>
      <c r="C307" s="230" t="s">
        <v>675</v>
      </c>
      <c r="D307" s="230" t="s">
        <v>541</v>
      </c>
      <c r="E307" s="231" t="s">
        <v>1831</v>
      </c>
      <c r="F307" s="232" t="s">
        <v>1832</v>
      </c>
      <c r="G307" s="233" t="s">
        <v>184</v>
      </c>
      <c r="H307" s="234">
        <v>6.615</v>
      </c>
      <c r="I307" s="235"/>
      <c r="J307" s="236">
        <f>ROUND(I307*H307,2)</f>
        <v>0</v>
      </c>
      <c r="K307" s="232" t="s">
        <v>185</v>
      </c>
      <c r="L307" s="237"/>
      <c r="M307" s="238" t="s">
        <v>5</v>
      </c>
      <c r="N307" s="239" t="s">
        <v>42</v>
      </c>
      <c r="O307" s="43"/>
      <c r="P307" s="191">
        <f>O307*H307</f>
        <v>0</v>
      </c>
      <c r="Q307" s="191">
        <v>0.14</v>
      </c>
      <c r="R307" s="191">
        <f>Q307*H307</f>
        <v>0.9261000000000001</v>
      </c>
      <c r="S307" s="191">
        <v>0</v>
      </c>
      <c r="T307" s="192">
        <f>S307*H307</f>
        <v>0</v>
      </c>
      <c r="AR307" s="25" t="s">
        <v>284</v>
      </c>
      <c r="AT307" s="25" t="s">
        <v>541</v>
      </c>
      <c r="AU307" s="25" t="s">
        <v>80</v>
      </c>
      <c r="AY307" s="25" t="s">
        <v>179</v>
      </c>
      <c r="BE307" s="193">
        <f>IF(N307="základní",J307,0)</f>
        <v>0</v>
      </c>
      <c r="BF307" s="193">
        <f>IF(N307="snížená",J307,0)</f>
        <v>0</v>
      </c>
      <c r="BG307" s="193">
        <f>IF(N307="zákl. přenesená",J307,0)</f>
        <v>0</v>
      </c>
      <c r="BH307" s="193">
        <f>IF(N307="sníž. přenesená",J307,0)</f>
        <v>0</v>
      </c>
      <c r="BI307" s="193">
        <f>IF(N307="nulová",J307,0)</f>
        <v>0</v>
      </c>
      <c r="BJ307" s="25" t="s">
        <v>78</v>
      </c>
      <c r="BK307" s="193">
        <f>ROUND(I307*H307,2)</f>
        <v>0</v>
      </c>
      <c r="BL307" s="25" t="s">
        <v>186</v>
      </c>
      <c r="BM307" s="25" t="s">
        <v>1833</v>
      </c>
    </row>
    <row r="308" spans="2:47" s="1" customFormat="1" ht="13.5">
      <c r="B308" s="42"/>
      <c r="D308" s="194" t="s">
        <v>188</v>
      </c>
      <c r="F308" s="195" t="s">
        <v>1832</v>
      </c>
      <c r="I308" s="196"/>
      <c r="L308" s="42"/>
      <c r="M308" s="197"/>
      <c r="N308" s="43"/>
      <c r="O308" s="43"/>
      <c r="P308" s="43"/>
      <c r="Q308" s="43"/>
      <c r="R308" s="43"/>
      <c r="S308" s="43"/>
      <c r="T308" s="71"/>
      <c r="AT308" s="25" t="s">
        <v>188</v>
      </c>
      <c r="AU308" s="25" t="s">
        <v>80</v>
      </c>
    </row>
    <row r="309" spans="2:51" s="12" customFormat="1" ht="13.5">
      <c r="B309" s="199"/>
      <c r="D309" s="194" t="s">
        <v>192</v>
      </c>
      <c r="F309" s="201" t="s">
        <v>1834</v>
      </c>
      <c r="H309" s="202">
        <v>6.615</v>
      </c>
      <c r="I309" s="203"/>
      <c r="L309" s="199"/>
      <c r="M309" s="204"/>
      <c r="N309" s="205"/>
      <c r="O309" s="205"/>
      <c r="P309" s="205"/>
      <c r="Q309" s="205"/>
      <c r="R309" s="205"/>
      <c r="S309" s="205"/>
      <c r="T309" s="206"/>
      <c r="AT309" s="200" t="s">
        <v>192</v>
      </c>
      <c r="AU309" s="200" t="s">
        <v>80</v>
      </c>
      <c r="AV309" s="12" t="s">
        <v>80</v>
      </c>
      <c r="AW309" s="12" t="s">
        <v>6</v>
      </c>
      <c r="AX309" s="12" t="s">
        <v>78</v>
      </c>
      <c r="AY309" s="200" t="s">
        <v>179</v>
      </c>
    </row>
    <row r="310" spans="2:63" s="11" customFormat="1" ht="29.85" customHeight="1">
      <c r="B310" s="168"/>
      <c r="D310" s="169" t="s">
        <v>70</v>
      </c>
      <c r="E310" s="179" t="s">
        <v>284</v>
      </c>
      <c r="F310" s="179" t="s">
        <v>1051</v>
      </c>
      <c r="I310" s="171"/>
      <c r="J310" s="180">
        <f>BK310</f>
        <v>0</v>
      </c>
      <c r="L310" s="168"/>
      <c r="M310" s="173"/>
      <c r="N310" s="174"/>
      <c r="O310" s="174"/>
      <c r="P310" s="175">
        <f>SUM(P311:P324)</f>
        <v>0</v>
      </c>
      <c r="Q310" s="174"/>
      <c r="R310" s="175">
        <f>SUM(R311:R324)</f>
        <v>0.29577779</v>
      </c>
      <c r="S310" s="174"/>
      <c r="T310" s="176">
        <f>SUM(T311:T324)</f>
        <v>0</v>
      </c>
      <c r="AR310" s="169" t="s">
        <v>78</v>
      </c>
      <c r="AT310" s="177" t="s">
        <v>70</v>
      </c>
      <c r="AU310" s="177" t="s">
        <v>78</v>
      </c>
      <c r="AY310" s="169" t="s">
        <v>179</v>
      </c>
      <c r="BK310" s="178">
        <f>SUM(BK311:BK324)</f>
        <v>0</v>
      </c>
    </row>
    <row r="311" spans="2:65" s="1" customFormat="1" ht="51" customHeight="1">
      <c r="B311" s="181"/>
      <c r="C311" s="182" t="s">
        <v>694</v>
      </c>
      <c r="D311" s="182" t="s">
        <v>181</v>
      </c>
      <c r="E311" s="183" t="s">
        <v>1053</v>
      </c>
      <c r="F311" s="184" t="s">
        <v>1835</v>
      </c>
      <c r="G311" s="185" t="s">
        <v>316</v>
      </c>
      <c r="H311" s="186">
        <v>1</v>
      </c>
      <c r="I311" s="187"/>
      <c r="J311" s="188">
        <f>ROUND(I311*H311,2)</f>
        <v>0</v>
      </c>
      <c r="K311" s="184" t="s">
        <v>5</v>
      </c>
      <c r="L311" s="42"/>
      <c r="M311" s="189" t="s">
        <v>5</v>
      </c>
      <c r="N311" s="190" t="s">
        <v>42</v>
      </c>
      <c r="O311" s="43"/>
      <c r="P311" s="191">
        <f>O311*H311</f>
        <v>0</v>
      </c>
      <c r="Q311" s="191">
        <v>0</v>
      </c>
      <c r="R311" s="191">
        <f>Q311*H311</f>
        <v>0</v>
      </c>
      <c r="S311" s="191">
        <v>0</v>
      </c>
      <c r="T311" s="192">
        <f>S311*H311</f>
        <v>0</v>
      </c>
      <c r="AR311" s="25" t="s">
        <v>186</v>
      </c>
      <c r="AT311" s="25" t="s">
        <v>181</v>
      </c>
      <c r="AU311" s="25" t="s">
        <v>80</v>
      </c>
      <c r="AY311" s="25" t="s">
        <v>179</v>
      </c>
      <c r="BE311" s="193">
        <f>IF(N311="základní",J311,0)</f>
        <v>0</v>
      </c>
      <c r="BF311" s="193">
        <f>IF(N311="snížená",J311,0)</f>
        <v>0</v>
      </c>
      <c r="BG311" s="193">
        <f>IF(N311="zákl. přenesená",J311,0)</f>
        <v>0</v>
      </c>
      <c r="BH311" s="193">
        <f>IF(N311="sníž. přenesená",J311,0)</f>
        <v>0</v>
      </c>
      <c r="BI311" s="193">
        <f>IF(N311="nulová",J311,0)</f>
        <v>0</v>
      </c>
      <c r="BJ311" s="25" t="s">
        <v>78</v>
      </c>
      <c r="BK311" s="193">
        <f>ROUND(I311*H311,2)</f>
        <v>0</v>
      </c>
      <c r="BL311" s="25" t="s">
        <v>186</v>
      </c>
      <c r="BM311" s="25" t="s">
        <v>1836</v>
      </c>
    </row>
    <row r="312" spans="2:47" s="1" customFormat="1" ht="40.5">
      <c r="B312" s="42"/>
      <c r="D312" s="194" t="s">
        <v>188</v>
      </c>
      <c r="F312" s="195" t="s">
        <v>1837</v>
      </c>
      <c r="I312" s="196"/>
      <c r="L312" s="42"/>
      <c r="M312" s="197"/>
      <c r="N312" s="43"/>
      <c r="O312" s="43"/>
      <c r="P312" s="43"/>
      <c r="Q312" s="43"/>
      <c r="R312" s="43"/>
      <c r="S312" s="43"/>
      <c r="T312" s="71"/>
      <c r="AT312" s="25" t="s">
        <v>188</v>
      </c>
      <c r="AU312" s="25" t="s">
        <v>80</v>
      </c>
    </row>
    <row r="313" spans="2:47" s="1" customFormat="1" ht="27">
      <c r="B313" s="42"/>
      <c r="D313" s="194" t="s">
        <v>190</v>
      </c>
      <c r="F313" s="198" t="s">
        <v>1633</v>
      </c>
      <c r="I313" s="196"/>
      <c r="L313" s="42"/>
      <c r="M313" s="197"/>
      <c r="N313" s="43"/>
      <c r="O313" s="43"/>
      <c r="P313" s="43"/>
      <c r="Q313" s="43"/>
      <c r="R313" s="43"/>
      <c r="S313" s="43"/>
      <c r="T313" s="71"/>
      <c r="AT313" s="25" t="s">
        <v>190</v>
      </c>
      <c r="AU313" s="25" t="s">
        <v>80</v>
      </c>
    </row>
    <row r="314" spans="2:65" s="1" customFormat="1" ht="25.5" customHeight="1">
      <c r="B314" s="181"/>
      <c r="C314" s="182" t="s">
        <v>713</v>
      </c>
      <c r="D314" s="182" t="s">
        <v>181</v>
      </c>
      <c r="E314" s="183" t="s">
        <v>1838</v>
      </c>
      <c r="F314" s="184" t="s">
        <v>1839</v>
      </c>
      <c r="G314" s="185" t="s">
        <v>424</v>
      </c>
      <c r="H314" s="186">
        <v>7.507</v>
      </c>
      <c r="I314" s="187"/>
      <c r="J314" s="188">
        <f>ROUND(I314*H314,2)</f>
        <v>0</v>
      </c>
      <c r="K314" s="184" t="s">
        <v>185</v>
      </c>
      <c r="L314" s="42"/>
      <c r="M314" s="189" t="s">
        <v>5</v>
      </c>
      <c r="N314" s="190" t="s">
        <v>42</v>
      </c>
      <c r="O314" s="43"/>
      <c r="P314" s="191">
        <f>O314*H314</f>
        <v>0</v>
      </c>
      <c r="Q314" s="191">
        <v>0</v>
      </c>
      <c r="R314" s="191">
        <f>Q314*H314</f>
        <v>0</v>
      </c>
      <c r="S314" s="191">
        <v>0</v>
      </c>
      <c r="T314" s="192">
        <f>S314*H314</f>
        <v>0</v>
      </c>
      <c r="AR314" s="25" t="s">
        <v>186</v>
      </c>
      <c r="AT314" s="25" t="s">
        <v>181</v>
      </c>
      <c r="AU314" s="25" t="s">
        <v>80</v>
      </c>
      <c r="AY314" s="25" t="s">
        <v>179</v>
      </c>
      <c r="BE314" s="193">
        <f>IF(N314="základní",J314,0)</f>
        <v>0</v>
      </c>
      <c r="BF314" s="193">
        <f>IF(N314="snížená",J314,0)</f>
        <v>0</v>
      </c>
      <c r="BG314" s="193">
        <f>IF(N314="zákl. přenesená",J314,0)</f>
        <v>0</v>
      </c>
      <c r="BH314" s="193">
        <f>IF(N314="sníž. přenesená",J314,0)</f>
        <v>0</v>
      </c>
      <c r="BI314" s="193">
        <f>IF(N314="nulová",J314,0)</f>
        <v>0</v>
      </c>
      <c r="BJ314" s="25" t="s">
        <v>78</v>
      </c>
      <c r="BK314" s="193">
        <f>ROUND(I314*H314,2)</f>
        <v>0</v>
      </c>
      <c r="BL314" s="25" t="s">
        <v>186</v>
      </c>
      <c r="BM314" s="25" t="s">
        <v>1840</v>
      </c>
    </row>
    <row r="315" spans="2:47" s="1" customFormat="1" ht="27">
      <c r="B315" s="42"/>
      <c r="D315" s="194" t="s">
        <v>188</v>
      </c>
      <c r="F315" s="195" t="s">
        <v>1841</v>
      </c>
      <c r="I315" s="196"/>
      <c r="L315" s="42"/>
      <c r="M315" s="197"/>
      <c r="N315" s="43"/>
      <c r="O315" s="43"/>
      <c r="P315" s="43"/>
      <c r="Q315" s="43"/>
      <c r="R315" s="43"/>
      <c r="S315" s="43"/>
      <c r="T315" s="71"/>
      <c r="AT315" s="25" t="s">
        <v>188</v>
      </c>
      <c r="AU315" s="25" t="s">
        <v>80</v>
      </c>
    </row>
    <row r="316" spans="2:47" s="1" customFormat="1" ht="27">
      <c r="B316" s="42"/>
      <c r="D316" s="194" t="s">
        <v>190</v>
      </c>
      <c r="F316" s="198" t="s">
        <v>1633</v>
      </c>
      <c r="I316" s="196"/>
      <c r="L316" s="42"/>
      <c r="M316" s="197"/>
      <c r="N316" s="43"/>
      <c r="O316" s="43"/>
      <c r="P316" s="43"/>
      <c r="Q316" s="43"/>
      <c r="R316" s="43"/>
      <c r="S316" s="43"/>
      <c r="T316" s="71"/>
      <c r="AT316" s="25" t="s">
        <v>190</v>
      </c>
      <c r="AU316" s="25" t="s">
        <v>80</v>
      </c>
    </row>
    <row r="317" spans="2:51" s="12" customFormat="1" ht="13.5">
      <c r="B317" s="199"/>
      <c r="D317" s="194" t="s">
        <v>192</v>
      </c>
      <c r="E317" s="200" t="s">
        <v>5</v>
      </c>
      <c r="F317" s="201" t="s">
        <v>1842</v>
      </c>
      <c r="H317" s="202">
        <v>20.852</v>
      </c>
      <c r="I317" s="203"/>
      <c r="L317" s="199"/>
      <c r="M317" s="204"/>
      <c r="N317" s="205"/>
      <c r="O317" s="205"/>
      <c r="P317" s="205"/>
      <c r="Q317" s="205"/>
      <c r="R317" s="205"/>
      <c r="S317" s="205"/>
      <c r="T317" s="206"/>
      <c r="AT317" s="200" t="s">
        <v>192</v>
      </c>
      <c r="AU317" s="200" t="s">
        <v>80</v>
      </c>
      <c r="AV317" s="12" t="s">
        <v>80</v>
      </c>
      <c r="AW317" s="12" t="s">
        <v>35</v>
      </c>
      <c r="AX317" s="12" t="s">
        <v>71</v>
      </c>
      <c r="AY317" s="200" t="s">
        <v>179</v>
      </c>
    </row>
    <row r="318" spans="2:51" s="12" customFormat="1" ht="13.5">
      <c r="B318" s="199"/>
      <c r="D318" s="194" t="s">
        <v>192</v>
      </c>
      <c r="E318" s="200" t="s">
        <v>5</v>
      </c>
      <c r="F318" s="201" t="s">
        <v>1843</v>
      </c>
      <c r="H318" s="202">
        <v>-13.345</v>
      </c>
      <c r="I318" s="203"/>
      <c r="L318" s="199"/>
      <c r="M318" s="204"/>
      <c r="N318" s="205"/>
      <c r="O318" s="205"/>
      <c r="P318" s="205"/>
      <c r="Q318" s="205"/>
      <c r="R318" s="205"/>
      <c r="S318" s="205"/>
      <c r="T318" s="206"/>
      <c r="AT318" s="200" t="s">
        <v>192</v>
      </c>
      <c r="AU318" s="200" t="s">
        <v>80</v>
      </c>
      <c r="AV318" s="12" t="s">
        <v>80</v>
      </c>
      <c r="AW318" s="12" t="s">
        <v>35</v>
      </c>
      <c r="AX318" s="12" t="s">
        <v>71</v>
      </c>
      <c r="AY318" s="200" t="s">
        <v>179</v>
      </c>
    </row>
    <row r="319" spans="2:51" s="14" customFormat="1" ht="13.5">
      <c r="B319" s="214"/>
      <c r="D319" s="194" t="s">
        <v>192</v>
      </c>
      <c r="E319" s="215" t="s">
        <v>5</v>
      </c>
      <c r="F319" s="216" t="s">
        <v>228</v>
      </c>
      <c r="H319" s="217">
        <v>7.507</v>
      </c>
      <c r="I319" s="218"/>
      <c r="L319" s="214"/>
      <c r="M319" s="219"/>
      <c r="N319" s="220"/>
      <c r="O319" s="220"/>
      <c r="P319" s="220"/>
      <c r="Q319" s="220"/>
      <c r="R319" s="220"/>
      <c r="S319" s="220"/>
      <c r="T319" s="221"/>
      <c r="AT319" s="215" t="s">
        <v>192</v>
      </c>
      <c r="AU319" s="215" t="s">
        <v>80</v>
      </c>
      <c r="AV319" s="14" t="s">
        <v>186</v>
      </c>
      <c r="AW319" s="14" t="s">
        <v>35</v>
      </c>
      <c r="AX319" s="14" t="s">
        <v>78</v>
      </c>
      <c r="AY319" s="215" t="s">
        <v>179</v>
      </c>
    </row>
    <row r="320" spans="2:65" s="1" customFormat="1" ht="16.5" customHeight="1">
      <c r="B320" s="181"/>
      <c r="C320" s="182" t="s">
        <v>748</v>
      </c>
      <c r="D320" s="182" t="s">
        <v>181</v>
      </c>
      <c r="E320" s="183" t="s">
        <v>1844</v>
      </c>
      <c r="F320" s="184" t="s">
        <v>1845</v>
      </c>
      <c r="G320" s="185" t="s">
        <v>669</v>
      </c>
      <c r="H320" s="186">
        <v>0.281</v>
      </c>
      <c r="I320" s="187"/>
      <c r="J320" s="188">
        <f>ROUND(I320*H320,2)</f>
        <v>0</v>
      </c>
      <c r="K320" s="184" t="s">
        <v>5</v>
      </c>
      <c r="L320" s="42"/>
      <c r="M320" s="189" t="s">
        <v>5</v>
      </c>
      <c r="N320" s="190" t="s">
        <v>42</v>
      </c>
      <c r="O320" s="43"/>
      <c r="P320" s="191">
        <f>O320*H320</f>
        <v>0</v>
      </c>
      <c r="Q320" s="191">
        <v>1.05259</v>
      </c>
      <c r="R320" s="191">
        <f>Q320*H320</f>
        <v>0.29577779</v>
      </c>
      <c r="S320" s="191">
        <v>0</v>
      </c>
      <c r="T320" s="192">
        <f>S320*H320</f>
        <v>0</v>
      </c>
      <c r="AR320" s="25" t="s">
        <v>186</v>
      </c>
      <c r="AT320" s="25" t="s">
        <v>181</v>
      </c>
      <c r="AU320" s="25" t="s">
        <v>80</v>
      </c>
      <c r="AY320" s="25" t="s">
        <v>179</v>
      </c>
      <c r="BE320" s="193">
        <f>IF(N320="základní",J320,0)</f>
        <v>0</v>
      </c>
      <c r="BF320" s="193">
        <f>IF(N320="snížená",J320,0)</f>
        <v>0</v>
      </c>
      <c r="BG320" s="193">
        <f>IF(N320="zákl. přenesená",J320,0)</f>
        <v>0</v>
      </c>
      <c r="BH320" s="193">
        <f>IF(N320="sníž. přenesená",J320,0)</f>
        <v>0</v>
      </c>
      <c r="BI320" s="193">
        <f>IF(N320="nulová",J320,0)</f>
        <v>0</v>
      </c>
      <c r="BJ320" s="25" t="s">
        <v>78</v>
      </c>
      <c r="BK320" s="193">
        <f>ROUND(I320*H320,2)</f>
        <v>0</v>
      </c>
      <c r="BL320" s="25" t="s">
        <v>186</v>
      </c>
      <c r="BM320" s="25" t="s">
        <v>1846</v>
      </c>
    </row>
    <row r="321" spans="2:47" s="1" customFormat="1" ht="13.5">
      <c r="B321" s="42"/>
      <c r="D321" s="194" t="s">
        <v>188</v>
      </c>
      <c r="F321" s="195" t="s">
        <v>1845</v>
      </c>
      <c r="I321" s="196"/>
      <c r="L321" s="42"/>
      <c r="M321" s="197"/>
      <c r="N321" s="43"/>
      <c r="O321" s="43"/>
      <c r="P321" s="43"/>
      <c r="Q321" s="43"/>
      <c r="R321" s="43"/>
      <c r="S321" s="43"/>
      <c r="T321" s="71"/>
      <c r="AT321" s="25" t="s">
        <v>188</v>
      </c>
      <c r="AU321" s="25" t="s">
        <v>80</v>
      </c>
    </row>
    <row r="322" spans="2:47" s="1" customFormat="1" ht="27">
      <c r="B322" s="42"/>
      <c r="D322" s="194" t="s">
        <v>190</v>
      </c>
      <c r="F322" s="198" t="s">
        <v>1633</v>
      </c>
      <c r="I322" s="196"/>
      <c r="L322" s="42"/>
      <c r="M322" s="197"/>
      <c r="N322" s="43"/>
      <c r="O322" s="43"/>
      <c r="P322" s="43"/>
      <c r="Q322" s="43"/>
      <c r="R322" s="43"/>
      <c r="S322" s="43"/>
      <c r="T322" s="71"/>
      <c r="AT322" s="25" t="s">
        <v>190</v>
      </c>
      <c r="AU322" s="25" t="s">
        <v>80</v>
      </c>
    </row>
    <row r="323" spans="2:51" s="13" customFormat="1" ht="13.5">
      <c r="B323" s="207"/>
      <c r="D323" s="194" t="s">
        <v>192</v>
      </c>
      <c r="E323" s="208" t="s">
        <v>5</v>
      </c>
      <c r="F323" s="209" t="s">
        <v>1759</v>
      </c>
      <c r="H323" s="208" t="s">
        <v>5</v>
      </c>
      <c r="I323" s="210"/>
      <c r="L323" s="207"/>
      <c r="M323" s="211"/>
      <c r="N323" s="212"/>
      <c r="O323" s="212"/>
      <c r="P323" s="212"/>
      <c r="Q323" s="212"/>
      <c r="R323" s="212"/>
      <c r="S323" s="212"/>
      <c r="T323" s="213"/>
      <c r="AT323" s="208" t="s">
        <v>192</v>
      </c>
      <c r="AU323" s="208" t="s">
        <v>80</v>
      </c>
      <c r="AV323" s="13" t="s">
        <v>78</v>
      </c>
      <c r="AW323" s="13" t="s">
        <v>35</v>
      </c>
      <c r="AX323" s="13" t="s">
        <v>71</v>
      </c>
      <c r="AY323" s="208" t="s">
        <v>179</v>
      </c>
    </row>
    <row r="324" spans="2:51" s="12" customFormat="1" ht="13.5">
      <c r="B324" s="199"/>
      <c r="D324" s="194" t="s">
        <v>192</v>
      </c>
      <c r="E324" s="200" t="s">
        <v>5</v>
      </c>
      <c r="F324" s="201" t="s">
        <v>1847</v>
      </c>
      <c r="H324" s="202">
        <v>0.281</v>
      </c>
      <c r="I324" s="203"/>
      <c r="L324" s="199"/>
      <c r="M324" s="204"/>
      <c r="N324" s="205"/>
      <c r="O324" s="205"/>
      <c r="P324" s="205"/>
      <c r="Q324" s="205"/>
      <c r="R324" s="205"/>
      <c r="S324" s="205"/>
      <c r="T324" s="206"/>
      <c r="AT324" s="200" t="s">
        <v>192</v>
      </c>
      <c r="AU324" s="200" t="s">
        <v>80</v>
      </c>
      <c r="AV324" s="12" t="s">
        <v>80</v>
      </c>
      <c r="AW324" s="12" t="s">
        <v>35</v>
      </c>
      <c r="AX324" s="12" t="s">
        <v>78</v>
      </c>
      <c r="AY324" s="200" t="s">
        <v>179</v>
      </c>
    </row>
    <row r="325" spans="2:63" s="11" customFormat="1" ht="29.85" customHeight="1">
      <c r="B325" s="168"/>
      <c r="D325" s="169" t="s">
        <v>70</v>
      </c>
      <c r="E325" s="179" t="s">
        <v>289</v>
      </c>
      <c r="F325" s="179" t="s">
        <v>1277</v>
      </c>
      <c r="I325" s="171"/>
      <c r="J325" s="180">
        <f>BK325</f>
        <v>0</v>
      </c>
      <c r="L325" s="168"/>
      <c r="M325" s="173"/>
      <c r="N325" s="174"/>
      <c r="O325" s="174"/>
      <c r="P325" s="175">
        <f>SUM(P326:P373)</f>
        <v>0</v>
      </c>
      <c r="Q325" s="174"/>
      <c r="R325" s="175">
        <f>SUM(R326:R373)</f>
        <v>27.92240338</v>
      </c>
      <c r="S325" s="174"/>
      <c r="T325" s="176">
        <f>SUM(T326:T373)</f>
        <v>0</v>
      </c>
      <c r="AR325" s="169" t="s">
        <v>78</v>
      </c>
      <c r="AT325" s="177" t="s">
        <v>70</v>
      </c>
      <c r="AU325" s="177" t="s">
        <v>78</v>
      </c>
      <c r="AY325" s="169" t="s">
        <v>179</v>
      </c>
      <c r="BK325" s="178">
        <f>SUM(BK326:BK373)</f>
        <v>0</v>
      </c>
    </row>
    <row r="326" spans="2:65" s="1" customFormat="1" ht="25.5" customHeight="1">
      <c r="B326" s="181"/>
      <c r="C326" s="182" t="s">
        <v>754</v>
      </c>
      <c r="D326" s="182" t="s">
        <v>181</v>
      </c>
      <c r="E326" s="183" t="s">
        <v>1848</v>
      </c>
      <c r="F326" s="184" t="s">
        <v>1849</v>
      </c>
      <c r="G326" s="185" t="s">
        <v>316</v>
      </c>
      <c r="H326" s="186">
        <v>2</v>
      </c>
      <c r="I326" s="187"/>
      <c r="J326" s="188">
        <f>ROUND(I326*H326,2)</f>
        <v>0</v>
      </c>
      <c r="K326" s="184" t="s">
        <v>5</v>
      </c>
      <c r="L326" s="42"/>
      <c r="M326" s="189" t="s">
        <v>5</v>
      </c>
      <c r="N326" s="190" t="s">
        <v>42</v>
      </c>
      <c r="O326" s="43"/>
      <c r="P326" s="191">
        <f>O326*H326</f>
        <v>0</v>
      </c>
      <c r="Q326" s="191">
        <v>0</v>
      </c>
      <c r="R326" s="191">
        <f>Q326*H326</f>
        <v>0</v>
      </c>
      <c r="S326" s="191">
        <v>0</v>
      </c>
      <c r="T326" s="192">
        <f>S326*H326</f>
        <v>0</v>
      </c>
      <c r="AR326" s="25" t="s">
        <v>186</v>
      </c>
      <c r="AT326" s="25" t="s">
        <v>181</v>
      </c>
      <c r="AU326" s="25" t="s">
        <v>80</v>
      </c>
      <c r="AY326" s="25" t="s">
        <v>179</v>
      </c>
      <c r="BE326" s="193">
        <f>IF(N326="základní",J326,0)</f>
        <v>0</v>
      </c>
      <c r="BF326" s="193">
        <f>IF(N326="snížená",J326,0)</f>
        <v>0</v>
      </c>
      <c r="BG326" s="193">
        <f>IF(N326="zákl. přenesená",J326,0)</f>
        <v>0</v>
      </c>
      <c r="BH326" s="193">
        <f>IF(N326="sníž. přenesená",J326,0)</f>
        <v>0</v>
      </c>
      <c r="BI326" s="193">
        <f>IF(N326="nulová",J326,0)</f>
        <v>0</v>
      </c>
      <c r="BJ326" s="25" t="s">
        <v>78</v>
      </c>
      <c r="BK326" s="193">
        <f>ROUND(I326*H326,2)</f>
        <v>0</v>
      </c>
      <c r="BL326" s="25" t="s">
        <v>186</v>
      </c>
      <c r="BM326" s="25" t="s">
        <v>1850</v>
      </c>
    </row>
    <row r="327" spans="2:47" s="1" customFormat="1" ht="27">
      <c r="B327" s="42"/>
      <c r="D327" s="194" t="s">
        <v>188</v>
      </c>
      <c r="F327" s="195" t="s">
        <v>1851</v>
      </c>
      <c r="I327" s="196"/>
      <c r="L327" s="42"/>
      <c r="M327" s="197"/>
      <c r="N327" s="43"/>
      <c r="O327" s="43"/>
      <c r="P327" s="43"/>
      <c r="Q327" s="43"/>
      <c r="R327" s="43"/>
      <c r="S327" s="43"/>
      <c r="T327" s="71"/>
      <c r="AT327" s="25" t="s">
        <v>188</v>
      </c>
      <c r="AU327" s="25" t="s">
        <v>80</v>
      </c>
    </row>
    <row r="328" spans="2:47" s="1" customFormat="1" ht="27">
      <c r="B328" s="42"/>
      <c r="D328" s="194" t="s">
        <v>190</v>
      </c>
      <c r="F328" s="198" t="s">
        <v>1633</v>
      </c>
      <c r="I328" s="196"/>
      <c r="L328" s="42"/>
      <c r="M328" s="197"/>
      <c r="N328" s="43"/>
      <c r="O328" s="43"/>
      <c r="P328" s="43"/>
      <c r="Q328" s="43"/>
      <c r="R328" s="43"/>
      <c r="S328" s="43"/>
      <c r="T328" s="71"/>
      <c r="AT328" s="25" t="s">
        <v>190</v>
      </c>
      <c r="AU328" s="25" t="s">
        <v>80</v>
      </c>
    </row>
    <row r="329" spans="2:51" s="12" customFormat="1" ht="13.5">
      <c r="B329" s="199"/>
      <c r="D329" s="194" t="s">
        <v>192</v>
      </c>
      <c r="E329" s="200" t="s">
        <v>5</v>
      </c>
      <c r="F329" s="201" t="s">
        <v>80</v>
      </c>
      <c r="H329" s="202">
        <v>2</v>
      </c>
      <c r="I329" s="203"/>
      <c r="L329" s="199"/>
      <c r="M329" s="204"/>
      <c r="N329" s="205"/>
      <c r="O329" s="205"/>
      <c r="P329" s="205"/>
      <c r="Q329" s="205"/>
      <c r="R329" s="205"/>
      <c r="S329" s="205"/>
      <c r="T329" s="206"/>
      <c r="AT329" s="200" t="s">
        <v>192</v>
      </c>
      <c r="AU329" s="200" t="s">
        <v>80</v>
      </c>
      <c r="AV329" s="12" t="s">
        <v>80</v>
      </c>
      <c r="AW329" s="12" t="s">
        <v>35</v>
      </c>
      <c r="AX329" s="12" t="s">
        <v>78</v>
      </c>
      <c r="AY329" s="200" t="s">
        <v>179</v>
      </c>
    </row>
    <row r="330" spans="2:65" s="1" customFormat="1" ht="25.5" customHeight="1">
      <c r="B330" s="181"/>
      <c r="C330" s="182" t="s">
        <v>772</v>
      </c>
      <c r="D330" s="182" t="s">
        <v>181</v>
      </c>
      <c r="E330" s="183" t="s">
        <v>1852</v>
      </c>
      <c r="F330" s="184" t="s">
        <v>1853</v>
      </c>
      <c r="G330" s="185" t="s">
        <v>309</v>
      </c>
      <c r="H330" s="186">
        <v>32</v>
      </c>
      <c r="I330" s="187"/>
      <c r="J330" s="188">
        <f>ROUND(I330*H330,2)</f>
        <v>0</v>
      </c>
      <c r="K330" s="184" t="s">
        <v>185</v>
      </c>
      <c r="L330" s="42"/>
      <c r="M330" s="189" t="s">
        <v>5</v>
      </c>
      <c r="N330" s="190" t="s">
        <v>42</v>
      </c>
      <c r="O330" s="43"/>
      <c r="P330" s="191">
        <f>O330*H330</f>
        <v>0</v>
      </c>
      <c r="Q330" s="191">
        <v>0.1295</v>
      </c>
      <c r="R330" s="191">
        <f>Q330*H330</f>
        <v>4.144</v>
      </c>
      <c r="S330" s="191">
        <v>0</v>
      </c>
      <c r="T330" s="192">
        <f>S330*H330</f>
        <v>0</v>
      </c>
      <c r="AR330" s="25" t="s">
        <v>186</v>
      </c>
      <c r="AT330" s="25" t="s">
        <v>181</v>
      </c>
      <c r="AU330" s="25" t="s">
        <v>80</v>
      </c>
      <c r="AY330" s="25" t="s">
        <v>179</v>
      </c>
      <c r="BE330" s="193">
        <f>IF(N330="základní",J330,0)</f>
        <v>0</v>
      </c>
      <c r="BF330" s="193">
        <f>IF(N330="snížená",J330,0)</f>
        <v>0</v>
      </c>
      <c r="BG330" s="193">
        <f>IF(N330="zákl. přenesená",J330,0)</f>
        <v>0</v>
      </c>
      <c r="BH330" s="193">
        <f>IF(N330="sníž. přenesená",J330,0)</f>
        <v>0</v>
      </c>
      <c r="BI330" s="193">
        <f>IF(N330="nulová",J330,0)</f>
        <v>0</v>
      </c>
      <c r="BJ330" s="25" t="s">
        <v>78</v>
      </c>
      <c r="BK330" s="193">
        <f>ROUND(I330*H330,2)</f>
        <v>0</v>
      </c>
      <c r="BL330" s="25" t="s">
        <v>186</v>
      </c>
      <c r="BM330" s="25" t="s">
        <v>1854</v>
      </c>
    </row>
    <row r="331" spans="2:47" s="1" customFormat="1" ht="40.5">
      <c r="B331" s="42"/>
      <c r="D331" s="194" t="s">
        <v>188</v>
      </c>
      <c r="F331" s="195" t="s">
        <v>1855</v>
      </c>
      <c r="I331" s="196"/>
      <c r="L331" s="42"/>
      <c r="M331" s="197"/>
      <c r="N331" s="43"/>
      <c r="O331" s="43"/>
      <c r="P331" s="43"/>
      <c r="Q331" s="43"/>
      <c r="R331" s="43"/>
      <c r="S331" s="43"/>
      <c r="T331" s="71"/>
      <c r="AT331" s="25" t="s">
        <v>188</v>
      </c>
      <c r="AU331" s="25" t="s">
        <v>80</v>
      </c>
    </row>
    <row r="332" spans="2:47" s="1" customFormat="1" ht="27">
      <c r="B332" s="42"/>
      <c r="D332" s="194" t="s">
        <v>190</v>
      </c>
      <c r="F332" s="198" t="s">
        <v>1633</v>
      </c>
      <c r="I332" s="196"/>
      <c r="L332" s="42"/>
      <c r="M332" s="197"/>
      <c r="N332" s="43"/>
      <c r="O332" s="43"/>
      <c r="P332" s="43"/>
      <c r="Q332" s="43"/>
      <c r="R332" s="43"/>
      <c r="S332" s="43"/>
      <c r="T332" s="71"/>
      <c r="AT332" s="25" t="s">
        <v>190</v>
      </c>
      <c r="AU332" s="25" t="s">
        <v>80</v>
      </c>
    </row>
    <row r="333" spans="2:51" s="12" customFormat="1" ht="13.5">
      <c r="B333" s="199"/>
      <c r="D333" s="194" t="s">
        <v>192</v>
      </c>
      <c r="E333" s="200" t="s">
        <v>5</v>
      </c>
      <c r="F333" s="201" t="s">
        <v>1856</v>
      </c>
      <c r="H333" s="202">
        <v>32</v>
      </c>
      <c r="I333" s="203"/>
      <c r="L333" s="199"/>
      <c r="M333" s="204"/>
      <c r="N333" s="205"/>
      <c r="O333" s="205"/>
      <c r="P333" s="205"/>
      <c r="Q333" s="205"/>
      <c r="R333" s="205"/>
      <c r="S333" s="205"/>
      <c r="T333" s="206"/>
      <c r="AT333" s="200" t="s">
        <v>192</v>
      </c>
      <c r="AU333" s="200" t="s">
        <v>80</v>
      </c>
      <c r="AV333" s="12" t="s">
        <v>80</v>
      </c>
      <c r="AW333" s="12" t="s">
        <v>35</v>
      </c>
      <c r="AX333" s="12" t="s">
        <v>78</v>
      </c>
      <c r="AY333" s="200" t="s">
        <v>179</v>
      </c>
    </row>
    <row r="334" spans="2:65" s="1" customFormat="1" ht="16.5" customHeight="1">
      <c r="B334" s="181"/>
      <c r="C334" s="230" t="s">
        <v>777</v>
      </c>
      <c r="D334" s="230" t="s">
        <v>541</v>
      </c>
      <c r="E334" s="231" t="s">
        <v>1857</v>
      </c>
      <c r="F334" s="232" t="s">
        <v>1858</v>
      </c>
      <c r="G334" s="233" t="s">
        <v>822</v>
      </c>
      <c r="H334" s="234">
        <v>21</v>
      </c>
      <c r="I334" s="235"/>
      <c r="J334" s="236">
        <f>ROUND(I334*H334,2)</f>
        <v>0</v>
      </c>
      <c r="K334" s="232" t="s">
        <v>185</v>
      </c>
      <c r="L334" s="237"/>
      <c r="M334" s="238" t="s">
        <v>5</v>
      </c>
      <c r="N334" s="239" t="s">
        <v>42</v>
      </c>
      <c r="O334" s="43"/>
      <c r="P334" s="191">
        <f>O334*H334</f>
        <v>0</v>
      </c>
      <c r="Q334" s="191">
        <v>0.046</v>
      </c>
      <c r="R334" s="191">
        <f>Q334*H334</f>
        <v>0.966</v>
      </c>
      <c r="S334" s="191">
        <v>0</v>
      </c>
      <c r="T334" s="192">
        <f>S334*H334</f>
        <v>0</v>
      </c>
      <c r="AR334" s="25" t="s">
        <v>284</v>
      </c>
      <c r="AT334" s="25" t="s">
        <v>541</v>
      </c>
      <c r="AU334" s="25" t="s">
        <v>80</v>
      </c>
      <c r="AY334" s="25" t="s">
        <v>179</v>
      </c>
      <c r="BE334" s="193">
        <f>IF(N334="základní",J334,0)</f>
        <v>0</v>
      </c>
      <c r="BF334" s="193">
        <f>IF(N334="snížená",J334,0)</f>
        <v>0</v>
      </c>
      <c r="BG334" s="193">
        <f>IF(N334="zákl. přenesená",J334,0)</f>
        <v>0</v>
      </c>
      <c r="BH334" s="193">
        <f>IF(N334="sníž. přenesená",J334,0)</f>
        <v>0</v>
      </c>
      <c r="BI334" s="193">
        <f>IF(N334="nulová",J334,0)</f>
        <v>0</v>
      </c>
      <c r="BJ334" s="25" t="s">
        <v>78</v>
      </c>
      <c r="BK334" s="193">
        <f>ROUND(I334*H334,2)</f>
        <v>0</v>
      </c>
      <c r="BL334" s="25" t="s">
        <v>186</v>
      </c>
      <c r="BM334" s="25" t="s">
        <v>1859</v>
      </c>
    </row>
    <row r="335" spans="2:47" s="1" customFormat="1" ht="13.5">
      <c r="B335" s="42"/>
      <c r="D335" s="194" t="s">
        <v>188</v>
      </c>
      <c r="F335" s="195" t="s">
        <v>1860</v>
      </c>
      <c r="I335" s="196"/>
      <c r="L335" s="42"/>
      <c r="M335" s="197"/>
      <c r="N335" s="43"/>
      <c r="O335" s="43"/>
      <c r="P335" s="43"/>
      <c r="Q335" s="43"/>
      <c r="R335" s="43"/>
      <c r="S335" s="43"/>
      <c r="T335" s="71"/>
      <c r="AT335" s="25" t="s">
        <v>188</v>
      </c>
      <c r="AU335" s="25" t="s">
        <v>80</v>
      </c>
    </row>
    <row r="336" spans="2:51" s="12" customFormat="1" ht="13.5">
      <c r="B336" s="199"/>
      <c r="D336" s="194" t="s">
        <v>192</v>
      </c>
      <c r="F336" s="201" t="s">
        <v>1861</v>
      </c>
      <c r="H336" s="202">
        <v>21</v>
      </c>
      <c r="I336" s="203"/>
      <c r="L336" s="199"/>
      <c r="M336" s="204"/>
      <c r="N336" s="205"/>
      <c r="O336" s="205"/>
      <c r="P336" s="205"/>
      <c r="Q336" s="205"/>
      <c r="R336" s="205"/>
      <c r="S336" s="205"/>
      <c r="T336" s="206"/>
      <c r="AT336" s="200" t="s">
        <v>192</v>
      </c>
      <c r="AU336" s="200" t="s">
        <v>80</v>
      </c>
      <c r="AV336" s="12" t="s">
        <v>80</v>
      </c>
      <c r="AW336" s="12" t="s">
        <v>6</v>
      </c>
      <c r="AX336" s="12" t="s">
        <v>78</v>
      </c>
      <c r="AY336" s="200" t="s">
        <v>179</v>
      </c>
    </row>
    <row r="337" spans="2:65" s="1" customFormat="1" ht="16.5" customHeight="1">
      <c r="B337" s="181"/>
      <c r="C337" s="230" t="s">
        <v>784</v>
      </c>
      <c r="D337" s="230" t="s">
        <v>541</v>
      </c>
      <c r="E337" s="231" t="s">
        <v>1862</v>
      </c>
      <c r="F337" s="232" t="s">
        <v>1863</v>
      </c>
      <c r="G337" s="233" t="s">
        <v>822</v>
      </c>
      <c r="H337" s="234">
        <v>25.2</v>
      </c>
      <c r="I337" s="235"/>
      <c r="J337" s="236">
        <f>ROUND(I337*H337,2)</f>
        <v>0</v>
      </c>
      <c r="K337" s="232" t="s">
        <v>185</v>
      </c>
      <c r="L337" s="237"/>
      <c r="M337" s="238" t="s">
        <v>5</v>
      </c>
      <c r="N337" s="239" t="s">
        <v>42</v>
      </c>
      <c r="O337" s="43"/>
      <c r="P337" s="191">
        <f>O337*H337</f>
        <v>0</v>
      </c>
      <c r="Q337" s="191">
        <v>0.009</v>
      </c>
      <c r="R337" s="191">
        <f>Q337*H337</f>
        <v>0.22679999999999997</v>
      </c>
      <c r="S337" s="191">
        <v>0</v>
      </c>
      <c r="T337" s="192">
        <f>S337*H337</f>
        <v>0</v>
      </c>
      <c r="AR337" s="25" t="s">
        <v>284</v>
      </c>
      <c r="AT337" s="25" t="s">
        <v>541</v>
      </c>
      <c r="AU337" s="25" t="s">
        <v>80</v>
      </c>
      <c r="AY337" s="25" t="s">
        <v>179</v>
      </c>
      <c r="BE337" s="193">
        <f>IF(N337="základní",J337,0)</f>
        <v>0</v>
      </c>
      <c r="BF337" s="193">
        <f>IF(N337="snížená",J337,0)</f>
        <v>0</v>
      </c>
      <c r="BG337" s="193">
        <f>IF(N337="zákl. přenesená",J337,0)</f>
        <v>0</v>
      </c>
      <c r="BH337" s="193">
        <f>IF(N337="sníž. přenesená",J337,0)</f>
        <v>0</v>
      </c>
      <c r="BI337" s="193">
        <f>IF(N337="nulová",J337,0)</f>
        <v>0</v>
      </c>
      <c r="BJ337" s="25" t="s">
        <v>78</v>
      </c>
      <c r="BK337" s="193">
        <f>ROUND(I337*H337,2)</f>
        <v>0</v>
      </c>
      <c r="BL337" s="25" t="s">
        <v>186</v>
      </c>
      <c r="BM337" s="25" t="s">
        <v>1864</v>
      </c>
    </row>
    <row r="338" spans="2:47" s="1" customFormat="1" ht="13.5">
      <c r="B338" s="42"/>
      <c r="D338" s="194" t="s">
        <v>188</v>
      </c>
      <c r="F338" s="195" t="s">
        <v>1865</v>
      </c>
      <c r="I338" s="196"/>
      <c r="L338" s="42"/>
      <c r="M338" s="197"/>
      <c r="N338" s="43"/>
      <c r="O338" s="43"/>
      <c r="P338" s="43"/>
      <c r="Q338" s="43"/>
      <c r="R338" s="43"/>
      <c r="S338" s="43"/>
      <c r="T338" s="71"/>
      <c r="AT338" s="25" t="s">
        <v>188</v>
      </c>
      <c r="AU338" s="25" t="s">
        <v>80</v>
      </c>
    </row>
    <row r="339" spans="2:51" s="12" customFormat="1" ht="13.5">
      <c r="B339" s="199"/>
      <c r="D339" s="194" t="s">
        <v>192</v>
      </c>
      <c r="F339" s="201" t="s">
        <v>1866</v>
      </c>
      <c r="H339" s="202">
        <v>25.2</v>
      </c>
      <c r="I339" s="203"/>
      <c r="L339" s="199"/>
      <c r="M339" s="204"/>
      <c r="N339" s="205"/>
      <c r="O339" s="205"/>
      <c r="P339" s="205"/>
      <c r="Q339" s="205"/>
      <c r="R339" s="205"/>
      <c r="S339" s="205"/>
      <c r="T339" s="206"/>
      <c r="AT339" s="200" t="s">
        <v>192</v>
      </c>
      <c r="AU339" s="200" t="s">
        <v>80</v>
      </c>
      <c r="AV339" s="12" t="s">
        <v>80</v>
      </c>
      <c r="AW339" s="12" t="s">
        <v>6</v>
      </c>
      <c r="AX339" s="12" t="s">
        <v>78</v>
      </c>
      <c r="AY339" s="200" t="s">
        <v>179</v>
      </c>
    </row>
    <row r="340" spans="2:65" s="1" customFormat="1" ht="25.5" customHeight="1">
      <c r="B340" s="181"/>
      <c r="C340" s="182" t="s">
        <v>790</v>
      </c>
      <c r="D340" s="182" t="s">
        <v>181</v>
      </c>
      <c r="E340" s="183" t="s">
        <v>1867</v>
      </c>
      <c r="F340" s="184" t="s">
        <v>1868</v>
      </c>
      <c r="G340" s="185" t="s">
        <v>822</v>
      </c>
      <c r="H340" s="186">
        <v>2</v>
      </c>
      <c r="I340" s="187"/>
      <c r="J340" s="188">
        <f>ROUND(I340*H340,2)</f>
        <v>0</v>
      </c>
      <c r="K340" s="184" t="s">
        <v>185</v>
      </c>
      <c r="L340" s="42"/>
      <c r="M340" s="189" t="s">
        <v>5</v>
      </c>
      <c r="N340" s="190" t="s">
        <v>42</v>
      </c>
      <c r="O340" s="43"/>
      <c r="P340" s="191">
        <f>O340*H340</f>
        <v>0</v>
      </c>
      <c r="Q340" s="191">
        <v>5.80039</v>
      </c>
      <c r="R340" s="191">
        <f>Q340*H340</f>
        <v>11.60078</v>
      </c>
      <c r="S340" s="191">
        <v>0</v>
      </c>
      <c r="T340" s="192">
        <f>S340*H340</f>
        <v>0</v>
      </c>
      <c r="AR340" s="25" t="s">
        <v>186</v>
      </c>
      <c r="AT340" s="25" t="s">
        <v>181</v>
      </c>
      <c r="AU340" s="25" t="s">
        <v>80</v>
      </c>
      <c r="AY340" s="25" t="s">
        <v>179</v>
      </c>
      <c r="BE340" s="193">
        <f>IF(N340="základní",J340,0)</f>
        <v>0</v>
      </c>
      <c r="BF340" s="193">
        <f>IF(N340="snížená",J340,0)</f>
        <v>0</v>
      </c>
      <c r="BG340" s="193">
        <f>IF(N340="zákl. přenesená",J340,0)</f>
        <v>0</v>
      </c>
      <c r="BH340" s="193">
        <f>IF(N340="sníž. přenesená",J340,0)</f>
        <v>0</v>
      </c>
      <c r="BI340" s="193">
        <f>IF(N340="nulová",J340,0)</f>
        <v>0</v>
      </c>
      <c r="BJ340" s="25" t="s">
        <v>78</v>
      </c>
      <c r="BK340" s="193">
        <f>ROUND(I340*H340,2)</f>
        <v>0</v>
      </c>
      <c r="BL340" s="25" t="s">
        <v>186</v>
      </c>
      <c r="BM340" s="25" t="s">
        <v>1869</v>
      </c>
    </row>
    <row r="341" spans="2:47" s="1" customFormat="1" ht="27">
      <c r="B341" s="42"/>
      <c r="D341" s="194" t="s">
        <v>188</v>
      </c>
      <c r="F341" s="195" t="s">
        <v>1870</v>
      </c>
      <c r="I341" s="196"/>
      <c r="L341" s="42"/>
      <c r="M341" s="197"/>
      <c r="N341" s="43"/>
      <c r="O341" s="43"/>
      <c r="P341" s="43"/>
      <c r="Q341" s="43"/>
      <c r="R341" s="43"/>
      <c r="S341" s="43"/>
      <c r="T341" s="71"/>
      <c r="AT341" s="25" t="s">
        <v>188</v>
      </c>
      <c r="AU341" s="25" t="s">
        <v>80</v>
      </c>
    </row>
    <row r="342" spans="2:47" s="1" customFormat="1" ht="40.5">
      <c r="B342" s="42"/>
      <c r="D342" s="194" t="s">
        <v>190</v>
      </c>
      <c r="F342" s="198" t="s">
        <v>1871</v>
      </c>
      <c r="I342" s="196"/>
      <c r="L342" s="42"/>
      <c r="M342" s="197"/>
      <c r="N342" s="43"/>
      <c r="O342" s="43"/>
      <c r="P342" s="43"/>
      <c r="Q342" s="43"/>
      <c r="R342" s="43"/>
      <c r="S342" s="43"/>
      <c r="T342" s="71"/>
      <c r="AT342" s="25" t="s">
        <v>190</v>
      </c>
      <c r="AU342" s="25" t="s">
        <v>80</v>
      </c>
    </row>
    <row r="343" spans="2:51" s="12" customFormat="1" ht="13.5">
      <c r="B343" s="199"/>
      <c r="D343" s="194" t="s">
        <v>192</v>
      </c>
      <c r="E343" s="200" t="s">
        <v>5</v>
      </c>
      <c r="F343" s="201" t="s">
        <v>80</v>
      </c>
      <c r="H343" s="202">
        <v>2</v>
      </c>
      <c r="I343" s="203"/>
      <c r="L343" s="199"/>
      <c r="M343" s="204"/>
      <c r="N343" s="205"/>
      <c r="O343" s="205"/>
      <c r="P343" s="205"/>
      <c r="Q343" s="205"/>
      <c r="R343" s="205"/>
      <c r="S343" s="205"/>
      <c r="T343" s="206"/>
      <c r="AT343" s="200" t="s">
        <v>192</v>
      </c>
      <c r="AU343" s="200" t="s">
        <v>80</v>
      </c>
      <c r="AV343" s="12" t="s">
        <v>80</v>
      </c>
      <c r="AW343" s="12" t="s">
        <v>35</v>
      </c>
      <c r="AX343" s="12" t="s">
        <v>78</v>
      </c>
      <c r="AY343" s="200" t="s">
        <v>179</v>
      </c>
    </row>
    <row r="344" spans="2:65" s="1" customFormat="1" ht="16.5" customHeight="1">
      <c r="B344" s="181"/>
      <c r="C344" s="182" t="s">
        <v>797</v>
      </c>
      <c r="D344" s="182" t="s">
        <v>181</v>
      </c>
      <c r="E344" s="183" t="s">
        <v>1872</v>
      </c>
      <c r="F344" s="184" t="s">
        <v>1873</v>
      </c>
      <c r="G344" s="185" t="s">
        <v>309</v>
      </c>
      <c r="H344" s="186">
        <v>7.5</v>
      </c>
      <c r="I344" s="187"/>
      <c r="J344" s="188">
        <f>ROUND(I344*H344,2)</f>
        <v>0</v>
      </c>
      <c r="K344" s="184" t="s">
        <v>185</v>
      </c>
      <c r="L344" s="42"/>
      <c r="M344" s="189" t="s">
        <v>5</v>
      </c>
      <c r="N344" s="190" t="s">
        <v>42</v>
      </c>
      <c r="O344" s="43"/>
      <c r="P344" s="191">
        <f>O344*H344</f>
        <v>0</v>
      </c>
      <c r="Q344" s="191">
        <v>0.61348</v>
      </c>
      <c r="R344" s="191">
        <f>Q344*H344</f>
        <v>4.601100000000001</v>
      </c>
      <c r="S344" s="191">
        <v>0</v>
      </c>
      <c r="T344" s="192">
        <f>S344*H344</f>
        <v>0</v>
      </c>
      <c r="AR344" s="25" t="s">
        <v>186</v>
      </c>
      <c r="AT344" s="25" t="s">
        <v>181</v>
      </c>
      <c r="AU344" s="25" t="s">
        <v>80</v>
      </c>
      <c r="AY344" s="25" t="s">
        <v>179</v>
      </c>
      <c r="BE344" s="193">
        <f>IF(N344="základní",J344,0)</f>
        <v>0</v>
      </c>
      <c r="BF344" s="193">
        <f>IF(N344="snížená",J344,0)</f>
        <v>0</v>
      </c>
      <c r="BG344" s="193">
        <f>IF(N344="zákl. přenesená",J344,0)</f>
        <v>0</v>
      </c>
      <c r="BH344" s="193">
        <f>IF(N344="sníž. přenesená",J344,0)</f>
        <v>0</v>
      </c>
      <c r="BI344" s="193">
        <f>IF(N344="nulová",J344,0)</f>
        <v>0</v>
      </c>
      <c r="BJ344" s="25" t="s">
        <v>78</v>
      </c>
      <c r="BK344" s="193">
        <f>ROUND(I344*H344,2)</f>
        <v>0</v>
      </c>
      <c r="BL344" s="25" t="s">
        <v>186</v>
      </c>
      <c r="BM344" s="25" t="s">
        <v>1874</v>
      </c>
    </row>
    <row r="345" spans="2:47" s="1" customFormat="1" ht="13.5">
      <c r="B345" s="42"/>
      <c r="D345" s="194" t="s">
        <v>188</v>
      </c>
      <c r="F345" s="195" t="s">
        <v>1875</v>
      </c>
      <c r="I345" s="196"/>
      <c r="L345" s="42"/>
      <c r="M345" s="197"/>
      <c r="N345" s="43"/>
      <c r="O345" s="43"/>
      <c r="P345" s="43"/>
      <c r="Q345" s="43"/>
      <c r="R345" s="43"/>
      <c r="S345" s="43"/>
      <c r="T345" s="71"/>
      <c r="AT345" s="25" t="s">
        <v>188</v>
      </c>
      <c r="AU345" s="25" t="s">
        <v>80</v>
      </c>
    </row>
    <row r="346" spans="2:47" s="1" customFormat="1" ht="27">
      <c r="B346" s="42"/>
      <c r="D346" s="194" t="s">
        <v>190</v>
      </c>
      <c r="F346" s="198" t="s">
        <v>1633</v>
      </c>
      <c r="I346" s="196"/>
      <c r="L346" s="42"/>
      <c r="M346" s="197"/>
      <c r="N346" s="43"/>
      <c r="O346" s="43"/>
      <c r="P346" s="43"/>
      <c r="Q346" s="43"/>
      <c r="R346" s="43"/>
      <c r="S346" s="43"/>
      <c r="T346" s="71"/>
      <c r="AT346" s="25" t="s">
        <v>190</v>
      </c>
      <c r="AU346" s="25" t="s">
        <v>80</v>
      </c>
    </row>
    <row r="347" spans="2:51" s="12" customFormat="1" ht="13.5">
      <c r="B347" s="199"/>
      <c r="D347" s="194" t="s">
        <v>192</v>
      </c>
      <c r="E347" s="200" t="s">
        <v>5</v>
      </c>
      <c r="F347" s="201" t="s">
        <v>1876</v>
      </c>
      <c r="H347" s="202">
        <v>7.5</v>
      </c>
      <c r="I347" s="203"/>
      <c r="L347" s="199"/>
      <c r="M347" s="204"/>
      <c r="N347" s="205"/>
      <c r="O347" s="205"/>
      <c r="P347" s="205"/>
      <c r="Q347" s="205"/>
      <c r="R347" s="205"/>
      <c r="S347" s="205"/>
      <c r="T347" s="206"/>
      <c r="AT347" s="200" t="s">
        <v>192</v>
      </c>
      <c r="AU347" s="200" t="s">
        <v>80</v>
      </c>
      <c r="AV347" s="12" t="s">
        <v>80</v>
      </c>
      <c r="AW347" s="12" t="s">
        <v>35</v>
      </c>
      <c r="AX347" s="12" t="s">
        <v>78</v>
      </c>
      <c r="AY347" s="200" t="s">
        <v>179</v>
      </c>
    </row>
    <row r="348" spans="2:65" s="1" customFormat="1" ht="25.5" customHeight="1">
      <c r="B348" s="181"/>
      <c r="C348" s="230" t="s">
        <v>806</v>
      </c>
      <c r="D348" s="230" t="s">
        <v>541</v>
      </c>
      <c r="E348" s="231" t="s">
        <v>1877</v>
      </c>
      <c r="F348" s="232" t="s">
        <v>1878</v>
      </c>
      <c r="G348" s="233" t="s">
        <v>822</v>
      </c>
      <c r="H348" s="234">
        <v>3</v>
      </c>
      <c r="I348" s="235"/>
      <c r="J348" s="236">
        <f>ROUND(I348*H348,2)</f>
        <v>0</v>
      </c>
      <c r="K348" s="232" t="s">
        <v>185</v>
      </c>
      <c r="L348" s="237"/>
      <c r="M348" s="238" t="s">
        <v>5</v>
      </c>
      <c r="N348" s="239" t="s">
        <v>42</v>
      </c>
      <c r="O348" s="43"/>
      <c r="P348" s="191">
        <f>O348*H348</f>
        <v>0</v>
      </c>
      <c r="Q348" s="191">
        <v>1.02</v>
      </c>
      <c r="R348" s="191">
        <f>Q348*H348</f>
        <v>3.06</v>
      </c>
      <c r="S348" s="191">
        <v>0</v>
      </c>
      <c r="T348" s="192">
        <f>S348*H348</f>
        <v>0</v>
      </c>
      <c r="AR348" s="25" t="s">
        <v>284</v>
      </c>
      <c r="AT348" s="25" t="s">
        <v>541</v>
      </c>
      <c r="AU348" s="25" t="s">
        <v>80</v>
      </c>
      <c r="AY348" s="25" t="s">
        <v>179</v>
      </c>
      <c r="BE348" s="193">
        <f>IF(N348="základní",J348,0)</f>
        <v>0</v>
      </c>
      <c r="BF348" s="193">
        <f>IF(N348="snížená",J348,0)</f>
        <v>0</v>
      </c>
      <c r="BG348" s="193">
        <f>IF(N348="zákl. přenesená",J348,0)</f>
        <v>0</v>
      </c>
      <c r="BH348" s="193">
        <f>IF(N348="sníž. přenesená",J348,0)</f>
        <v>0</v>
      </c>
      <c r="BI348" s="193">
        <f>IF(N348="nulová",J348,0)</f>
        <v>0</v>
      </c>
      <c r="BJ348" s="25" t="s">
        <v>78</v>
      </c>
      <c r="BK348" s="193">
        <f>ROUND(I348*H348,2)</f>
        <v>0</v>
      </c>
      <c r="BL348" s="25" t="s">
        <v>186</v>
      </c>
      <c r="BM348" s="25" t="s">
        <v>1879</v>
      </c>
    </row>
    <row r="349" spans="2:47" s="1" customFormat="1" ht="13.5">
      <c r="B349" s="42"/>
      <c r="D349" s="194" t="s">
        <v>188</v>
      </c>
      <c r="F349" s="195" t="s">
        <v>1880</v>
      </c>
      <c r="I349" s="196"/>
      <c r="L349" s="42"/>
      <c r="M349" s="197"/>
      <c r="N349" s="43"/>
      <c r="O349" s="43"/>
      <c r="P349" s="43"/>
      <c r="Q349" s="43"/>
      <c r="R349" s="43"/>
      <c r="S349" s="43"/>
      <c r="T349" s="71"/>
      <c r="AT349" s="25" t="s">
        <v>188</v>
      </c>
      <c r="AU349" s="25" t="s">
        <v>80</v>
      </c>
    </row>
    <row r="350" spans="2:65" s="1" customFormat="1" ht="16.5" customHeight="1">
      <c r="B350" s="181"/>
      <c r="C350" s="182" t="s">
        <v>813</v>
      </c>
      <c r="D350" s="182" t="s">
        <v>181</v>
      </c>
      <c r="E350" s="183" t="s">
        <v>1881</v>
      </c>
      <c r="F350" s="184" t="s">
        <v>1882</v>
      </c>
      <c r="G350" s="185" t="s">
        <v>424</v>
      </c>
      <c r="H350" s="186">
        <v>1.459</v>
      </c>
      <c r="I350" s="187"/>
      <c r="J350" s="188">
        <f>ROUND(I350*H350,2)</f>
        <v>0</v>
      </c>
      <c r="K350" s="184" t="s">
        <v>185</v>
      </c>
      <c r="L350" s="42"/>
      <c r="M350" s="189" t="s">
        <v>5</v>
      </c>
      <c r="N350" s="190" t="s">
        <v>42</v>
      </c>
      <c r="O350" s="43"/>
      <c r="P350" s="191">
        <f>O350*H350</f>
        <v>0</v>
      </c>
      <c r="Q350" s="191">
        <v>2.26672</v>
      </c>
      <c r="R350" s="191">
        <f>Q350*H350</f>
        <v>3.30714448</v>
      </c>
      <c r="S350" s="191">
        <v>0</v>
      </c>
      <c r="T350" s="192">
        <f>S350*H350</f>
        <v>0</v>
      </c>
      <c r="AR350" s="25" t="s">
        <v>186</v>
      </c>
      <c r="AT350" s="25" t="s">
        <v>181</v>
      </c>
      <c r="AU350" s="25" t="s">
        <v>80</v>
      </c>
      <c r="AY350" s="25" t="s">
        <v>179</v>
      </c>
      <c r="BE350" s="193">
        <f>IF(N350="základní",J350,0)</f>
        <v>0</v>
      </c>
      <c r="BF350" s="193">
        <f>IF(N350="snížená",J350,0)</f>
        <v>0</v>
      </c>
      <c r="BG350" s="193">
        <f>IF(N350="zákl. přenesená",J350,0)</f>
        <v>0</v>
      </c>
      <c r="BH350" s="193">
        <f>IF(N350="sníž. přenesená",J350,0)</f>
        <v>0</v>
      </c>
      <c r="BI350" s="193">
        <f>IF(N350="nulová",J350,0)</f>
        <v>0</v>
      </c>
      <c r="BJ350" s="25" t="s">
        <v>78</v>
      </c>
      <c r="BK350" s="193">
        <f>ROUND(I350*H350,2)</f>
        <v>0</v>
      </c>
      <c r="BL350" s="25" t="s">
        <v>186</v>
      </c>
      <c r="BM350" s="25" t="s">
        <v>1883</v>
      </c>
    </row>
    <row r="351" spans="2:47" s="1" customFormat="1" ht="13.5">
      <c r="B351" s="42"/>
      <c r="D351" s="194" t="s">
        <v>188</v>
      </c>
      <c r="F351" s="195" t="s">
        <v>1884</v>
      </c>
      <c r="I351" s="196"/>
      <c r="L351" s="42"/>
      <c r="M351" s="197"/>
      <c r="N351" s="43"/>
      <c r="O351" s="43"/>
      <c r="P351" s="43"/>
      <c r="Q351" s="43"/>
      <c r="R351" s="43"/>
      <c r="S351" s="43"/>
      <c r="T351" s="71"/>
      <c r="AT351" s="25" t="s">
        <v>188</v>
      </c>
      <c r="AU351" s="25" t="s">
        <v>80</v>
      </c>
    </row>
    <row r="352" spans="2:47" s="1" customFormat="1" ht="27">
      <c r="B352" s="42"/>
      <c r="D352" s="194" t="s">
        <v>190</v>
      </c>
      <c r="F352" s="198" t="s">
        <v>1633</v>
      </c>
      <c r="I352" s="196"/>
      <c r="L352" s="42"/>
      <c r="M352" s="197"/>
      <c r="N352" s="43"/>
      <c r="O352" s="43"/>
      <c r="P352" s="43"/>
      <c r="Q352" s="43"/>
      <c r="R352" s="43"/>
      <c r="S352" s="43"/>
      <c r="T352" s="71"/>
      <c r="AT352" s="25" t="s">
        <v>190</v>
      </c>
      <c r="AU352" s="25" t="s">
        <v>80</v>
      </c>
    </row>
    <row r="353" spans="2:51" s="12" customFormat="1" ht="13.5">
      <c r="B353" s="199"/>
      <c r="D353" s="194" t="s">
        <v>192</v>
      </c>
      <c r="E353" s="200" t="s">
        <v>5</v>
      </c>
      <c r="F353" s="201" t="s">
        <v>1885</v>
      </c>
      <c r="H353" s="202">
        <v>2.275</v>
      </c>
      <c r="I353" s="203"/>
      <c r="L353" s="199"/>
      <c r="M353" s="204"/>
      <c r="N353" s="205"/>
      <c r="O353" s="205"/>
      <c r="P353" s="205"/>
      <c r="Q353" s="205"/>
      <c r="R353" s="205"/>
      <c r="S353" s="205"/>
      <c r="T353" s="206"/>
      <c r="AT353" s="200" t="s">
        <v>192</v>
      </c>
      <c r="AU353" s="200" t="s">
        <v>80</v>
      </c>
      <c r="AV353" s="12" t="s">
        <v>80</v>
      </c>
      <c r="AW353" s="12" t="s">
        <v>35</v>
      </c>
      <c r="AX353" s="12" t="s">
        <v>71</v>
      </c>
      <c r="AY353" s="200" t="s">
        <v>179</v>
      </c>
    </row>
    <row r="354" spans="2:51" s="12" customFormat="1" ht="13.5">
      <c r="B354" s="199"/>
      <c r="D354" s="194" t="s">
        <v>192</v>
      </c>
      <c r="E354" s="200" t="s">
        <v>5</v>
      </c>
      <c r="F354" s="201" t="s">
        <v>1886</v>
      </c>
      <c r="H354" s="202">
        <v>-0.816</v>
      </c>
      <c r="I354" s="203"/>
      <c r="L354" s="199"/>
      <c r="M354" s="204"/>
      <c r="N354" s="205"/>
      <c r="O354" s="205"/>
      <c r="P354" s="205"/>
      <c r="Q354" s="205"/>
      <c r="R354" s="205"/>
      <c r="S354" s="205"/>
      <c r="T354" s="206"/>
      <c r="AT354" s="200" t="s">
        <v>192</v>
      </c>
      <c r="AU354" s="200" t="s">
        <v>80</v>
      </c>
      <c r="AV354" s="12" t="s">
        <v>80</v>
      </c>
      <c r="AW354" s="12" t="s">
        <v>35</v>
      </c>
      <c r="AX354" s="12" t="s">
        <v>71</v>
      </c>
      <c r="AY354" s="200" t="s">
        <v>179</v>
      </c>
    </row>
    <row r="355" spans="2:51" s="14" customFormat="1" ht="13.5">
      <c r="B355" s="214"/>
      <c r="D355" s="194" t="s">
        <v>192</v>
      </c>
      <c r="E355" s="215" t="s">
        <v>5</v>
      </c>
      <c r="F355" s="216" t="s">
        <v>228</v>
      </c>
      <c r="H355" s="217">
        <v>1.459</v>
      </c>
      <c r="I355" s="218"/>
      <c r="L355" s="214"/>
      <c r="M355" s="219"/>
      <c r="N355" s="220"/>
      <c r="O355" s="220"/>
      <c r="P355" s="220"/>
      <c r="Q355" s="220"/>
      <c r="R355" s="220"/>
      <c r="S355" s="220"/>
      <c r="T355" s="221"/>
      <c r="AT355" s="215" t="s">
        <v>192</v>
      </c>
      <c r="AU355" s="215" t="s">
        <v>80</v>
      </c>
      <c r="AV355" s="14" t="s">
        <v>186</v>
      </c>
      <c r="AW355" s="14" t="s">
        <v>35</v>
      </c>
      <c r="AX355" s="14" t="s">
        <v>78</v>
      </c>
      <c r="AY355" s="215" t="s">
        <v>179</v>
      </c>
    </row>
    <row r="356" spans="2:65" s="1" customFormat="1" ht="16.5" customHeight="1">
      <c r="B356" s="181"/>
      <c r="C356" s="182" t="s">
        <v>819</v>
      </c>
      <c r="D356" s="182" t="s">
        <v>181</v>
      </c>
      <c r="E356" s="183" t="s">
        <v>1887</v>
      </c>
      <c r="F356" s="184" t="s">
        <v>1888</v>
      </c>
      <c r="G356" s="185" t="s">
        <v>184</v>
      </c>
      <c r="H356" s="186">
        <v>6</v>
      </c>
      <c r="I356" s="187"/>
      <c r="J356" s="188">
        <f>ROUND(I356*H356,2)</f>
        <v>0</v>
      </c>
      <c r="K356" s="184" t="s">
        <v>185</v>
      </c>
      <c r="L356" s="42"/>
      <c r="M356" s="189" t="s">
        <v>5</v>
      </c>
      <c r="N356" s="190" t="s">
        <v>42</v>
      </c>
      <c r="O356" s="43"/>
      <c r="P356" s="191">
        <f>O356*H356</f>
        <v>0</v>
      </c>
      <c r="Q356" s="191">
        <v>0.00036</v>
      </c>
      <c r="R356" s="191">
        <f>Q356*H356</f>
        <v>0.00216</v>
      </c>
      <c r="S356" s="191">
        <v>0</v>
      </c>
      <c r="T356" s="192">
        <f>S356*H356</f>
        <v>0</v>
      </c>
      <c r="AR356" s="25" t="s">
        <v>186</v>
      </c>
      <c r="AT356" s="25" t="s">
        <v>181</v>
      </c>
      <c r="AU356" s="25" t="s">
        <v>80</v>
      </c>
      <c r="AY356" s="25" t="s">
        <v>179</v>
      </c>
      <c r="BE356" s="193">
        <f>IF(N356="základní",J356,0)</f>
        <v>0</v>
      </c>
      <c r="BF356" s="193">
        <f>IF(N356="snížená",J356,0)</f>
        <v>0</v>
      </c>
      <c r="BG356" s="193">
        <f>IF(N356="zákl. přenesená",J356,0)</f>
        <v>0</v>
      </c>
      <c r="BH356" s="193">
        <f>IF(N356="sníž. přenesená",J356,0)</f>
        <v>0</v>
      </c>
      <c r="BI356" s="193">
        <f>IF(N356="nulová",J356,0)</f>
        <v>0</v>
      </c>
      <c r="BJ356" s="25" t="s">
        <v>78</v>
      </c>
      <c r="BK356" s="193">
        <f>ROUND(I356*H356,2)</f>
        <v>0</v>
      </c>
      <c r="BL356" s="25" t="s">
        <v>186</v>
      </c>
      <c r="BM356" s="25" t="s">
        <v>1889</v>
      </c>
    </row>
    <row r="357" spans="2:47" s="1" customFormat="1" ht="13.5">
      <c r="B357" s="42"/>
      <c r="D357" s="194" t="s">
        <v>188</v>
      </c>
      <c r="F357" s="195" t="s">
        <v>1890</v>
      </c>
      <c r="I357" s="196"/>
      <c r="L357" s="42"/>
      <c r="M357" s="197"/>
      <c r="N357" s="43"/>
      <c r="O357" s="43"/>
      <c r="P357" s="43"/>
      <c r="Q357" s="43"/>
      <c r="R357" s="43"/>
      <c r="S357" s="43"/>
      <c r="T357" s="71"/>
      <c r="AT357" s="25" t="s">
        <v>188</v>
      </c>
      <c r="AU357" s="25" t="s">
        <v>80</v>
      </c>
    </row>
    <row r="358" spans="2:65" s="1" customFormat="1" ht="25.5" customHeight="1">
      <c r="B358" s="181"/>
      <c r="C358" s="182" t="s">
        <v>825</v>
      </c>
      <c r="D358" s="182" t="s">
        <v>181</v>
      </c>
      <c r="E358" s="183" t="s">
        <v>1891</v>
      </c>
      <c r="F358" s="184" t="s">
        <v>1892</v>
      </c>
      <c r="G358" s="185" t="s">
        <v>184</v>
      </c>
      <c r="H358" s="186">
        <v>6</v>
      </c>
      <c r="I358" s="187"/>
      <c r="J358" s="188">
        <f>ROUND(I358*H358,2)</f>
        <v>0</v>
      </c>
      <c r="K358" s="184" t="s">
        <v>185</v>
      </c>
      <c r="L358" s="42"/>
      <c r="M358" s="189" t="s">
        <v>5</v>
      </c>
      <c r="N358" s="190" t="s">
        <v>42</v>
      </c>
      <c r="O358" s="43"/>
      <c r="P358" s="191">
        <f>O358*H358</f>
        <v>0</v>
      </c>
      <c r="Q358" s="191">
        <v>0.00047</v>
      </c>
      <c r="R358" s="191">
        <f>Q358*H358</f>
        <v>0.00282</v>
      </c>
      <c r="S358" s="191">
        <v>0</v>
      </c>
      <c r="T358" s="192">
        <f>S358*H358</f>
        <v>0</v>
      </c>
      <c r="AR358" s="25" t="s">
        <v>186</v>
      </c>
      <c r="AT358" s="25" t="s">
        <v>181</v>
      </c>
      <c r="AU358" s="25" t="s">
        <v>80</v>
      </c>
      <c r="AY358" s="25" t="s">
        <v>179</v>
      </c>
      <c r="BE358" s="193">
        <f>IF(N358="základní",J358,0)</f>
        <v>0</v>
      </c>
      <c r="BF358" s="193">
        <f>IF(N358="snížená",J358,0)</f>
        <v>0</v>
      </c>
      <c r="BG358" s="193">
        <f>IF(N358="zákl. přenesená",J358,0)</f>
        <v>0</v>
      </c>
      <c r="BH358" s="193">
        <f>IF(N358="sníž. přenesená",J358,0)</f>
        <v>0</v>
      </c>
      <c r="BI358" s="193">
        <f>IF(N358="nulová",J358,0)</f>
        <v>0</v>
      </c>
      <c r="BJ358" s="25" t="s">
        <v>78</v>
      </c>
      <c r="BK358" s="193">
        <f>ROUND(I358*H358,2)</f>
        <v>0</v>
      </c>
      <c r="BL358" s="25" t="s">
        <v>186</v>
      </c>
      <c r="BM358" s="25" t="s">
        <v>1893</v>
      </c>
    </row>
    <row r="359" spans="2:47" s="1" customFormat="1" ht="13.5">
      <c r="B359" s="42"/>
      <c r="D359" s="194" t="s">
        <v>188</v>
      </c>
      <c r="F359" s="195" t="s">
        <v>1894</v>
      </c>
      <c r="I359" s="196"/>
      <c r="L359" s="42"/>
      <c r="M359" s="197"/>
      <c r="N359" s="43"/>
      <c r="O359" s="43"/>
      <c r="P359" s="43"/>
      <c r="Q359" s="43"/>
      <c r="R359" s="43"/>
      <c r="S359" s="43"/>
      <c r="T359" s="71"/>
      <c r="AT359" s="25" t="s">
        <v>188</v>
      </c>
      <c r="AU359" s="25" t="s">
        <v>80</v>
      </c>
    </row>
    <row r="360" spans="2:47" s="1" customFormat="1" ht="27">
      <c r="B360" s="42"/>
      <c r="D360" s="194" t="s">
        <v>190</v>
      </c>
      <c r="F360" s="198" t="s">
        <v>1633</v>
      </c>
      <c r="I360" s="196"/>
      <c r="L360" s="42"/>
      <c r="M360" s="197"/>
      <c r="N360" s="43"/>
      <c r="O360" s="43"/>
      <c r="P360" s="43"/>
      <c r="Q360" s="43"/>
      <c r="R360" s="43"/>
      <c r="S360" s="43"/>
      <c r="T360" s="71"/>
      <c r="AT360" s="25" t="s">
        <v>190</v>
      </c>
      <c r="AU360" s="25" t="s">
        <v>80</v>
      </c>
    </row>
    <row r="361" spans="2:51" s="13" customFormat="1" ht="13.5">
      <c r="B361" s="207"/>
      <c r="D361" s="194" t="s">
        <v>192</v>
      </c>
      <c r="E361" s="208" t="s">
        <v>5</v>
      </c>
      <c r="F361" s="209" t="s">
        <v>1895</v>
      </c>
      <c r="H361" s="208" t="s">
        <v>5</v>
      </c>
      <c r="I361" s="210"/>
      <c r="L361" s="207"/>
      <c r="M361" s="211"/>
      <c r="N361" s="212"/>
      <c r="O361" s="212"/>
      <c r="P361" s="212"/>
      <c r="Q361" s="212"/>
      <c r="R361" s="212"/>
      <c r="S361" s="212"/>
      <c r="T361" s="213"/>
      <c r="AT361" s="208" t="s">
        <v>192</v>
      </c>
      <c r="AU361" s="208" t="s">
        <v>80</v>
      </c>
      <c r="AV361" s="13" t="s">
        <v>78</v>
      </c>
      <c r="AW361" s="13" t="s">
        <v>35</v>
      </c>
      <c r="AX361" s="13" t="s">
        <v>71</v>
      </c>
      <c r="AY361" s="208" t="s">
        <v>179</v>
      </c>
    </row>
    <row r="362" spans="2:51" s="12" customFormat="1" ht="13.5">
      <c r="B362" s="199"/>
      <c r="D362" s="194" t="s">
        <v>192</v>
      </c>
      <c r="E362" s="200" t="s">
        <v>5</v>
      </c>
      <c r="F362" s="201" t="s">
        <v>248</v>
      </c>
      <c r="H362" s="202">
        <v>6</v>
      </c>
      <c r="I362" s="203"/>
      <c r="L362" s="199"/>
      <c r="M362" s="204"/>
      <c r="N362" s="205"/>
      <c r="O362" s="205"/>
      <c r="P362" s="205"/>
      <c r="Q362" s="205"/>
      <c r="R362" s="205"/>
      <c r="S362" s="205"/>
      <c r="T362" s="206"/>
      <c r="AT362" s="200" t="s">
        <v>192</v>
      </c>
      <c r="AU362" s="200" t="s">
        <v>80</v>
      </c>
      <c r="AV362" s="12" t="s">
        <v>80</v>
      </c>
      <c r="AW362" s="12" t="s">
        <v>35</v>
      </c>
      <c r="AX362" s="12" t="s">
        <v>78</v>
      </c>
      <c r="AY362" s="200" t="s">
        <v>179</v>
      </c>
    </row>
    <row r="363" spans="2:65" s="1" customFormat="1" ht="25.5" customHeight="1">
      <c r="B363" s="181"/>
      <c r="C363" s="182" t="s">
        <v>830</v>
      </c>
      <c r="D363" s="182" t="s">
        <v>181</v>
      </c>
      <c r="E363" s="183" t="s">
        <v>1896</v>
      </c>
      <c r="F363" s="184" t="s">
        <v>1897</v>
      </c>
      <c r="G363" s="185" t="s">
        <v>184</v>
      </c>
      <c r="H363" s="186">
        <v>16.81</v>
      </c>
      <c r="I363" s="187"/>
      <c r="J363" s="188">
        <f>ROUND(I363*H363,2)</f>
        <v>0</v>
      </c>
      <c r="K363" s="184" t="s">
        <v>185</v>
      </c>
      <c r="L363" s="42"/>
      <c r="M363" s="189" t="s">
        <v>5</v>
      </c>
      <c r="N363" s="190" t="s">
        <v>42</v>
      </c>
      <c r="O363" s="43"/>
      <c r="P363" s="191">
        <f>O363*H363</f>
        <v>0</v>
      </c>
      <c r="Q363" s="191">
        <v>0.00069</v>
      </c>
      <c r="R363" s="191">
        <f>Q363*H363</f>
        <v>0.011598899999999999</v>
      </c>
      <c r="S363" s="191">
        <v>0</v>
      </c>
      <c r="T363" s="192">
        <f>S363*H363</f>
        <v>0</v>
      </c>
      <c r="AR363" s="25" t="s">
        <v>186</v>
      </c>
      <c r="AT363" s="25" t="s">
        <v>181</v>
      </c>
      <c r="AU363" s="25" t="s">
        <v>80</v>
      </c>
      <c r="AY363" s="25" t="s">
        <v>179</v>
      </c>
      <c r="BE363" s="193">
        <f>IF(N363="základní",J363,0)</f>
        <v>0</v>
      </c>
      <c r="BF363" s="193">
        <f>IF(N363="snížená",J363,0)</f>
        <v>0</v>
      </c>
      <c r="BG363" s="193">
        <f>IF(N363="zákl. přenesená",J363,0)</f>
        <v>0</v>
      </c>
      <c r="BH363" s="193">
        <f>IF(N363="sníž. přenesená",J363,0)</f>
        <v>0</v>
      </c>
      <c r="BI363" s="193">
        <f>IF(N363="nulová",J363,0)</f>
        <v>0</v>
      </c>
      <c r="BJ363" s="25" t="s">
        <v>78</v>
      </c>
      <c r="BK363" s="193">
        <f>ROUND(I363*H363,2)</f>
        <v>0</v>
      </c>
      <c r="BL363" s="25" t="s">
        <v>186</v>
      </c>
      <c r="BM363" s="25" t="s">
        <v>1898</v>
      </c>
    </row>
    <row r="364" spans="2:47" s="1" customFormat="1" ht="13.5">
      <c r="B364" s="42"/>
      <c r="D364" s="194" t="s">
        <v>188</v>
      </c>
      <c r="F364" s="195" t="s">
        <v>1899</v>
      </c>
      <c r="I364" s="196"/>
      <c r="L364" s="42"/>
      <c r="M364" s="197"/>
      <c r="N364" s="43"/>
      <c r="O364" s="43"/>
      <c r="P364" s="43"/>
      <c r="Q364" s="43"/>
      <c r="R364" s="43"/>
      <c r="S364" s="43"/>
      <c r="T364" s="71"/>
      <c r="AT364" s="25" t="s">
        <v>188</v>
      </c>
      <c r="AU364" s="25" t="s">
        <v>80</v>
      </c>
    </row>
    <row r="365" spans="2:47" s="1" customFormat="1" ht="27">
      <c r="B365" s="42"/>
      <c r="D365" s="194" t="s">
        <v>190</v>
      </c>
      <c r="F365" s="198" t="s">
        <v>1633</v>
      </c>
      <c r="I365" s="196"/>
      <c r="L365" s="42"/>
      <c r="M365" s="197"/>
      <c r="N365" s="43"/>
      <c r="O365" s="43"/>
      <c r="P365" s="43"/>
      <c r="Q365" s="43"/>
      <c r="R365" s="43"/>
      <c r="S365" s="43"/>
      <c r="T365" s="71"/>
      <c r="AT365" s="25" t="s">
        <v>190</v>
      </c>
      <c r="AU365" s="25" t="s">
        <v>80</v>
      </c>
    </row>
    <row r="366" spans="2:51" s="13" customFormat="1" ht="13.5">
      <c r="B366" s="207"/>
      <c r="D366" s="194" t="s">
        <v>192</v>
      </c>
      <c r="E366" s="208" t="s">
        <v>5</v>
      </c>
      <c r="F366" s="209" t="s">
        <v>1900</v>
      </c>
      <c r="H366" s="208" t="s">
        <v>5</v>
      </c>
      <c r="I366" s="210"/>
      <c r="L366" s="207"/>
      <c r="M366" s="211"/>
      <c r="N366" s="212"/>
      <c r="O366" s="212"/>
      <c r="P366" s="212"/>
      <c r="Q366" s="212"/>
      <c r="R366" s="212"/>
      <c r="S366" s="212"/>
      <c r="T366" s="213"/>
      <c r="AT366" s="208" t="s">
        <v>192</v>
      </c>
      <c r="AU366" s="208" t="s">
        <v>80</v>
      </c>
      <c r="AV366" s="13" t="s">
        <v>78</v>
      </c>
      <c r="AW366" s="13" t="s">
        <v>35</v>
      </c>
      <c r="AX366" s="13" t="s">
        <v>71</v>
      </c>
      <c r="AY366" s="208" t="s">
        <v>179</v>
      </c>
    </row>
    <row r="367" spans="2:51" s="12" customFormat="1" ht="13.5">
      <c r="B367" s="199"/>
      <c r="D367" s="194" t="s">
        <v>192</v>
      </c>
      <c r="E367" s="200" t="s">
        <v>5</v>
      </c>
      <c r="F367" s="201" t="s">
        <v>1901</v>
      </c>
      <c r="H367" s="202">
        <v>16.81</v>
      </c>
      <c r="I367" s="203"/>
      <c r="L367" s="199"/>
      <c r="M367" s="204"/>
      <c r="N367" s="205"/>
      <c r="O367" s="205"/>
      <c r="P367" s="205"/>
      <c r="Q367" s="205"/>
      <c r="R367" s="205"/>
      <c r="S367" s="205"/>
      <c r="T367" s="206"/>
      <c r="AT367" s="200" t="s">
        <v>192</v>
      </c>
      <c r="AU367" s="200" t="s">
        <v>80</v>
      </c>
      <c r="AV367" s="12" t="s">
        <v>80</v>
      </c>
      <c r="AW367" s="12" t="s">
        <v>35</v>
      </c>
      <c r="AX367" s="12" t="s">
        <v>78</v>
      </c>
      <c r="AY367" s="200" t="s">
        <v>179</v>
      </c>
    </row>
    <row r="368" spans="2:65" s="1" customFormat="1" ht="16.5" customHeight="1">
      <c r="B368" s="181"/>
      <c r="C368" s="182" t="s">
        <v>865</v>
      </c>
      <c r="D368" s="182" t="s">
        <v>181</v>
      </c>
      <c r="E368" s="183" t="s">
        <v>1902</v>
      </c>
      <c r="F368" s="184" t="s">
        <v>1903</v>
      </c>
      <c r="G368" s="185" t="s">
        <v>424</v>
      </c>
      <c r="H368" s="186">
        <v>13.659</v>
      </c>
      <c r="I368" s="187"/>
      <c r="J368" s="188">
        <f>ROUND(I368*H368,2)</f>
        <v>0</v>
      </c>
      <c r="K368" s="184" t="s">
        <v>185</v>
      </c>
      <c r="L368" s="42"/>
      <c r="M368" s="189" t="s">
        <v>5</v>
      </c>
      <c r="N368" s="190" t="s">
        <v>42</v>
      </c>
      <c r="O368" s="43"/>
      <c r="P368" s="191">
        <f>O368*H368</f>
        <v>0</v>
      </c>
      <c r="Q368" s="191">
        <v>0</v>
      </c>
      <c r="R368" s="191">
        <f>Q368*H368</f>
        <v>0</v>
      </c>
      <c r="S368" s="191">
        <v>0</v>
      </c>
      <c r="T368" s="192">
        <f>S368*H368</f>
        <v>0</v>
      </c>
      <c r="AR368" s="25" t="s">
        <v>186</v>
      </c>
      <c r="AT368" s="25" t="s">
        <v>181</v>
      </c>
      <c r="AU368" s="25" t="s">
        <v>80</v>
      </c>
      <c r="AY368" s="25" t="s">
        <v>179</v>
      </c>
      <c r="BE368" s="193">
        <f>IF(N368="základní",J368,0)</f>
        <v>0</v>
      </c>
      <c r="BF368" s="193">
        <f>IF(N368="snížená",J368,0)</f>
        <v>0</v>
      </c>
      <c r="BG368" s="193">
        <f>IF(N368="zákl. přenesená",J368,0)</f>
        <v>0</v>
      </c>
      <c r="BH368" s="193">
        <f>IF(N368="sníž. přenesená",J368,0)</f>
        <v>0</v>
      </c>
      <c r="BI368" s="193">
        <f>IF(N368="nulová",J368,0)</f>
        <v>0</v>
      </c>
      <c r="BJ368" s="25" t="s">
        <v>78</v>
      </c>
      <c r="BK368" s="193">
        <f>ROUND(I368*H368,2)</f>
        <v>0</v>
      </c>
      <c r="BL368" s="25" t="s">
        <v>186</v>
      </c>
      <c r="BM368" s="25" t="s">
        <v>1904</v>
      </c>
    </row>
    <row r="369" spans="2:47" s="1" customFormat="1" ht="27">
      <c r="B369" s="42"/>
      <c r="D369" s="194" t="s">
        <v>188</v>
      </c>
      <c r="F369" s="195" t="s">
        <v>1905</v>
      </c>
      <c r="I369" s="196"/>
      <c r="L369" s="42"/>
      <c r="M369" s="197"/>
      <c r="N369" s="43"/>
      <c r="O369" s="43"/>
      <c r="P369" s="43"/>
      <c r="Q369" s="43"/>
      <c r="R369" s="43"/>
      <c r="S369" s="43"/>
      <c r="T369" s="71"/>
      <c r="AT369" s="25" t="s">
        <v>188</v>
      </c>
      <c r="AU369" s="25" t="s">
        <v>80</v>
      </c>
    </row>
    <row r="370" spans="2:47" s="1" customFormat="1" ht="27">
      <c r="B370" s="42"/>
      <c r="D370" s="194" t="s">
        <v>190</v>
      </c>
      <c r="F370" s="198" t="s">
        <v>1633</v>
      </c>
      <c r="I370" s="196"/>
      <c r="L370" s="42"/>
      <c r="M370" s="197"/>
      <c r="N370" s="43"/>
      <c r="O370" s="43"/>
      <c r="P370" s="43"/>
      <c r="Q370" s="43"/>
      <c r="R370" s="43"/>
      <c r="S370" s="43"/>
      <c r="T370" s="71"/>
      <c r="AT370" s="25" t="s">
        <v>190</v>
      </c>
      <c r="AU370" s="25" t="s">
        <v>80</v>
      </c>
    </row>
    <row r="371" spans="2:51" s="12" customFormat="1" ht="13.5">
      <c r="B371" s="199"/>
      <c r="D371" s="194" t="s">
        <v>192</v>
      </c>
      <c r="E371" s="200" t="s">
        <v>5</v>
      </c>
      <c r="F371" s="201" t="s">
        <v>1906</v>
      </c>
      <c r="H371" s="202">
        <v>13.659</v>
      </c>
      <c r="I371" s="203"/>
      <c r="L371" s="199"/>
      <c r="M371" s="204"/>
      <c r="N371" s="205"/>
      <c r="O371" s="205"/>
      <c r="P371" s="205"/>
      <c r="Q371" s="205"/>
      <c r="R371" s="205"/>
      <c r="S371" s="205"/>
      <c r="T371" s="206"/>
      <c r="AT371" s="200" t="s">
        <v>192</v>
      </c>
      <c r="AU371" s="200" t="s">
        <v>80</v>
      </c>
      <c r="AV371" s="12" t="s">
        <v>80</v>
      </c>
      <c r="AW371" s="12" t="s">
        <v>35</v>
      </c>
      <c r="AX371" s="12" t="s">
        <v>78</v>
      </c>
      <c r="AY371" s="200" t="s">
        <v>179</v>
      </c>
    </row>
    <row r="372" spans="2:65" s="1" customFormat="1" ht="16.5" customHeight="1">
      <c r="B372" s="181"/>
      <c r="C372" s="230" t="s">
        <v>895</v>
      </c>
      <c r="D372" s="230" t="s">
        <v>541</v>
      </c>
      <c r="E372" s="231" t="s">
        <v>1907</v>
      </c>
      <c r="F372" s="232" t="s">
        <v>1908</v>
      </c>
      <c r="G372" s="233" t="s">
        <v>424</v>
      </c>
      <c r="H372" s="234">
        <v>13.659</v>
      </c>
      <c r="I372" s="235"/>
      <c r="J372" s="236">
        <f>ROUND(I372*H372,2)</f>
        <v>0</v>
      </c>
      <c r="K372" s="232" t="s">
        <v>185</v>
      </c>
      <c r="L372" s="237"/>
      <c r="M372" s="238" t="s">
        <v>5</v>
      </c>
      <c r="N372" s="239" t="s">
        <v>42</v>
      </c>
      <c r="O372" s="43"/>
      <c r="P372" s="191">
        <f>O372*H372</f>
        <v>0</v>
      </c>
      <c r="Q372" s="191">
        <v>0</v>
      </c>
      <c r="R372" s="191">
        <f>Q372*H372</f>
        <v>0</v>
      </c>
      <c r="S372" s="191">
        <v>0</v>
      </c>
      <c r="T372" s="192">
        <f>S372*H372</f>
        <v>0</v>
      </c>
      <c r="AR372" s="25" t="s">
        <v>284</v>
      </c>
      <c r="AT372" s="25" t="s">
        <v>541</v>
      </c>
      <c r="AU372" s="25" t="s">
        <v>80</v>
      </c>
      <c r="AY372" s="25" t="s">
        <v>179</v>
      </c>
      <c r="BE372" s="193">
        <f>IF(N372="základní",J372,0)</f>
        <v>0</v>
      </c>
      <c r="BF372" s="193">
        <f>IF(N372="snížená",J372,0)</f>
        <v>0</v>
      </c>
      <c r="BG372" s="193">
        <f>IF(N372="zákl. přenesená",J372,0)</f>
        <v>0</v>
      </c>
      <c r="BH372" s="193">
        <f>IF(N372="sníž. přenesená",J372,0)</f>
        <v>0</v>
      </c>
      <c r="BI372" s="193">
        <f>IF(N372="nulová",J372,0)</f>
        <v>0</v>
      </c>
      <c r="BJ372" s="25" t="s">
        <v>78</v>
      </c>
      <c r="BK372" s="193">
        <f>ROUND(I372*H372,2)</f>
        <v>0</v>
      </c>
      <c r="BL372" s="25" t="s">
        <v>186</v>
      </c>
      <c r="BM372" s="25" t="s">
        <v>1909</v>
      </c>
    </row>
    <row r="373" spans="2:47" s="1" customFormat="1" ht="13.5">
      <c r="B373" s="42"/>
      <c r="D373" s="194" t="s">
        <v>188</v>
      </c>
      <c r="F373" s="195" t="s">
        <v>1908</v>
      </c>
      <c r="I373" s="196"/>
      <c r="L373" s="42"/>
      <c r="M373" s="197"/>
      <c r="N373" s="43"/>
      <c r="O373" s="43"/>
      <c r="P373" s="43"/>
      <c r="Q373" s="43"/>
      <c r="R373" s="43"/>
      <c r="S373" s="43"/>
      <c r="T373" s="71"/>
      <c r="AT373" s="25" t="s">
        <v>188</v>
      </c>
      <c r="AU373" s="25" t="s">
        <v>80</v>
      </c>
    </row>
    <row r="374" spans="2:63" s="11" customFormat="1" ht="29.85" customHeight="1">
      <c r="B374" s="168"/>
      <c r="D374" s="169" t="s">
        <v>70</v>
      </c>
      <c r="E374" s="179" t="s">
        <v>1420</v>
      </c>
      <c r="F374" s="179" t="s">
        <v>1421</v>
      </c>
      <c r="I374" s="171"/>
      <c r="J374" s="180">
        <f>BK374</f>
        <v>0</v>
      </c>
      <c r="L374" s="168"/>
      <c r="M374" s="173"/>
      <c r="N374" s="174"/>
      <c r="O374" s="174"/>
      <c r="P374" s="175">
        <f>SUM(P375:P376)</f>
        <v>0</v>
      </c>
      <c r="Q374" s="174"/>
      <c r="R374" s="175">
        <f>SUM(R375:R376)</f>
        <v>0</v>
      </c>
      <c r="S374" s="174"/>
      <c r="T374" s="176">
        <f>SUM(T375:T376)</f>
        <v>0</v>
      </c>
      <c r="AR374" s="169" t="s">
        <v>78</v>
      </c>
      <c r="AT374" s="177" t="s">
        <v>70</v>
      </c>
      <c r="AU374" s="177" t="s">
        <v>78</v>
      </c>
      <c r="AY374" s="169" t="s">
        <v>179</v>
      </c>
      <c r="BK374" s="178">
        <f>SUM(BK375:BK376)</f>
        <v>0</v>
      </c>
    </row>
    <row r="375" spans="2:65" s="1" customFormat="1" ht="25.5" customHeight="1">
      <c r="B375" s="181"/>
      <c r="C375" s="182" t="s">
        <v>901</v>
      </c>
      <c r="D375" s="182" t="s">
        <v>181</v>
      </c>
      <c r="E375" s="183" t="s">
        <v>1910</v>
      </c>
      <c r="F375" s="184" t="s">
        <v>1911</v>
      </c>
      <c r="G375" s="185" t="s">
        <v>669</v>
      </c>
      <c r="H375" s="186">
        <v>72.398</v>
      </c>
      <c r="I375" s="187"/>
      <c r="J375" s="188">
        <f>ROUND(I375*H375,2)</f>
        <v>0</v>
      </c>
      <c r="K375" s="184" t="s">
        <v>185</v>
      </c>
      <c r="L375" s="42"/>
      <c r="M375" s="189" t="s">
        <v>5</v>
      </c>
      <c r="N375" s="190" t="s">
        <v>42</v>
      </c>
      <c r="O375" s="43"/>
      <c r="P375" s="191">
        <f>O375*H375</f>
        <v>0</v>
      </c>
      <c r="Q375" s="191">
        <v>0</v>
      </c>
      <c r="R375" s="191">
        <f>Q375*H375</f>
        <v>0</v>
      </c>
      <c r="S375" s="191">
        <v>0</v>
      </c>
      <c r="T375" s="192">
        <f>S375*H375</f>
        <v>0</v>
      </c>
      <c r="AR375" s="25" t="s">
        <v>186</v>
      </c>
      <c r="AT375" s="25" t="s">
        <v>181</v>
      </c>
      <c r="AU375" s="25" t="s">
        <v>80</v>
      </c>
      <c r="AY375" s="25" t="s">
        <v>179</v>
      </c>
      <c r="BE375" s="193">
        <f>IF(N375="základní",J375,0)</f>
        <v>0</v>
      </c>
      <c r="BF375" s="193">
        <f>IF(N375="snížená",J375,0)</f>
        <v>0</v>
      </c>
      <c r="BG375" s="193">
        <f>IF(N375="zákl. přenesená",J375,0)</f>
        <v>0</v>
      </c>
      <c r="BH375" s="193">
        <f>IF(N375="sníž. přenesená",J375,0)</f>
        <v>0</v>
      </c>
      <c r="BI375" s="193">
        <f>IF(N375="nulová",J375,0)</f>
        <v>0</v>
      </c>
      <c r="BJ375" s="25" t="s">
        <v>78</v>
      </c>
      <c r="BK375" s="193">
        <f>ROUND(I375*H375,2)</f>
        <v>0</v>
      </c>
      <c r="BL375" s="25" t="s">
        <v>186</v>
      </c>
      <c r="BM375" s="25" t="s">
        <v>1912</v>
      </c>
    </row>
    <row r="376" spans="2:47" s="1" customFormat="1" ht="40.5">
      <c r="B376" s="42"/>
      <c r="D376" s="194" t="s">
        <v>188</v>
      </c>
      <c r="F376" s="195" t="s">
        <v>1913</v>
      </c>
      <c r="I376" s="196"/>
      <c r="L376" s="42"/>
      <c r="M376" s="197"/>
      <c r="N376" s="43"/>
      <c r="O376" s="43"/>
      <c r="P376" s="43"/>
      <c r="Q376" s="43"/>
      <c r="R376" s="43"/>
      <c r="S376" s="43"/>
      <c r="T376" s="71"/>
      <c r="AT376" s="25" t="s">
        <v>188</v>
      </c>
      <c r="AU376" s="25" t="s">
        <v>80</v>
      </c>
    </row>
    <row r="377" spans="2:63" s="11" customFormat="1" ht="37.35" customHeight="1">
      <c r="B377" s="168"/>
      <c r="D377" s="169" t="s">
        <v>70</v>
      </c>
      <c r="E377" s="170" t="s">
        <v>541</v>
      </c>
      <c r="F377" s="170" t="s">
        <v>1914</v>
      </c>
      <c r="I377" s="171"/>
      <c r="J377" s="172">
        <f>BK377</f>
        <v>0</v>
      </c>
      <c r="L377" s="168"/>
      <c r="M377" s="173"/>
      <c r="N377" s="174"/>
      <c r="O377" s="174"/>
      <c r="P377" s="175">
        <f>P378</f>
        <v>0</v>
      </c>
      <c r="Q377" s="174"/>
      <c r="R377" s="175">
        <f>R378</f>
        <v>0.00104</v>
      </c>
      <c r="S377" s="174"/>
      <c r="T377" s="176">
        <f>T378</f>
        <v>0</v>
      </c>
      <c r="AR377" s="169" t="s">
        <v>88</v>
      </c>
      <c r="AT377" s="177" t="s">
        <v>70</v>
      </c>
      <c r="AU377" s="177" t="s">
        <v>71</v>
      </c>
      <c r="AY377" s="169" t="s">
        <v>179</v>
      </c>
      <c r="BK377" s="178">
        <f>BK378</f>
        <v>0</v>
      </c>
    </row>
    <row r="378" spans="2:63" s="11" customFormat="1" ht="19.9" customHeight="1">
      <c r="B378" s="168"/>
      <c r="D378" s="169" t="s">
        <v>70</v>
      </c>
      <c r="E378" s="179" t="s">
        <v>1915</v>
      </c>
      <c r="F378" s="179" t="s">
        <v>1916</v>
      </c>
      <c r="I378" s="171"/>
      <c r="J378" s="180">
        <f>BK378</f>
        <v>0</v>
      </c>
      <c r="L378" s="168"/>
      <c r="M378" s="173"/>
      <c r="N378" s="174"/>
      <c r="O378" s="174"/>
      <c r="P378" s="175">
        <f>SUM(P379:P385)</f>
        <v>0</v>
      </c>
      <c r="Q378" s="174"/>
      <c r="R378" s="175">
        <f>SUM(R379:R385)</f>
        <v>0.00104</v>
      </c>
      <c r="S378" s="174"/>
      <c r="T378" s="176">
        <f>SUM(T379:T385)</f>
        <v>0</v>
      </c>
      <c r="AR378" s="169" t="s">
        <v>88</v>
      </c>
      <c r="AT378" s="177" t="s">
        <v>70</v>
      </c>
      <c r="AU378" s="177" t="s">
        <v>78</v>
      </c>
      <c r="AY378" s="169" t="s">
        <v>179</v>
      </c>
      <c r="BK378" s="178">
        <f>SUM(BK379:BK385)</f>
        <v>0</v>
      </c>
    </row>
    <row r="379" spans="2:65" s="1" customFormat="1" ht="25.5" customHeight="1">
      <c r="B379" s="181"/>
      <c r="C379" s="182" t="s">
        <v>906</v>
      </c>
      <c r="D379" s="182" t="s">
        <v>181</v>
      </c>
      <c r="E379" s="183" t="s">
        <v>1917</v>
      </c>
      <c r="F379" s="184" t="s">
        <v>1918</v>
      </c>
      <c r="G379" s="185" t="s">
        <v>309</v>
      </c>
      <c r="H379" s="186">
        <v>4</v>
      </c>
      <c r="I379" s="187"/>
      <c r="J379" s="188">
        <f>ROUND(I379*H379,2)</f>
        <v>0</v>
      </c>
      <c r="K379" s="184" t="s">
        <v>185</v>
      </c>
      <c r="L379" s="42"/>
      <c r="M379" s="189" t="s">
        <v>5</v>
      </c>
      <c r="N379" s="190" t="s">
        <v>42</v>
      </c>
      <c r="O379" s="43"/>
      <c r="P379" s="191">
        <f>O379*H379</f>
        <v>0</v>
      </c>
      <c r="Q379" s="191">
        <v>0</v>
      </c>
      <c r="R379" s="191">
        <f>Q379*H379</f>
        <v>0</v>
      </c>
      <c r="S379" s="191">
        <v>0</v>
      </c>
      <c r="T379" s="192">
        <f>S379*H379</f>
        <v>0</v>
      </c>
      <c r="AR379" s="25" t="s">
        <v>819</v>
      </c>
      <c r="AT379" s="25" t="s">
        <v>181</v>
      </c>
      <c r="AU379" s="25" t="s">
        <v>80</v>
      </c>
      <c r="AY379" s="25" t="s">
        <v>179</v>
      </c>
      <c r="BE379" s="193">
        <f>IF(N379="základní",J379,0)</f>
        <v>0</v>
      </c>
      <c r="BF379" s="193">
        <f>IF(N379="snížená",J379,0)</f>
        <v>0</v>
      </c>
      <c r="BG379" s="193">
        <f>IF(N379="zákl. přenesená",J379,0)</f>
        <v>0</v>
      </c>
      <c r="BH379" s="193">
        <f>IF(N379="sníž. přenesená",J379,0)</f>
        <v>0</v>
      </c>
      <c r="BI379" s="193">
        <f>IF(N379="nulová",J379,0)</f>
        <v>0</v>
      </c>
      <c r="BJ379" s="25" t="s">
        <v>78</v>
      </c>
      <c r="BK379" s="193">
        <f>ROUND(I379*H379,2)</f>
        <v>0</v>
      </c>
      <c r="BL379" s="25" t="s">
        <v>819</v>
      </c>
      <c r="BM379" s="25" t="s">
        <v>1919</v>
      </c>
    </row>
    <row r="380" spans="2:47" s="1" customFormat="1" ht="27">
      <c r="B380" s="42"/>
      <c r="D380" s="194" t="s">
        <v>188</v>
      </c>
      <c r="F380" s="195" t="s">
        <v>1920</v>
      </c>
      <c r="I380" s="196"/>
      <c r="L380" s="42"/>
      <c r="M380" s="197"/>
      <c r="N380" s="43"/>
      <c r="O380" s="43"/>
      <c r="P380" s="43"/>
      <c r="Q380" s="43"/>
      <c r="R380" s="43"/>
      <c r="S380" s="43"/>
      <c r="T380" s="71"/>
      <c r="AT380" s="25" t="s">
        <v>188</v>
      </c>
      <c r="AU380" s="25" t="s">
        <v>80</v>
      </c>
    </row>
    <row r="381" spans="2:47" s="1" customFormat="1" ht="27">
      <c r="B381" s="42"/>
      <c r="D381" s="194" t="s">
        <v>190</v>
      </c>
      <c r="F381" s="198" t="s">
        <v>1633</v>
      </c>
      <c r="I381" s="196"/>
      <c r="L381" s="42"/>
      <c r="M381" s="197"/>
      <c r="N381" s="43"/>
      <c r="O381" s="43"/>
      <c r="P381" s="43"/>
      <c r="Q381" s="43"/>
      <c r="R381" s="43"/>
      <c r="S381" s="43"/>
      <c r="T381" s="71"/>
      <c r="AT381" s="25" t="s">
        <v>190</v>
      </c>
      <c r="AU381" s="25" t="s">
        <v>80</v>
      </c>
    </row>
    <row r="382" spans="2:51" s="12" customFormat="1" ht="13.5">
      <c r="B382" s="199"/>
      <c r="D382" s="194" t="s">
        <v>192</v>
      </c>
      <c r="E382" s="200" t="s">
        <v>5</v>
      </c>
      <c r="F382" s="201" t="s">
        <v>1921</v>
      </c>
      <c r="H382" s="202">
        <v>4</v>
      </c>
      <c r="I382" s="203"/>
      <c r="L382" s="199"/>
      <c r="M382" s="204"/>
      <c r="N382" s="205"/>
      <c r="O382" s="205"/>
      <c r="P382" s="205"/>
      <c r="Q382" s="205"/>
      <c r="R382" s="205"/>
      <c r="S382" s="205"/>
      <c r="T382" s="206"/>
      <c r="AT382" s="200" t="s">
        <v>192</v>
      </c>
      <c r="AU382" s="200" t="s">
        <v>80</v>
      </c>
      <c r="AV382" s="12" t="s">
        <v>80</v>
      </c>
      <c r="AW382" s="12" t="s">
        <v>35</v>
      </c>
      <c r="AX382" s="12" t="s">
        <v>78</v>
      </c>
      <c r="AY382" s="200" t="s">
        <v>179</v>
      </c>
    </row>
    <row r="383" spans="2:65" s="1" customFormat="1" ht="16.5" customHeight="1">
      <c r="B383" s="181"/>
      <c r="C383" s="230" t="s">
        <v>911</v>
      </c>
      <c r="D383" s="230" t="s">
        <v>541</v>
      </c>
      <c r="E383" s="231" t="s">
        <v>1922</v>
      </c>
      <c r="F383" s="232" t="s">
        <v>1923</v>
      </c>
      <c r="G383" s="233" t="s">
        <v>309</v>
      </c>
      <c r="H383" s="234">
        <v>4</v>
      </c>
      <c r="I383" s="235"/>
      <c r="J383" s="236">
        <f>ROUND(I383*H383,2)</f>
        <v>0</v>
      </c>
      <c r="K383" s="232" t="s">
        <v>5</v>
      </c>
      <c r="L383" s="237"/>
      <c r="M383" s="238" t="s">
        <v>5</v>
      </c>
      <c r="N383" s="239" t="s">
        <v>42</v>
      </c>
      <c r="O383" s="43"/>
      <c r="P383" s="191">
        <f>O383*H383</f>
        <v>0</v>
      </c>
      <c r="Q383" s="191">
        <v>0.00026</v>
      </c>
      <c r="R383" s="191">
        <f>Q383*H383</f>
        <v>0.00104</v>
      </c>
      <c r="S383" s="191">
        <v>0</v>
      </c>
      <c r="T383" s="192">
        <f>S383*H383</f>
        <v>0</v>
      </c>
      <c r="AR383" s="25" t="s">
        <v>1253</v>
      </c>
      <c r="AT383" s="25" t="s">
        <v>541</v>
      </c>
      <c r="AU383" s="25" t="s">
        <v>80</v>
      </c>
      <c r="AY383" s="25" t="s">
        <v>179</v>
      </c>
      <c r="BE383" s="193">
        <f>IF(N383="základní",J383,0)</f>
        <v>0</v>
      </c>
      <c r="BF383" s="193">
        <f>IF(N383="snížená",J383,0)</f>
        <v>0</v>
      </c>
      <c r="BG383" s="193">
        <f>IF(N383="zákl. přenesená",J383,0)</f>
        <v>0</v>
      </c>
      <c r="BH383" s="193">
        <f>IF(N383="sníž. přenesená",J383,0)</f>
        <v>0</v>
      </c>
      <c r="BI383" s="193">
        <f>IF(N383="nulová",J383,0)</f>
        <v>0</v>
      </c>
      <c r="BJ383" s="25" t="s">
        <v>78</v>
      </c>
      <c r="BK383" s="193">
        <f>ROUND(I383*H383,2)</f>
        <v>0</v>
      </c>
      <c r="BL383" s="25" t="s">
        <v>1253</v>
      </c>
      <c r="BM383" s="25" t="s">
        <v>1924</v>
      </c>
    </row>
    <row r="384" spans="2:47" s="1" customFormat="1" ht="13.5">
      <c r="B384" s="42"/>
      <c r="D384" s="194" t="s">
        <v>188</v>
      </c>
      <c r="F384" s="195" t="s">
        <v>1925</v>
      </c>
      <c r="I384" s="196"/>
      <c r="L384" s="42"/>
      <c r="M384" s="197"/>
      <c r="N384" s="43"/>
      <c r="O384" s="43"/>
      <c r="P384" s="43"/>
      <c r="Q384" s="43"/>
      <c r="R384" s="43"/>
      <c r="S384" s="43"/>
      <c r="T384" s="71"/>
      <c r="AT384" s="25" t="s">
        <v>188</v>
      </c>
      <c r="AU384" s="25" t="s">
        <v>80</v>
      </c>
    </row>
    <row r="385" spans="2:47" s="1" customFormat="1" ht="27">
      <c r="B385" s="42"/>
      <c r="D385" s="194" t="s">
        <v>190</v>
      </c>
      <c r="F385" s="198" t="s">
        <v>1926</v>
      </c>
      <c r="I385" s="196"/>
      <c r="L385" s="42"/>
      <c r="M385" s="240"/>
      <c r="N385" s="241"/>
      <c r="O385" s="241"/>
      <c r="P385" s="241"/>
      <c r="Q385" s="241"/>
      <c r="R385" s="241"/>
      <c r="S385" s="241"/>
      <c r="T385" s="242"/>
      <c r="AT385" s="25" t="s">
        <v>190</v>
      </c>
      <c r="AU385" s="25" t="s">
        <v>80</v>
      </c>
    </row>
    <row r="386" spans="2:12" s="1" customFormat="1" ht="6.95" customHeight="1">
      <c r="B386" s="57"/>
      <c r="C386" s="58"/>
      <c r="D386" s="58"/>
      <c r="E386" s="58"/>
      <c r="F386" s="58"/>
      <c r="G386" s="58"/>
      <c r="H386" s="58"/>
      <c r="I386" s="135"/>
      <c r="J386" s="58"/>
      <c r="K386" s="58"/>
      <c r="L386" s="42"/>
    </row>
  </sheetData>
  <autoFilter ref="C92:K385"/>
  <mergeCells count="13">
    <mergeCell ref="E85:H85"/>
    <mergeCell ref="G1:H1"/>
    <mergeCell ref="L2:V2"/>
    <mergeCell ref="E49:H49"/>
    <mergeCell ref="E51:H51"/>
    <mergeCell ref="J55:J56"/>
    <mergeCell ref="E81:H81"/>
    <mergeCell ref="E83:H83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6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137</v>
      </c>
      <c r="G1" s="712" t="s">
        <v>138</v>
      </c>
      <c r="H1" s="712"/>
      <c r="I1" s="111"/>
      <c r="J1" s="110" t="s">
        <v>139</v>
      </c>
      <c r="K1" s="109" t="s">
        <v>140</v>
      </c>
      <c r="L1" s="110" t="s">
        <v>141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710" t="s">
        <v>8</v>
      </c>
      <c r="M2" s="711"/>
      <c r="N2" s="711"/>
      <c r="O2" s="711"/>
      <c r="P2" s="711"/>
      <c r="Q2" s="711"/>
      <c r="R2" s="711"/>
      <c r="S2" s="711"/>
      <c r="T2" s="711"/>
      <c r="U2" s="711"/>
      <c r="V2" s="711"/>
      <c r="AT2" s="25" t="s">
        <v>101</v>
      </c>
    </row>
    <row r="3" spans="2:46" ht="6.95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80</v>
      </c>
    </row>
    <row r="4" spans="2:46" ht="36.95" customHeight="1">
      <c r="B4" s="29"/>
      <c r="C4" s="30"/>
      <c r="D4" s="31" t="s">
        <v>142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2:11" ht="16.5" customHeight="1">
      <c r="B7" s="29"/>
      <c r="C7" s="30"/>
      <c r="D7" s="30"/>
      <c r="E7" s="713" t="str">
        <f>'Rekapitulace stavby'!K6</f>
        <v>Odkanalizování oblasti povodí Olešná, kanalizace Chlebovice Frýdek - Místek</v>
      </c>
      <c r="F7" s="714"/>
      <c r="G7" s="714"/>
      <c r="H7" s="714"/>
      <c r="I7" s="113"/>
      <c r="J7" s="30"/>
      <c r="K7" s="32"/>
    </row>
    <row r="8" spans="2:11" ht="15">
      <c r="B8" s="29"/>
      <c r="C8" s="30"/>
      <c r="D8" s="38" t="s">
        <v>143</v>
      </c>
      <c r="E8" s="30"/>
      <c r="F8" s="30"/>
      <c r="G8" s="30"/>
      <c r="H8" s="30"/>
      <c r="I8" s="113"/>
      <c r="J8" s="30"/>
      <c r="K8" s="32"/>
    </row>
    <row r="9" spans="2:11" s="1" customFormat="1" ht="16.5" customHeight="1">
      <c r="B9" s="42"/>
      <c r="C9" s="43"/>
      <c r="D9" s="43"/>
      <c r="E9" s="713" t="s">
        <v>144</v>
      </c>
      <c r="F9" s="715"/>
      <c r="G9" s="715"/>
      <c r="H9" s="715"/>
      <c r="I9" s="114"/>
      <c r="J9" s="43"/>
      <c r="K9" s="46"/>
    </row>
    <row r="10" spans="2:11" s="1" customFormat="1" ht="15">
      <c r="B10" s="42"/>
      <c r="C10" s="43"/>
      <c r="D10" s="38" t="s">
        <v>145</v>
      </c>
      <c r="E10" s="43"/>
      <c r="F10" s="43"/>
      <c r="G10" s="43"/>
      <c r="H10" s="43"/>
      <c r="I10" s="114"/>
      <c r="J10" s="43"/>
      <c r="K10" s="46"/>
    </row>
    <row r="11" spans="2:11" s="1" customFormat="1" ht="36.95" customHeight="1">
      <c r="B11" s="42"/>
      <c r="C11" s="43"/>
      <c r="D11" s="43"/>
      <c r="E11" s="716" t="s">
        <v>1927</v>
      </c>
      <c r="F11" s="715"/>
      <c r="G11" s="715"/>
      <c r="H11" s="715"/>
      <c r="I11" s="114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2:11" s="1" customFormat="1" ht="14.45" customHeight="1">
      <c r="B13" s="42"/>
      <c r="C13" s="43"/>
      <c r="D13" s="38" t="s">
        <v>21</v>
      </c>
      <c r="E13" s="43"/>
      <c r="F13" s="36" t="s">
        <v>5</v>
      </c>
      <c r="G13" s="43"/>
      <c r="H13" s="43"/>
      <c r="I13" s="115" t="s">
        <v>22</v>
      </c>
      <c r="J13" s="36" t="s">
        <v>5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15" t="s">
        <v>25</v>
      </c>
      <c r="J14" s="116" t="str">
        <f>'Rekapitulace stavby'!AN8</f>
        <v>16. 11. 2017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15" t="s">
        <v>28</v>
      </c>
      <c r="J16" s="36" t="s">
        <v>5</v>
      </c>
      <c r="K16" s="46"/>
    </row>
    <row r="17" spans="2:11" s="1" customFormat="1" ht="18" customHeight="1">
      <c r="B17" s="42"/>
      <c r="C17" s="43"/>
      <c r="D17" s="43"/>
      <c r="E17" s="36" t="s">
        <v>29</v>
      </c>
      <c r="F17" s="43"/>
      <c r="G17" s="43"/>
      <c r="H17" s="43"/>
      <c r="I17" s="115" t="s">
        <v>30</v>
      </c>
      <c r="J17" s="36" t="s">
        <v>5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5" customHeight="1">
      <c r="B19" s="42"/>
      <c r="C19" s="43"/>
      <c r="D19" s="38" t="s">
        <v>31</v>
      </c>
      <c r="E19" s="43"/>
      <c r="F19" s="43"/>
      <c r="G19" s="43"/>
      <c r="H19" s="43"/>
      <c r="I19" s="115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30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5" customHeight="1">
      <c r="B22" s="42"/>
      <c r="C22" s="43"/>
      <c r="D22" s="38" t="s">
        <v>33</v>
      </c>
      <c r="E22" s="43"/>
      <c r="F22" s="43"/>
      <c r="G22" s="43"/>
      <c r="H22" s="43"/>
      <c r="I22" s="115" t="s">
        <v>28</v>
      </c>
      <c r="J22" s="36" t="s">
        <v>5</v>
      </c>
      <c r="K22" s="46"/>
    </row>
    <row r="23" spans="2:11" s="1" customFormat="1" ht="18" customHeight="1">
      <c r="B23" s="42"/>
      <c r="C23" s="43"/>
      <c r="D23" s="43"/>
      <c r="E23" s="36" t="s">
        <v>34</v>
      </c>
      <c r="F23" s="43"/>
      <c r="G23" s="43"/>
      <c r="H23" s="43"/>
      <c r="I23" s="115" t="s">
        <v>30</v>
      </c>
      <c r="J23" s="36" t="s">
        <v>5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5" customHeight="1">
      <c r="B25" s="42"/>
      <c r="C25" s="43"/>
      <c r="D25" s="38" t="s">
        <v>36</v>
      </c>
      <c r="E25" s="43"/>
      <c r="F25" s="43"/>
      <c r="G25" s="43"/>
      <c r="H25" s="43"/>
      <c r="I25" s="114"/>
      <c r="J25" s="43"/>
      <c r="K25" s="46"/>
    </row>
    <row r="26" spans="2:11" s="7" customFormat="1" ht="16.5" customHeight="1">
      <c r="B26" s="117"/>
      <c r="C26" s="118"/>
      <c r="D26" s="118"/>
      <c r="E26" s="677" t="s">
        <v>5</v>
      </c>
      <c r="F26" s="677"/>
      <c r="G26" s="677"/>
      <c r="H26" s="677"/>
      <c r="I26" s="119"/>
      <c r="J26" s="118"/>
      <c r="K26" s="120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37</v>
      </c>
      <c r="E29" s="43"/>
      <c r="F29" s="43"/>
      <c r="G29" s="43"/>
      <c r="H29" s="43"/>
      <c r="I29" s="114"/>
      <c r="J29" s="124">
        <f>ROUND(J92,2)</f>
        <v>0</v>
      </c>
      <c r="K29" s="46"/>
    </row>
    <row r="30" spans="2:11" s="1" customFormat="1" ht="6.95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5" customHeight="1">
      <c r="B31" s="42"/>
      <c r="C31" s="43"/>
      <c r="D31" s="43"/>
      <c r="E31" s="43"/>
      <c r="F31" s="47" t="s">
        <v>39</v>
      </c>
      <c r="G31" s="43"/>
      <c r="H31" s="43"/>
      <c r="I31" s="125" t="s">
        <v>38</v>
      </c>
      <c r="J31" s="47" t="s">
        <v>40</v>
      </c>
      <c r="K31" s="46"/>
    </row>
    <row r="32" spans="2:11" s="1" customFormat="1" ht="14.45" customHeight="1">
      <c r="B32" s="42"/>
      <c r="C32" s="43"/>
      <c r="D32" s="50" t="s">
        <v>41</v>
      </c>
      <c r="E32" s="50" t="s">
        <v>42</v>
      </c>
      <c r="F32" s="126">
        <f>ROUND(SUM(BE92:BE361),2)</f>
        <v>0</v>
      </c>
      <c r="G32" s="43"/>
      <c r="H32" s="43"/>
      <c r="I32" s="127">
        <v>0.21</v>
      </c>
      <c r="J32" s="126">
        <f>ROUND(ROUND((SUM(BE92:BE361)),2)*I32,2)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43</v>
      </c>
      <c r="F33" s="126">
        <f>ROUND(SUM(BF92:BF361),2)</f>
        <v>0</v>
      </c>
      <c r="G33" s="43"/>
      <c r="H33" s="43"/>
      <c r="I33" s="127">
        <v>0.15</v>
      </c>
      <c r="J33" s="126">
        <f>ROUND(ROUND((SUM(BF92:BF361)),2)*I33,2)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44</v>
      </c>
      <c r="F34" s="126">
        <f>ROUND(SUM(BG92:BG361),2)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45</v>
      </c>
      <c r="F35" s="126">
        <f>ROUND(SUM(BH92:BH361),2)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46</v>
      </c>
      <c r="F36" s="126">
        <f>ROUND(SUM(BI92:BI361),2)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47</v>
      </c>
      <c r="E38" s="72"/>
      <c r="F38" s="72"/>
      <c r="G38" s="130" t="s">
        <v>48</v>
      </c>
      <c r="H38" s="131" t="s">
        <v>49</v>
      </c>
      <c r="I38" s="132"/>
      <c r="J38" s="133">
        <f>SUM(J29:J36)</f>
        <v>0</v>
      </c>
      <c r="K38" s="134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5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5" customHeight="1">
      <c r="B44" s="42"/>
      <c r="C44" s="31" t="s">
        <v>149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5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16.5" customHeight="1">
      <c r="B47" s="42"/>
      <c r="C47" s="43"/>
      <c r="D47" s="43"/>
      <c r="E47" s="713" t="str">
        <f>E7</f>
        <v>Odkanalizování oblasti povodí Olešná, kanalizace Chlebovice Frýdek - Místek</v>
      </c>
      <c r="F47" s="714"/>
      <c r="G47" s="714"/>
      <c r="H47" s="714"/>
      <c r="I47" s="114"/>
      <c r="J47" s="43"/>
      <c r="K47" s="46"/>
    </row>
    <row r="48" spans="2:11" ht="15">
      <c r="B48" s="29"/>
      <c r="C48" s="38" t="s">
        <v>143</v>
      </c>
      <c r="D48" s="30"/>
      <c r="E48" s="30"/>
      <c r="F48" s="30"/>
      <c r="G48" s="30"/>
      <c r="H48" s="30"/>
      <c r="I48" s="113"/>
      <c r="J48" s="30"/>
      <c r="K48" s="32"/>
    </row>
    <row r="49" spans="2:11" s="1" customFormat="1" ht="16.5" customHeight="1">
      <c r="B49" s="42"/>
      <c r="C49" s="43"/>
      <c r="D49" s="43"/>
      <c r="E49" s="713" t="s">
        <v>144</v>
      </c>
      <c r="F49" s="715"/>
      <c r="G49" s="715"/>
      <c r="H49" s="715"/>
      <c r="I49" s="114"/>
      <c r="J49" s="43"/>
      <c r="K49" s="46"/>
    </row>
    <row r="50" spans="2:11" s="1" customFormat="1" ht="14.45" customHeight="1">
      <c r="B50" s="42"/>
      <c r="C50" s="38" t="s">
        <v>145</v>
      </c>
      <c r="D50" s="43"/>
      <c r="E50" s="43"/>
      <c r="F50" s="43"/>
      <c r="G50" s="43"/>
      <c r="H50" s="43"/>
      <c r="I50" s="114"/>
      <c r="J50" s="43"/>
      <c r="K50" s="46"/>
    </row>
    <row r="51" spans="2:11" s="1" customFormat="1" ht="17.25" customHeight="1">
      <c r="B51" s="42"/>
      <c r="C51" s="43"/>
      <c r="D51" s="43"/>
      <c r="E51" s="716" t="str">
        <f>E11</f>
        <v>004 - SO 04 Čerpací stanice ČS2</v>
      </c>
      <c r="F51" s="715"/>
      <c r="G51" s="715"/>
      <c r="H51" s="715"/>
      <c r="I51" s="114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 xml:space="preserve"> </v>
      </c>
      <c r="G53" s="43"/>
      <c r="H53" s="43"/>
      <c r="I53" s="115" t="s">
        <v>25</v>
      </c>
      <c r="J53" s="116" t="str">
        <f>IF(J14="","",J14)</f>
        <v>16. 11. 2017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11" s="1" customFormat="1" ht="15">
      <c r="B55" s="42"/>
      <c r="C55" s="38" t="s">
        <v>27</v>
      </c>
      <c r="D55" s="43"/>
      <c r="E55" s="43"/>
      <c r="F55" s="36" t="str">
        <f>E17</f>
        <v>Město Frýdek-Místek</v>
      </c>
      <c r="G55" s="43"/>
      <c r="H55" s="43"/>
      <c r="I55" s="115" t="s">
        <v>33</v>
      </c>
      <c r="J55" s="677" t="str">
        <f>E23</f>
        <v>Sweco Hydroprojekt a.s., divize Morava</v>
      </c>
      <c r="K55" s="46"/>
    </row>
    <row r="56" spans="2:11" s="1" customFormat="1" ht="14.45" customHeight="1">
      <c r="B56" s="42"/>
      <c r="C56" s="38" t="s">
        <v>31</v>
      </c>
      <c r="D56" s="43"/>
      <c r="E56" s="43"/>
      <c r="F56" s="36" t="str">
        <f>IF(E20="","",E20)</f>
        <v/>
      </c>
      <c r="G56" s="43"/>
      <c r="H56" s="43"/>
      <c r="I56" s="114"/>
      <c r="J56" s="721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11" s="1" customFormat="1" ht="29.25" customHeight="1">
      <c r="B58" s="42"/>
      <c r="C58" s="138" t="s">
        <v>150</v>
      </c>
      <c r="D58" s="128"/>
      <c r="E58" s="128"/>
      <c r="F58" s="128"/>
      <c r="G58" s="128"/>
      <c r="H58" s="128"/>
      <c r="I58" s="139"/>
      <c r="J58" s="140" t="s">
        <v>151</v>
      </c>
      <c r="K58" s="141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152</v>
      </c>
      <c r="D60" s="43"/>
      <c r="E60" s="43"/>
      <c r="F60" s="43"/>
      <c r="G60" s="43"/>
      <c r="H60" s="43"/>
      <c r="I60" s="114"/>
      <c r="J60" s="124">
        <f>J92</f>
        <v>0</v>
      </c>
      <c r="K60" s="46"/>
      <c r="AU60" s="25" t="s">
        <v>153</v>
      </c>
    </row>
    <row r="61" spans="2:11" s="8" customFormat="1" ht="24.95" customHeight="1">
      <c r="B61" s="143"/>
      <c r="C61" s="144"/>
      <c r="D61" s="145" t="s">
        <v>154</v>
      </c>
      <c r="E61" s="146"/>
      <c r="F61" s="146"/>
      <c r="G61" s="146"/>
      <c r="H61" s="146"/>
      <c r="I61" s="147"/>
      <c r="J61" s="148">
        <f>J93</f>
        <v>0</v>
      </c>
      <c r="K61" s="149"/>
    </row>
    <row r="62" spans="2:11" s="9" customFormat="1" ht="19.9" customHeight="1">
      <c r="B62" s="150"/>
      <c r="C62" s="151"/>
      <c r="D62" s="152" t="s">
        <v>155</v>
      </c>
      <c r="E62" s="153"/>
      <c r="F62" s="153"/>
      <c r="G62" s="153"/>
      <c r="H62" s="153"/>
      <c r="I62" s="154"/>
      <c r="J62" s="155">
        <f>J94</f>
        <v>0</v>
      </c>
      <c r="K62" s="156"/>
    </row>
    <row r="63" spans="2:11" s="9" customFormat="1" ht="19.9" customHeight="1">
      <c r="B63" s="150"/>
      <c r="C63" s="151"/>
      <c r="D63" s="152" t="s">
        <v>156</v>
      </c>
      <c r="E63" s="153"/>
      <c r="F63" s="153"/>
      <c r="G63" s="153"/>
      <c r="H63" s="153"/>
      <c r="I63" s="154"/>
      <c r="J63" s="155">
        <f>J214</f>
        <v>0</v>
      </c>
      <c r="K63" s="156"/>
    </row>
    <row r="64" spans="2:11" s="9" customFormat="1" ht="19.9" customHeight="1">
      <c r="B64" s="150"/>
      <c r="C64" s="151"/>
      <c r="D64" s="152" t="s">
        <v>1624</v>
      </c>
      <c r="E64" s="153"/>
      <c r="F64" s="153"/>
      <c r="G64" s="153"/>
      <c r="H64" s="153"/>
      <c r="I64" s="154"/>
      <c r="J64" s="155">
        <f>J246</f>
        <v>0</v>
      </c>
      <c r="K64" s="156"/>
    </row>
    <row r="65" spans="2:11" s="9" customFormat="1" ht="19.9" customHeight="1">
      <c r="B65" s="150"/>
      <c r="C65" s="151"/>
      <c r="D65" s="152" t="s">
        <v>158</v>
      </c>
      <c r="E65" s="153"/>
      <c r="F65" s="153"/>
      <c r="G65" s="153"/>
      <c r="H65" s="153"/>
      <c r="I65" s="154"/>
      <c r="J65" s="155">
        <f>J281</f>
        <v>0</v>
      </c>
      <c r="K65" s="156"/>
    </row>
    <row r="66" spans="2:11" s="9" customFormat="1" ht="19.9" customHeight="1">
      <c r="B66" s="150"/>
      <c r="C66" s="151"/>
      <c r="D66" s="152" t="s">
        <v>159</v>
      </c>
      <c r="E66" s="153"/>
      <c r="F66" s="153"/>
      <c r="G66" s="153"/>
      <c r="H66" s="153"/>
      <c r="I66" s="154"/>
      <c r="J66" s="155">
        <f>J303</f>
        <v>0</v>
      </c>
      <c r="K66" s="156"/>
    </row>
    <row r="67" spans="2:11" s="9" customFormat="1" ht="19.9" customHeight="1">
      <c r="B67" s="150"/>
      <c r="C67" s="151"/>
      <c r="D67" s="152" t="s">
        <v>160</v>
      </c>
      <c r="E67" s="153"/>
      <c r="F67" s="153"/>
      <c r="G67" s="153"/>
      <c r="H67" s="153"/>
      <c r="I67" s="154"/>
      <c r="J67" s="155">
        <f>J317</f>
        <v>0</v>
      </c>
      <c r="K67" s="156"/>
    </row>
    <row r="68" spans="2:11" s="9" customFormat="1" ht="19.9" customHeight="1">
      <c r="B68" s="150"/>
      <c r="C68" s="151"/>
      <c r="D68" s="152" t="s">
        <v>162</v>
      </c>
      <c r="E68" s="153"/>
      <c r="F68" s="153"/>
      <c r="G68" s="153"/>
      <c r="H68" s="153"/>
      <c r="I68" s="154"/>
      <c r="J68" s="155">
        <f>J350</f>
        <v>0</v>
      </c>
      <c r="K68" s="156"/>
    </row>
    <row r="69" spans="2:11" s="8" customFormat="1" ht="24.95" customHeight="1">
      <c r="B69" s="143"/>
      <c r="C69" s="144"/>
      <c r="D69" s="145" t="s">
        <v>1625</v>
      </c>
      <c r="E69" s="146"/>
      <c r="F69" s="146"/>
      <c r="G69" s="146"/>
      <c r="H69" s="146"/>
      <c r="I69" s="147"/>
      <c r="J69" s="148">
        <f>J353</f>
        <v>0</v>
      </c>
      <c r="K69" s="149"/>
    </row>
    <row r="70" spans="2:11" s="9" customFormat="1" ht="19.9" customHeight="1">
      <c r="B70" s="150"/>
      <c r="C70" s="151"/>
      <c r="D70" s="152" t="s">
        <v>1626</v>
      </c>
      <c r="E70" s="153"/>
      <c r="F70" s="153"/>
      <c r="G70" s="153"/>
      <c r="H70" s="153"/>
      <c r="I70" s="154"/>
      <c r="J70" s="155">
        <f>J354</f>
        <v>0</v>
      </c>
      <c r="K70" s="156"/>
    </row>
    <row r="71" spans="2:11" s="1" customFormat="1" ht="21.75" customHeight="1">
      <c r="B71" s="42"/>
      <c r="C71" s="43"/>
      <c r="D71" s="43"/>
      <c r="E71" s="43"/>
      <c r="F71" s="43"/>
      <c r="G71" s="43"/>
      <c r="H71" s="43"/>
      <c r="I71" s="114"/>
      <c r="J71" s="43"/>
      <c r="K71" s="46"/>
    </row>
    <row r="72" spans="2:11" s="1" customFormat="1" ht="6.95" customHeight="1">
      <c r="B72" s="57"/>
      <c r="C72" s="58"/>
      <c r="D72" s="58"/>
      <c r="E72" s="58"/>
      <c r="F72" s="58"/>
      <c r="G72" s="58"/>
      <c r="H72" s="58"/>
      <c r="I72" s="135"/>
      <c r="J72" s="58"/>
      <c r="K72" s="59"/>
    </row>
    <row r="76" spans="2:12" s="1" customFormat="1" ht="6.95" customHeight="1">
      <c r="B76" s="60"/>
      <c r="C76" s="61"/>
      <c r="D76" s="61"/>
      <c r="E76" s="61"/>
      <c r="F76" s="61"/>
      <c r="G76" s="61"/>
      <c r="H76" s="61"/>
      <c r="I76" s="136"/>
      <c r="J76" s="61"/>
      <c r="K76" s="61"/>
      <c r="L76" s="42"/>
    </row>
    <row r="77" spans="2:12" s="1" customFormat="1" ht="36.95" customHeight="1">
      <c r="B77" s="42"/>
      <c r="C77" s="62" t="s">
        <v>163</v>
      </c>
      <c r="L77" s="42"/>
    </row>
    <row r="78" spans="2:12" s="1" customFormat="1" ht="6.95" customHeight="1">
      <c r="B78" s="42"/>
      <c r="L78" s="42"/>
    </row>
    <row r="79" spans="2:12" s="1" customFormat="1" ht="14.45" customHeight="1">
      <c r="B79" s="42"/>
      <c r="C79" s="64" t="s">
        <v>19</v>
      </c>
      <c r="L79" s="42"/>
    </row>
    <row r="80" spans="2:12" s="1" customFormat="1" ht="16.5" customHeight="1">
      <c r="B80" s="42"/>
      <c r="E80" s="717" t="str">
        <f>E7</f>
        <v>Odkanalizování oblasti povodí Olešná, kanalizace Chlebovice Frýdek - Místek</v>
      </c>
      <c r="F80" s="718"/>
      <c r="G80" s="718"/>
      <c r="H80" s="718"/>
      <c r="L80" s="42"/>
    </row>
    <row r="81" spans="2:12" ht="15">
      <c r="B81" s="29"/>
      <c r="C81" s="64" t="s">
        <v>143</v>
      </c>
      <c r="L81" s="29"/>
    </row>
    <row r="82" spans="2:12" s="1" customFormat="1" ht="16.5" customHeight="1">
      <c r="B82" s="42"/>
      <c r="E82" s="717" t="s">
        <v>144</v>
      </c>
      <c r="F82" s="720"/>
      <c r="G82" s="720"/>
      <c r="H82" s="720"/>
      <c r="L82" s="42"/>
    </row>
    <row r="83" spans="2:12" s="1" customFormat="1" ht="14.45" customHeight="1">
      <c r="B83" s="42"/>
      <c r="C83" s="64" t="s">
        <v>145</v>
      </c>
      <c r="L83" s="42"/>
    </row>
    <row r="84" spans="2:12" s="1" customFormat="1" ht="17.25" customHeight="1">
      <c r="B84" s="42"/>
      <c r="E84" s="688" t="str">
        <f>E11</f>
        <v>004 - SO 04 Čerpací stanice ČS2</v>
      </c>
      <c r="F84" s="720"/>
      <c r="G84" s="720"/>
      <c r="H84" s="720"/>
      <c r="L84" s="42"/>
    </row>
    <row r="85" spans="2:12" s="1" customFormat="1" ht="6.95" customHeight="1">
      <c r="B85" s="42"/>
      <c r="L85" s="42"/>
    </row>
    <row r="86" spans="2:12" s="1" customFormat="1" ht="18" customHeight="1">
      <c r="B86" s="42"/>
      <c r="C86" s="64" t="s">
        <v>23</v>
      </c>
      <c r="F86" s="157" t="str">
        <f>F14</f>
        <v xml:space="preserve"> </v>
      </c>
      <c r="I86" s="158" t="s">
        <v>25</v>
      </c>
      <c r="J86" s="68" t="str">
        <f>IF(J14="","",J14)</f>
        <v>16. 11. 2017</v>
      </c>
      <c r="L86" s="42"/>
    </row>
    <row r="87" spans="2:12" s="1" customFormat="1" ht="6.95" customHeight="1">
      <c r="B87" s="42"/>
      <c r="L87" s="42"/>
    </row>
    <row r="88" spans="2:12" s="1" customFormat="1" ht="15">
      <c r="B88" s="42"/>
      <c r="C88" s="64" t="s">
        <v>27</v>
      </c>
      <c r="F88" s="157" t="str">
        <f>E17</f>
        <v>Město Frýdek-Místek</v>
      </c>
      <c r="I88" s="158" t="s">
        <v>33</v>
      </c>
      <c r="J88" s="157" t="str">
        <f>E23</f>
        <v>Sweco Hydroprojekt a.s., divize Morava</v>
      </c>
      <c r="L88" s="42"/>
    </row>
    <row r="89" spans="2:12" s="1" customFormat="1" ht="14.45" customHeight="1">
      <c r="B89" s="42"/>
      <c r="C89" s="64" t="s">
        <v>31</v>
      </c>
      <c r="F89" s="157" t="str">
        <f>IF(E20="","",E20)</f>
        <v/>
      </c>
      <c r="L89" s="42"/>
    </row>
    <row r="90" spans="2:12" s="1" customFormat="1" ht="10.35" customHeight="1">
      <c r="B90" s="42"/>
      <c r="L90" s="42"/>
    </row>
    <row r="91" spans="2:20" s="10" customFormat="1" ht="29.25" customHeight="1">
      <c r="B91" s="159"/>
      <c r="C91" s="160" t="s">
        <v>164</v>
      </c>
      <c r="D91" s="161" t="s">
        <v>56</v>
      </c>
      <c r="E91" s="161" t="s">
        <v>52</v>
      </c>
      <c r="F91" s="161" t="s">
        <v>165</v>
      </c>
      <c r="G91" s="161" t="s">
        <v>166</v>
      </c>
      <c r="H91" s="161" t="s">
        <v>167</v>
      </c>
      <c r="I91" s="162" t="s">
        <v>168</v>
      </c>
      <c r="J91" s="161" t="s">
        <v>151</v>
      </c>
      <c r="K91" s="163" t="s">
        <v>169</v>
      </c>
      <c r="L91" s="159"/>
      <c r="M91" s="74" t="s">
        <v>170</v>
      </c>
      <c r="N91" s="75" t="s">
        <v>41</v>
      </c>
      <c r="O91" s="75" t="s">
        <v>171</v>
      </c>
      <c r="P91" s="75" t="s">
        <v>172</v>
      </c>
      <c r="Q91" s="75" t="s">
        <v>173</v>
      </c>
      <c r="R91" s="75" t="s">
        <v>174</v>
      </c>
      <c r="S91" s="75" t="s">
        <v>175</v>
      </c>
      <c r="T91" s="76" t="s">
        <v>176</v>
      </c>
    </row>
    <row r="92" spans="2:63" s="1" customFormat="1" ht="29.25" customHeight="1">
      <c r="B92" s="42"/>
      <c r="C92" s="78" t="s">
        <v>152</v>
      </c>
      <c r="J92" s="164">
        <f>BK92</f>
        <v>0</v>
      </c>
      <c r="L92" s="42"/>
      <c r="M92" s="77"/>
      <c r="N92" s="69"/>
      <c r="O92" s="69"/>
      <c r="P92" s="165">
        <f>P93+P353</f>
        <v>0</v>
      </c>
      <c r="Q92" s="69"/>
      <c r="R92" s="165">
        <f>R93+R353</f>
        <v>37.11469248000001</v>
      </c>
      <c r="S92" s="69"/>
      <c r="T92" s="166">
        <f>T93+T353</f>
        <v>0</v>
      </c>
      <c r="AT92" s="25" t="s">
        <v>70</v>
      </c>
      <c r="AU92" s="25" t="s">
        <v>153</v>
      </c>
      <c r="BK92" s="167">
        <f>BK93+BK353</f>
        <v>0</v>
      </c>
    </row>
    <row r="93" spans="2:63" s="11" customFormat="1" ht="37.35" customHeight="1">
      <c r="B93" s="168"/>
      <c r="D93" s="169" t="s">
        <v>70</v>
      </c>
      <c r="E93" s="170" t="s">
        <v>177</v>
      </c>
      <c r="F93" s="170" t="s">
        <v>178</v>
      </c>
      <c r="I93" s="171"/>
      <c r="J93" s="172">
        <f>BK93</f>
        <v>0</v>
      </c>
      <c r="L93" s="168"/>
      <c r="M93" s="173"/>
      <c r="N93" s="174"/>
      <c r="O93" s="174"/>
      <c r="P93" s="175">
        <f>P94+P214+P246+P281+P303+P317+P350</f>
        <v>0</v>
      </c>
      <c r="Q93" s="174"/>
      <c r="R93" s="175">
        <f>R94+R214+R246+R281+R303+R317+R350</f>
        <v>37.113652480000006</v>
      </c>
      <c r="S93" s="174"/>
      <c r="T93" s="176">
        <f>T94+T214+T246+T281+T303+T317+T350</f>
        <v>0</v>
      </c>
      <c r="AR93" s="169" t="s">
        <v>78</v>
      </c>
      <c r="AT93" s="177" t="s">
        <v>70</v>
      </c>
      <c r="AU93" s="177" t="s">
        <v>71</v>
      </c>
      <c r="AY93" s="169" t="s">
        <v>179</v>
      </c>
      <c r="BK93" s="178">
        <f>BK94+BK214+BK246+BK281+BK303+BK317+BK350</f>
        <v>0</v>
      </c>
    </row>
    <row r="94" spans="2:63" s="11" customFormat="1" ht="19.9" customHeight="1">
      <c r="B94" s="168"/>
      <c r="D94" s="169" t="s">
        <v>70</v>
      </c>
      <c r="E94" s="179" t="s">
        <v>78</v>
      </c>
      <c r="F94" s="179" t="s">
        <v>180</v>
      </c>
      <c r="I94" s="171"/>
      <c r="J94" s="180">
        <f>BK94</f>
        <v>0</v>
      </c>
      <c r="L94" s="168"/>
      <c r="M94" s="173"/>
      <c r="N94" s="174"/>
      <c r="O94" s="174"/>
      <c r="P94" s="175">
        <f>SUM(P95:P213)</f>
        <v>0</v>
      </c>
      <c r="Q94" s="174"/>
      <c r="R94" s="175">
        <f>SUM(R95:R213)</f>
        <v>18.355052</v>
      </c>
      <c r="S94" s="174"/>
      <c r="T94" s="176">
        <f>SUM(T95:T213)</f>
        <v>0</v>
      </c>
      <c r="AR94" s="169" t="s">
        <v>78</v>
      </c>
      <c r="AT94" s="177" t="s">
        <v>70</v>
      </c>
      <c r="AU94" s="177" t="s">
        <v>78</v>
      </c>
      <c r="AY94" s="169" t="s">
        <v>179</v>
      </c>
      <c r="BK94" s="178">
        <f>SUM(BK95:BK213)</f>
        <v>0</v>
      </c>
    </row>
    <row r="95" spans="2:65" s="1" customFormat="1" ht="25.5" customHeight="1">
      <c r="B95" s="181"/>
      <c r="C95" s="182" t="s">
        <v>78</v>
      </c>
      <c r="D95" s="182" t="s">
        <v>181</v>
      </c>
      <c r="E95" s="183" t="s">
        <v>314</v>
      </c>
      <c r="F95" s="184" t="s">
        <v>315</v>
      </c>
      <c r="G95" s="185" t="s">
        <v>316</v>
      </c>
      <c r="H95" s="186">
        <v>1</v>
      </c>
      <c r="I95" s="187"/>
      <c r="J95" s="188">
        <f>ROUND(I95*H95,2)</f>
        <v>0</v>
      </c>
      <c r="K95" s="184" t="s">
        <v>5</v>
      </c>
      <c r="L95" s="42"/>
      <c r="M95" s="189" t="s">
        <v>5</v>
      </c>
      <c r="N95" s="190" t="s">
        <v>42</v>
      </c>
      <c r="O95" s="43"/>
      <c r="P95" s="191">
        <f>O95*H95</f>
        <v>0</v>
      </c>
      <c r="Q95" s="191">
        <v>0</v>
      </c>
      <c r="R95" s="191">
        <f>Q95*H95</f>
        <v>0</v>
      </c>
      <c r="S95" s="191">
        <v>0</v>
      </c>
      <c r="T95" s="192">
        <f>S95*H95</f>
        <v>0</v>
      </c>
      <c r="AR95" s="25" t="s">
        <v>186</v>
      </c>
      <c r="AT95" s="25" t="s">
        <v>181</v>
      </c>
      <c r="AU95" s="25" t="s">
        <v>80</v>
      </c>
      <c r="AY95" s="25" t="s">
        <v>179</v>
      </c>
      <c r="BE95" s="193">
        <f>IF(N95="základní",J95,0)</f>
        <v>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25" t="s">
        <v>78</v>
      </c>
      <c r="BK95" s="193">
        <f>ROUND(I95*H95,2)</f>
        <v>0</v>
      </c>
      <c r="BL95" s="25" t="s">
        <v>186</v>
      </c>
      <c r="BM95" s="25" t="s">
        <v>1627</v>
      </c>
    </row>
    <row r="96" spans="2:47" s="1" customFormat="1" ht="13.5">
      <c r="B96" s="42"/>
      <c r="D96" s="194" t="s">
        <v>188</v>
      </c>
      <c r="F96" s="195" t="s">
        <v>315</v>
      </c>
      <c r="I96" s="196"/>
      <c r="L96" s="42"/>
      <c r="M96" s="197"/>
      <c r="N96" s="43"/>
      <c r="O96" s="43"/>
      <c r="P96" s="43"/>
      <c r="Q96" s="43"/>
      <c r="R96" s="43"/>
      <c r="S96" s="43"/>
      <c r="T96" s="71"/>
      <c r="AT96" s="25" t="s">
        <v>188</v>
      </c>
      <c r="AU96" s="25" t="s">
        <v>80</v>
      </c>
    </row>
    <row r="97" spans="2:47" s="1" customFormat="1" ht="27">
      <c r="B97" s="42"/>
      <c r="D97" s="194" t="s">
        <v>190</v>
      </c>
      <c r="F97" s="198" t="s">
        <v>1928</v>
      </c>
      <c r="I97" s="196"/>
      <c r="L97" s="42"/>
      <c r="M97" s="197"/>
      <c r="N97" s="43"/>
      <c r="O97" s="43"/>
      <c r="P97" s="43"/>
      <c r="Q97" s="43"/>
      <c r="R97" s="43"/>
      <c r="S97" s="43"/>
      <c r="T97" s="71"/>
      <c r="AT97" s="25" t="s">
        <v>190</v>
      </c>
      <c r="AU97" s="25" t="s">
        <v>80</v>
      </c>
    </row>
    <row r="98" spans="2:51" s="12" customFormat="1" ht="13.5">
      <c r="B98" s="199"/>
      <c r="D98" s="194" t="s">
        <v>192</v>
      </c>
      <c r="E98" s="200" t="s">
        <v>5</v>
      </c>
      <c r="F98" s="201" t="s">
        <v>78</v>
      </c>
      <c r="H98" s="202">
        <v>1</v>
      </c>
      <c r="I98" s="203"/>
      <c r="L98" s="199"/>
      <c r="M98" s="204"/>
      <c r="N98" s="205"/>
      <c r="O98" s="205"/>
      <c r="P98" s="205"/>
      <c r="Q98" s="205"/>
      <c r="R98" s="205"/>
      <c r="S98" s="205"/>
      <c r="T98" s="206"/>
      <c r="AT98" s="200" t="s">
        <v>192</v>
      </c>
      <c r="AU98" s="200" t="s">
        <v>80</v>
      </c>
      <c r="AV98" s="12" t="s">
        <v>80</v>
      </c>
      <c r="AW98" s="12" t="s">
        <v>35</v>
      </c>
      <c r="AX98" s="12" t="s">
        <v>78</v>
      </c>
      <c r="AY98" s="200" t="s">
        <v>179</v>
      </c>
    </row>
    <row r="99" spans="2:65" s="1" customFormat="1" ht="16.5" customHeight="1">
      <c r="B99" s="181"/>
      <c r="C99" s="182" t="s">
        <v>80</v>
      </c>
      <c r="D99" s="182" t="s">
        <v>181</v>
      </c>
      <c r="E99" s="183" t="s">
        <v>345</v>
      </c>
      <c r="F99" s="184" t="s">
        <v>346</v>
      </c>
      <c r="G99" s="185" t="s">
        <v>347</v>
      </c>
      <c r="H99" s="186">
        <v>120</v>
      </c>
      <c r="I99" s="187"/>
      <c r="J99" s="188">
        <f>ROUND(I99*H99,2)</f>
        <v>0</v>
      </c>
      <c r="K99" s="184" t="s">
        <v>185</v>
      </c>
      <c r="L99" s="42"/>
      <c r="M99" s="189" t="s">
        <v>5</v>
      </c>
      <c r="N99" s="190" t="s">
        <v>42</v>
      </c>
      <c r="O99" s="43"/>
      <c r="P99" s="191">
        <f>O99*H99</f>
        <v>0</v>
      </c>
      <c r="Q99" s="191">
        <v>0</v>
      </c>
      <c r="R99" s="191">
        <f>Q99*H99</f>
        <v>0</v>
      </c>
      <c r="S99" s="191">
        <v>0</v>
      </c>
      <c r="T99" s="192">
        <f>S99*H99</f>
        <v>0</v>
      </c>
      <c r="AR99" s="25" t="s">
        <v>186</v>
      </c>
      <c r="AT99" s="25" t="s">
        <v>181</v>
      </c>
      <c r="AU99" s="25" t="s">
        <v>80</v>
      </c>
      <c r="AY99" s="25" t="s">
        <v>179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25" t="s">
        <v>78</v>
      </c>
      <c r="BK99" s="193">
        <f>ROUND(I99*H99,2)</f>
        <v>0</v>
      </c>
      <c r="BL99" s="25" t="s">
        <v>186</v>
      </c>
      <c r="BM99" s="25" t="s">
        <v>1629</v>
      </c>
    </row>
    <row r="100" spans="2:47" s="1" customFormat="1" ht="13.5">
      <c r="B100" s="42"/>
      <c r="D100" s="194" t="s">
        <v>188</v>
      </c>
      <c r="F100" s="195" t="s">
        <v>349</v>
      </c>
      <c r="I100" s="196"/>
      <c r="L100" s="42"/>
      <c r="M100" s="197"/>
      <c r="N100" s="43"/>
      <c r="O100" s="43"/>
      <c r="P100" s="43"/>
      <c r="Q100" s="43"/>
      <c r="R100" s="43"/>
      <c r="S100" s="43"/>
      <c r="T100" s="71"/>
      <c r="AT100" s="25" t="s">
        <v>188</v>
      </c>
      <c r="AU100" s="25" t="s">
        <v>80</v>
      </c>
    </row>
    <row r="101" spans="2:47" s="1" customFormat="1" ht="27">
      <c r="B101" s="42"/>
      <c r="D101" s="194" t="s">
        <v>190</v>
      </c>
      <c r="F101" s="198" t="s">
        <v>191</v>
      </c>
      <c r="I101" s="196"/>
      <c r="L101" s="42"/>
      <c r="M101" s="197"/>
      <c r="N101" s="43"/>
      <c r="O101" s="43"/>
      <c r="P101" s="43"/>
      <c r="Q101" s="43"/>
      <c r="R101" s="43"/>
      <c r="S101" s="43"/>
      <c r="T101" s="71"/>
      <c r="AT101" s="25" t="s">
        <v>190</v>
      </c>
      <c r="AU101" s="25" t="s">
        <v>80</v>
      </c>
    </row>
    <row r="102" spans="2:51" s="12" customFormat="1" ht="13.5">
      <c r="B102" s="199"/>
      <c r="D102" s="194" t="s">
        <v>192</v>
      </c>
      <c r="E102" s="200" t="s">
        <v>5</v>
      </c>
      <c r="F102" s="201" t="s">
        <v>1630</v>
      </c>
      <c r="H102" s="202">
        <v>120</v>
      </c>
      <c r="I102" s="203"/>
      <c r="L102" s="199"/>
      <c r="M102" s="204"/>
      <c r="N102" s="205"/>
      <c r="O102" s="205"/>
      <c r="P102" s="205"/>
      <c r="Q102" s="205"/>
      <c r="R102" s="205"/>
      <c r="S102" s="205"/>
      <c r="T102" s="206"/>
      <c r="AT102" s="200" t="s">
        <v>192</v>
      </c>
      <c r="AU102" s="200" t="s">
        <v>80</v>
      </c>
      <c r="AV102" s="12" t="s">
        <v>80</v>
      </c>
      <c r="AW102" s="12" t="s">
        <v>35</v>
      </c>
      <c r="AX102" s="12" t="s">
        <v>78</v>
      </c>
      <c r="AY102" s="200" t="s">
        <v>179</v>
      </c>
    </row>
    <row r="103" spans="2:65" s="1" customFormat="1" ht="25.5" customHeight="1">
      <c r="B103" s="181"/>
      <c r="C103" s="182" t="s">
        <v>88</v>
      </c>
      <c r="D103" s="182" t="s">
        <v>181</v>
      </c>
      <c r="E103" s="183" t="s">
        <v>352</v>
      </c>
      <c r="F103" s="184" t="s">
        <v>353</v>
      </c>
      <c r="G103" s="185" t="s">
        <v>354</v>
      </c>
      <c r="H103" s="186">
        <v>10</v>
      </c>
      <c r="I103" s="187"/>
      <c r="J103" s="188">
        <f>ROUND(I103*H103,2)</f>
        <v>0</v>
      </c>
      <c r="K103" s="184" t="s">
        <v>185</v>
      </c>
      <c r="L103" s="42"/>
      <c r="M103" s="189" t="s">
        <v>5</v>
      </c>
      <c r="N103" s="190" t="s">
        <v>42</v>
      </c>
      <c r="O103" s="43"/>
      <c r="P103" s="191">
        <f>O103*H103</f>
        <v>0</v>
      </c>
      <c r="Q103" s="191">
        <v>0</v>
      </c>
      <c r="R103" s="191">
        <f>Q103*H103</f>
        <v>0</v>
      </c>
      <c r="S103" s="191">
        <v>0</v>
      </c>
      <c r="T103" s="192">
        <f>S103*H103</f>
        <v>0</v>
      </c>
      <c r="AR103" s="25" t="s">
        <v>186</v>
      </c>
      <c r="AT103" s="25" t="s">
        <v>181</v>
      </c>
      <c r="AU103" s="25" t="s">
        <v>80</v>
      </c>
      <c r="AY103" s="25" t="s">
        <v>179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25" t="s">
        <v>78</v>
      </c>
      <c r="BK103" s="193">
        <f>ROUND(I103*H103,2)</f>
        <v>0</v>
      </c>
      <c r="BL103" s="25" t="s">
        <v>186</v>
      </c>
      <c r="BM103" s="25" t="s">
        <v>1631</v>
      </c>
    </row>
    <row r="104" spans="2:47" s="1" customFormat="1" ht="27">
      <c r="B104" s="42"/>
      <c r="D104" s="194" t="s">
        <v>188</v>
      </c>
      <c r="F104" s="195" t="s">
        <v>356</v>
      </c>
      <c r="I104" s="196"/>
      <c r="L104" s="42"/>
      <c r="M104" s="197"/>
      <c r="N104" s="43"/>
      <c r="O104" s="43"/>
      <c r="P104" s="43"/>
      <c r="Q104" s="43"/>
      <c r="R104" s="43"/>
      <c r="S104" s="43"/>
      <c r="T104" s="71"/>
      <c r="AT104" s="25" t="s">
        <v>188</v>
      </c>
      <c r="AU104" s="25" t="s">
        <v>80</v>
      </c>
    </row>
    <row r="105" spans="2:65" s="1" customFormat="1" ht="16.5" customHeight="1">
      <c r="B105" s="181"/>
      <c r="C105" s="182" t="s">
        <v>186</v>
      </c>
      <c r="D105" s="182" t="s">
        <v>181</v>
      </c>
      <c r="E105" s="183" t="s">
        <v>422</v>
      </c>
      <c r="F105" s="184" t="s">
        <v>423</v>
      </c>
      <c r="G105" s="185" t="s">
        <v>424</v>
      </c>
      <c r="H105" s="186">
        <v>3</v>
      </c>
      <c r="I105" s="187"/>
      <c r="J105" s="188">
        <f>ROUND(I105*H105,2)</f>
        <v>0</v>
      </c>
      <c r="K105" s="184" t="s">
        <v>185</v>
      </c>
      <c r="L105" s="42"/>
      <c r="M105" s="189" t="s">
        <v>5</v>
      </c>
      <c r="N105" s="190" t="s">
        <v>42</v>
      </c>
      <c r="O105" s="43"/>
      <c r="P105" s="191">
        <f>O105*H105</f>
        <v>0</v>
      </c>
      <c r="Q105" s="191">
        <v>0</v>
      </c>
      <c r="R105" s="191">
        <f>Q105*H105</f>
        <v>0</v>
      </c>
      <c r="S105" s="191">
        <v>0</v>
      </c>
      <c r="T105" s="192">
        <f>S105*H105</f>
        <v>0</v>
      </c>
      <c r="AR105" s="25" t="s">
        <v>186</v>
      </c>
      <c r="AT105" s="25" t="s">
        <v>181</v>
      </c>
      <c r="AU105" s="25" t="s">
        <v>80</v>
      </c>
      <c r="AY105" s="25" t="s">
        <v>179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25" t="s">
        <v>78</v>
      </c>
      <c r="BK105" s="193">
        <f>ROUND(I105*H105,2)</f>
        <v>0</v>
      </c>
      <c r="BL105" s="25" t="s">
        <v>186</v>
      </c>
      <c r="BM105" s="25" t="s">
        <v>1632</v>
      </c>
    </row>
    <row r="106" spans="2:47" s="1" customFormat="1" ht="27">
      <c r="B106" s="42"/>
      <c r="D106" s="194" t="s">
        <v>188</v>
      </c>
      <c r="F106" s="195" t="s">
        <v>426</v>
      </c>
      <c r="I106" s="196"/>
      <c r="L106" s="42"/>
      <c r="M106" s="197"/>
      <c r="N106" s="43"/>
      <c r="O106" s="43"/>
      <c r="P106" s="43"/>
      <c r="Q106" s="43"/>
      <c r="R106" s="43"/>
      <c r="S106" s="43"/>
      <c r="T106" s="71"/>
      <c r="AT106" s="25" t="s">
        <v>188</v>
      </c>
      <c r="AU106" s="25" t="s">
        <v>80</v>
      </c>
    </row>
    <row r="107" spans="2:47" s="1" customFormat="1" ht="27">
      <c r="B107" s="42"/>
      <c r="D107" s="194" t="s">
        <v>190</v>
      </c>
      <c r="F107" s="198" t="s">
        <v>1928</v>
      </c>
      <c r="I107" s="196"/>
      <c r="L107" s="42"/>
      <c r="M107" s="197"/>
      <c r="N107" s="43"/>
      <c r="O107" s="43"/>
      <c r="P107" s="43"/>
      <c r="Q107" s="43"/>
      <c r="R107" s="43"/>
      <c r="S107" s="43"/>
      <c r="T107" s="71"/>
      <c r="AT107" s="25" t="s">
        <v>190</v>
      </c>
      <c r="AU107" s="25" t="s">
        <v>80</v>
      </c>
    </row>
    <row r="108" spans="2:51" s="12" customFormat="1" ht="13.5">
      <c r="B108" s="199"/>
      <c r="D108" s="194" t="s">
        <v>192</v>
      </c>
      <c r="E108" s="200" t="s">
        <v>5</v>
      </c>
      <c r="F108" s="201" t="s">
        <v>1929</v>
      </c>
      <c r="H108" s="202">
        <v>3</v>
      </c>
      <c r="I108" s="203"/>
      <c r="L108" s="199"/>
      <c r="M108" s="204"/>
      <c r="N108" s="205"/>
      <c r="O108" s="205"/>
      <c r="P108" s="205"/>
      <c r="Q108" s="205"/>
      <c r="R108" s="205"/>
      <c r="S108" s="205"/>
      <c r="T108" s="206"/>
      <c r="AT108" s="200" t="s">
        <v>192</v>
      </c>
      <c r="AU108" s="200" t="s">
        <v>80</v>
      </c>
      <c r="AV108" s="12" t="s">
        <v>80</v>
      </c>
      <c r="AW108" s="12" t="s">
        <v>35</v>
      </c>
      <c r="AX108" s="12" t="s">
        <v>78</v>
      </c>
      <c r="AY108" s="200" t="s">
        <v>179</v>
      </c>
    </row>
    <row r="109" spans="2:65" s="1" customFormat="1" ht="25.5" customHeight="1">
      <c r="B109" s="181"/>
      <c r="C109" s="182" t="s">
        <v>236</v>
      </c>
      <c r="D109" s="182" t="s">
        <v>181</v>
      </c>
      <c r="E109" s="183" t="s">
        <v>1635</v>
      </c>
      <c r="F109" s="184" t="s">
        <v>1636</v>
      </c>
      <c r="G109" s="185" t="s">
        <v>424</v>
      </c>
      <c r="H109" s="186">
        <v>2.984</v>
      </c>
      <c r="I109" s="187"/>
      <c r="J109" s="188">
        <f>ROUND(I109*H109,2)</f>
        <v>0</v>
      </c>
      <c r="K109" s="184" t="s">
        <v>185</v>
      </c>
      <c r="L109" s="42"/>
      <c r="M109" s="189" t="s">
        <v>5</v>
      </c>
      <c r="N109" s="190" t="s">
        <v>42</v>
      </c>
      <c r="O109" s="43"/>
      <c r="P109" s="191">
        <f>O109*H109</f>
        <v>0</v>
      </c>
      <c r="Q109" s="191">
        <v>0</v>
      </c>
      <c r="R109" s="191">
        <f>Q109*H109</f>
        <v>0</v>
      </c>
      <c r="S109" s="191">
        <v>0</v>
      </c>
      <c r="T109" s="192">
        <f>S109*H109</f>
        <v>0</v>
      </c>
      <c r="AR109" s="25" t="s">
        <v>186</v>
      </c>
      <c r="AT109" s="25" t="s">
        <v>181</v>
      </c>
      <c r="AU109" s="25" t="s">
        <v>80</v>
      </c>
      <c r="AY109" s="25" t="s">
        <v>179</v>
      </c>
      <c r="BE109" s="193">
        <f>IF(N109="základní",J109,0)</f>
        <v>0</v>
      </c>
      <c r="BF109" s="193">
        <f>IF(N109="snížená",J109,0)</f>
        <v>0</v>
      </c>
      <c r="BG109" s="193">
        <f>IF(N109="zákl. přenesená",J109,0)</f>
        <v>0</v>
      </c>
      <c r="BH109" s="193">
        <f>IF(N109="sníž. přenesená",J109,0)</f>
        <v>0</v>
      </c>
      <c r="BI109" s="193">
        <f>IF(N109="nulová",J109,0)</f>
        <v>0</v>
      </c>
      <c r="BJ109" s="25" t="s">
        <v>78</v>
      </c>
      <c r="BK109" s="193">
        <f>ROUND(I109*H109,2)</f>
        <v>0</v>
      </c>
      <c r="BL109" s="25" t="s">
        <v>186</v>
      </c>
      <c r="BM109" s="25" t="s">
        <v>1637</v>
      </c>
    </row>
    <row r="110" spans="2:47" s="1" customFormat="1" ht="27">
      <c r="B110" s="42"/>
      <c r="D110" s="194" t="s">
        <v>188</v>
      </c>
      <c r="F110" s="195" t="s">
        <v>1638</v>
      </c>
      <c r="I110" s="196"/>
      <c r="L110" s="42"/>
      <c r="M110" s="197"/>
      <c r="N110" s="43"/>
      <c r="O110" s="43"/>
      <c r="P110" s="43"/>
      <c r="Q110" s="43"/>
      <c r="R110" s="43"/>
      <c r="S110" s="43"/>
      <c r="T110" s="71"/>
      <c r="AT110" s="25" t="s">
        <v>188</v>
      </c>
      <c r="AU110" s="25" t="s">
        <v>80</v>
      </c>
    </row>
    <row r="111" spans="2:47" s="1" customFormat="1" ht="40.5">
      <c r="B111" s="42"/>
      <c r="D111" s="194" t="s">
        <v>190</v>
      </c>
      <c r="F111" s="198" t="s">
        <v>1930</v>
      </c>
      <c r="I111" s="196"/>
      <c r="L111" s="42"/>
      <c r="M111" s="197"/>
      <c r="N111" s="43"/>
      <c r="O111" s="43"/>
      <c r="P111" s="43"/>
      <c r="Q111" s="43"/>
      <c r="R111" s="43"/>
      <c r="S111" s="43"/>
      <c r="T111" s="71"/>
      <c r="AT111" s="25" t="s">
        <v>190</v>
      </c>
      <c r="AU111" s="25" t="s">
        <v>80</v>
      </c>
    </row>
    <row r="112" spans="2:51" s="13" customFormat="1" ht="13.5">
      <c r="B112" s="207"/>
      <c r="D112" s="194" t="s">
        <v>192</v>
      </c>
      <c r="E112" s="208" t="s">
        <v>5</v>
      </c>
      <c r="F112" s="209" t="s">
        <v>1640</v>
      </c>
      <c r="H112" s="208" t="s">
        <v>5</v>
      </c>
      <c r="I112" s="210"/>
      <c r="L112" s="207"/>
      <c r="M112" s="211"/>
      <c r="N112" s="212"/>
      <c r="O112" s="212"/>
      <c r="P112" s="212"/>
      <c r="Q112" s="212"/>
      <c r="R112" s="212"/>
      <c r="S112" s="212"/>
      <c r="T112" s="213"/>
      <c r="AT112" s="208" t="s">
        <v>192</v>
      </c>
      <c r="AU112" s="208" t="s">
        <v>80</v>
      </c>
      <c r="AV112" s="13" t="s">
        <v>78</v>
      </c>
      <c r="AW112" s="13" t="s">
        <v>35</v>
      </c>
      <c r="AX112" s="13" t="s">
        <v>71</v>
      </c>
      <c r="AY112" s="208" t="s">
        <v>179</v>
      </c>
    </row>
    <row r="113" spans="2:51" s="12" customFormat="1" ht="13.5">
      <c r="B113" s="199"/>
      <c r="D113" s="194" t="s">
        <v>192</v>
      </c>
      <c r="E113" s="200" t="s">
        <v>5</v>
      </c>
      <c r="F113" s="201" t="s">
        <v>1931</v>
      </c>
      <c r="H113" s="202">
        <v>4.653</v>
      </c>
      <c r="I113" s="203"/>
      <c r="L113" s="199"/>
      <c r="M113" s="204"/>
      <c r="N113" s="205"/>
      <c r="O113" s="205"/>
      <c r="P113" s="205"/>
      <c r="Q113" s="205"/>
      <c r="R113" s="205"/>
      <c r="S113" s="205"/>
      <c r="T113" s="206"/>
      <c r="AT113" s="200" t="s">
        <v>192</v>
      </c>
      <c r="AU113" s="200" t="s">
        <v>80</v>
      </c>
      <c r="AV113" s="12" t="s">
        <v>80</v>
      </c>
      <c r="AW113" s="12" t="s">
        <v>35</v>
      </c>
      <c r="AX113" s="12" t="s">
        <v>71</v>
      </c>
      <c r="AY113" s="200" t="s">
        <v>179</v>
      </c>
    </row>
    <row r="114" spans="2:51" s="12" customFormat="1" ht="13.5">
      <c r="B114" s="199"/>
      <c r="D114" s="194" t="s">
        <v>192</v>
      </c>
      <c r="E114" s="200" t="s">
        <v>5</v>
      </c>
      <c r="F114" s="201" t="s">
        <v>1932</v>
      </c>
      <c r="H114" s="202">
        <v>0.715</v>
      </c>
      <c r="I114" s="203"/>
      <c r="L114" s="199"/>
      <c r="M114" s="204"/>
      <c r="N114" s="205"/>
      <c r="O114" s="205"/>
      <c r="P114" s="205"/>
      <c r="Q114" s="205"/>
      <c r="R114" s="205"/>
      <c r="S114" s="205"/>
      <c r="T114" s="206"/>
      <c r="AT114" s="200" t="s">
        <v>192</v>
      </c>
      <c r="AU114" s="200" t="s">
        <v>80</v>
      </c>
      <c r="AV114" s="12" t="s">
        <v>80</v>
      </c>
      <c r="AW114" s="12" t="s">
        <v>35</v>
      </c>
      <c r="AX114" s="12" t="s">
        <v>71</v>
      </c>
      <c r="AY114" s="200" t="s">
        <v>179</v>
      </c>
    </row>
    <row r="115" spans="2:51" s="12" customFormat="1" ht="13.5">
      <c r="B115" s="199"/>
      <c r="D115" s="194" t="s">
        <v>192</v>
      </c>
      <c r="E115" s="200" t="s">
        <v>5</v>
      </c>
      <c r="F115" s="201" t="s">
        <v>1643</v>
      </c>
      <c r="H115" s="202">
        <v>0.6</v>
      </c>
      <c r="I115" s="203"/>
      <c r="L115" s="199"/>
      <c r="M115" s="204"/>
      <c r="N115" s="205"/>
      <c r="O115" s="205"/>
      <c r="P115" s="205"/>
      <c r="Q115" s="205"/>
      <c r="R115" s="205"/>
      <c r="S115" s="205"/>
      <c r="T115" s="206"/>
      <c r="AT115" s="200" t="s">
        <v>192</v>
      </c>
      <c r="AU115" s="200" t="s">
        <v>80</v>
      </c>
      <c r="AV115" s="12" t="s">
        <v>80</v>
      </c>
      <c r="AW115" s="12" t="s">
        <v>35</v>
      </c>
      <c r="AX115" s="12" t="s">
        <v>71</v>
      </c>
      <c r="AY115" s="200" t="s">
        <v>179</v>
      </c>
    </row>
    <row r="116" spans="2:51" s="15" customFormat="1" ht="13.5">
      <c r="B116" s="222"/>
      <c r="D116" s="194" t="s">
        <v>192</v>
      </c>
      <c r="E116" s="223" t="s">
        <v>5</v>
      </c>
      <c r="F116" s="224" t="s">
        <v>456</v>
      </c>
      <c r="H116" s="225">
        <v>5.968</v>
      </c>
      <c r="I116" s="226"/>
      <c r="L116" s="222"/>
      <c r="M116" s="227"/>
      <c r="N116" s="228"/>
      <c r="O116" s="228"/>
      <c r="P116" s="228"/>
      <c r="Q116" s="228"/>
      <c r="R116" s="228"/>
      <c r="S116" s="228"/>
      <c r="T116" s="229"/>
      <c r="AT116" s="223" t="s">
        <v>192</v>
      </c>
      <c r="AU116" s="223" t="s">
        <v>80</v>
      </c>
      <c r="AV116" s="15" t="s">
        <v>88</v>
      </c>
      <c r="AW116" s="15" t="s">
        <v>35</v>
      </c>
      <c r="AX116" s="15" t="s">
        <v>71</v>
      </c>
      <c r="AY116" s="223" t="s">
        <v>179</v>
      </c>
    </row>
    <row r="117" spans="2:51" s="12" customFormat="1" ht="13.5">
      <c r="B117" s="199"/>
      <c r="D117" s="194" t="s">
        <v>192</v>
      </c>
      <c r="E117" s="200" t="s">
        <v>5</v>
      </c>
      <c r="F117" s="201" t="s">
        <v>1933</v>
      </c>
      <c r="H117" s="202">
        <v>2.984</v>
      </c>
      <c r="I117" s="203"/>
      <c r="L117" s="199"/>
      <c r="M117" s="204"/>
      <c r="N117" s="205"/>
      <c r="O117" s="205"/>
      <c r="P117" s="205"/>
      <c r="Q117" s="205"/>
      <c r="R117" s="205"/>
      <c r="S117" s="205"/>
      <c r="T117" s="206"/>
      <c r="AT117" s="200" t="s">
        <v>192</v>
      </c>
      <c r="AU117" s="200" t="s">
        <v>80</v>
      </c>
      <c r="AV117" s="12" t="s">
        <v>80</v>
      </c>
      <c r="AW117" s="12" t="s">
        <v>35</v>
      </c>
      <c r="AX117" s="12" t="s">
        <v>78</v>
      </c>
      <c r="AY117" s="200" t="s">
        <v>179</v>
      </c>
    </row>
    <row r="118" spans="2:65" s="1" customFormat="1" ht="25.5" customHeight="1">
      <c r="B118" s="181"/>
      <c r="C118" s="182" t="s">
        <v>248</v>
      </c>
      <c r="D118" s="182" t="s">
        <v>181</v>
      </c>
      <c r="E118" s="183" t="s">
        <v>1645</v>
      </c>
      <c r="F118" s="184" t="s">
        <v>1646</v>
      </c>
      <c r="G118" s="185" t="s">
        <v>424</v>
      </c>
      <c r="H118" s="186">
        <v>2.984</v>
      </c>
      <c r="I118" s="187"/>
      <c r="J118" s="188">
        <f>ROUND(I118*H118,2)</f>
        <v>0</v>
      </c>
      <c r="K118" s="184" t="s">
        <v>185</v>
      </c>
      <c r="L118" s="42"/>
      <c r="M118" s="189" t="s">
        <v>5</v>
      </c>
      <c r="N118" s="190" t="s">
        <v>42</v>
      </c>
      <c r="O118" s="43"/>
      <c r="P118" s="191">
        <f>O118*H118</f>
        <v>0</v>
      </c>
      <c r="Q118" s="191">
        <v>0</v>
      </c>
      <c r="R118" s="191">
        <f>Q118*H118</f>
        <v>0</v>
      </c>
      <c r="S118" s="191">
        <v>0</v>
      </c>
      <c r="T118" s="192">
        <f>S118*H118</f>
        <v>0</v>
      </c>
      <c r="AR118" s="25" t="s">
        <v>186</v>
      </c>
      <c r="AT118" s="25" t="s">
        <v>181</v>
      </c>
      <c r="AU118" s="25" t="s">
        <v>80</v>
      </c>
      <c r="AY118" s="25" t="s">
        <v>179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25" t="s">
        <v>78</v>
      </c>
      <c r="BK118" s="193">
        <f>ROUND(I118*H118,2)</f>
        <v>0</v>
      </c>
      <c r="BL118" s="25" t="s">
        <v>186</v>
      </c>
      <c r="BM118" s="25" t="s">
        <v>1647</v>
      </c>
    </row>
    <row r="119" spans="2:47" s="1" customFormat="1" ht="27">
      <c r="B119" s="42"/>
      <c r="D119" s="194" t="s">
        <v>188</v>
      </c>
      <c r="F119" s="195" t="s">
        <v>1648</v>
      </c>
      <c r="I119" s="196"/>
      <c r="L119" s="42"/>
      <c r="M119" s="197"/>
      <c r="N119" s="43"/>
      <c r="O119" s="43"/>
      <c r="P119" s="43"/>
      <c r="Q119" s="43"/>
      <c r="R119" s="43"/>
      <c r="S119" s="43"/>
      <c r="T119" s="71"/>
      <c r="AT119" s="25" t="s">
        <v>188</v>
      </c>
      <c r="AU119" s="25" t="s">
        <v>80</v>
      </c>
    </row>
    <row r="120" spans="2:47" s="1" customFormat="1" ht="40.5">
      <c r="B120" s="42"/>
      <c r="D120" s="194" t="s">
        <v>190</v>
      </c>
      <c r="F120" s="198" t="s">
        <v>1930</v>
      </c>
      <c r="I120" s="196"/>
      <c r="L120" s="42"/>
      <c r="M120" s="197"/>
      <c r="N120" s="43"/>
      <c r="O120" s="43"/>
      <c r="P120" s="43"/>
      <c r="Q120" s="43"/>
      <c r="R120" s="43"/>
      <c r="S120" s="43"/>
      <c r="T120" s="71"/>
      <c r="AT120" s="25" t="s">
        <v>190</v>
      </c>
      <c r="AU120" s="25" t="s">
        <v>80</v>
      </c>
    </row>
    <row r="121" spans="2:51" s="12" customFormat="1" ht="13.5">
      <c r="B121" s="199"/>
      <c r="D121" s="194" t="s">
        <v>192</v>
      </c>
      <c r="E121" s="200" t="s">
        <v>5</v>
      </c>
      <c r="F121" s="201" t="s">
        <v>1933</v>
      </c>
      <c r="H121" s="202">
        <v>2.984</v>
      </c>
      <c r="I121" s="203"/>
      <c r="L121" s="199"/>
      <c r="M121" s="204"/>
      <c r="N121" s="205"/>
      <c r="O121" s="205"/>
      <c r="P121" s="205"/>
      <c r="Q121" s="205"/>
      <c r="R121" s="205"/>
      <c r="S121" s="205"/>
      <c r="T121" s="206"/>
      <c r="AT121" s="200" t="s">
        <v>192</v>
      </c>
      <c r="AU121" s="200" t="s">
        <v>80</v>
      </c>
      <c r="AV121" s="12" t="s">
        <v>80</v>
      </c>
      <c r="AW121" s="12" t="s">
        <v>35</v>
      </c>
      <c r="AX121" s="12" t="s">
        <v>78</v>
      </c>
      <c r="AY121" s="200" t="s">
        <v>179</v>
      </c>
    </row>
    <row r="122" spans="2:65" s="1" customFormat="1" ht="25.5" customHeight="1">
      <c r="B122" s="181"/>
      <c r="C122" s="182" t="s">
        <v>257</v>
      </c>
      <c r="D122" s="182" t="s">
        <v>181</v>
      </c>
      <c r="E122" s="183" t="s">
        <v>1649</v>
      </c>
      <c r="F122" s="184" t="s">
        <v>1650</v>
      </c>
      <c r="G122" s="185" t="s">
        <v>424</v>
      </c>
      <c r="H122" s="186">
        <v>1.492</v>
      </c>
      <c r="I122" s="187"/>
      <c r="J122" s="188">
        <f>ROUND(I122*H122,2)</f>
        <v>0</v>
      </c>
      <c r="K122" s="184" t="s">
        <v>185</v>
      </c>
      <c r="L122" s="42"/>
      <c r="M122" s="189" t="s">
        <v>5</v>
      </c>
      <c r="N122" s="190" t="s">
        <v>42</v>
      </c>
      <c r="O122" s="43"/>
      <c r="P122" s="191">
        <f>O122*H122</f>
        <v>0</v>
      </c>
      <c r="Q122" s="191">
        <v>0</v>
      </c>
      <c r="R122" s="191">
        <f>Q122*H122</f>
        <v>0</v>
      </c>
      <c r="S122" s="191">
        <v>0</v>
      </c>
      <c r="T122" s="192">
        <f>S122*H122</f>
        <v>0</v>
      </c>
      <c r="AR122" s="25" t="s">
        <v>186</v>
      </c>
      <c r="AT122" s="25" t="s">
        <v>181</v>
      </c>
      <c r="AU122" s="25" t="s">
        <v>80</v>
      </c>
      <c r="AY122" s="25" t="s">
        <v>179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25" t="s">
        <v>78</v>
      </c>
      <c r="BK122" s="193">
        <f>ROUND(I122*H122,2)</f>
        <v>0</v>
      </c>
      <c r="BL122" s="25" t="s">
        <v>186</v>
      </c>
      <c r="BM122" s="25" t="s">
        <v>1651</v>
      </c>
    </row>
    <row r="123" spans="2:47" s="1" customFormat="1" ht="40.5">
      <c r="B123" s="42"/>
      <c r="D123" s="194" t="s">
        <v>188</v>
      </c>
      <c r="F123" s="195" t="s">
        <v>1652</v>
      </c>
      <c r="I123" s="196"/>
      <c r="L123" s="42"/>
      <c r="M123" s="197"/>
      <c r="N123" s="43"/>
      <c r="O123" s="43"/>
      <c r="P123" s="43"/>
      <c r="Q123" s="43"/>
      <c r="R123" s="43"/>
      <c r="S123" s="43"/>
      <c r="T123" s="71"/>
      <c r="AT123" s="25" t="s">
        <v>188</v>
      </c>
      <c r="AU123" s="25" t="s">
        <v>80</v>
      </c>
    </row>
    <row r="124" spans="2:51" s="12" customFormat="1" ht="13.5">
      <c r="B124" s="199"/>
      <c r="D124" s="194" t="s">
        <v>192</v>
      </c>
      <c r="E124" s="200" t="s">
        <v>5</v>
      </c>
      <c r="F124" s="201" t="s">
        <v>1934</v>
      </c>
      <c r="H124" s="202">
        <v>1.492</v>
      </c>
      <c r="I124" s="203"/>
      <c r="L124" s="199"/>
      <c r="M124" s="204"/>
      <c r="N124" s="205"/>
      <c r="O124" s="205"/>
      <c r="P124" s="205"/>
      <c r="Q124" s="205"/>
      <c r="R124" s="205"/>
      <c r="S124" s="205"/>
      <c r="T124" s="206"/>
      <c r="AT124" s="200" t="s">
        <v>192</v>
      </c>
      <c r="AU124" s="200" t="s">
        <v>80</v>
      </c>
      <c r="AV124" s="12" t="s">
        <v>80</v>
      </c>
      <c r="AW124" s="12" t="s">
        <v>35</v>
      </c>
      <c r="AX124" s="12" t="s">
        <v>78</v>
      </c>
      <c r="AY124" s="200" t="s">
        <v>179</v>
      </c>
    </row>
    <row r="125" spans="2:65" s="1" customFormat="1" ht="16.5" customHeight="1">
      <c r="B125" s="181"/>
      <c r="C125" s="182" t="s">
        <v>284</v>
      </c>
      <c r="D125" s="182" t="s">
        <v>181</v>
      </c>
      <c r="E125" s="183" t="s">
        <v>449</v>
      </c>
      <c r="F125" s="184" t="s">
        <v>450</v>
      </c>
      <c r="G125" s="185" t="s">
        <v>424</v>
      </c>
      <c r="H125" s="186">
        <v>22.663</v>
      </c>
      <c r="I125" s="187"/>
      <c r="J125" s="188">
        <f>ROUND(I125*H125,2)</f>
        <v>0</v>
      </c>
      <c r="K125" s="184" t="s">
        <v>185</v>
      </c>
      <c r="L125" s="42"/>
      <c r="M125" s="189" t="s">
        <v>5</v>
      </c>
      <c r="N125" s="190" t="s">
        <v>42</v>
      </c>
      <c r="O125" s="43"/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AR125" s="25" t="s">
        <v>186</v>
      </c>
      <c r="AT125" s="25" t="s">
        <v>181</v>
      </c>
      <c r="AU125" s="25" t="s">
        <v>80</v>
      </c>
      <c r="AY125" s="25" t="s">
        <v>179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25" t="s">
        <v>78</v>
      </c>
      <c r="BK125" s="193">
        <f>ROUND(I125*H125,2)</f>
        <v>0</v>
      </c>
      <c r="BL125" s="25" t="s">
        <v>186</v>
      </c>
      <c r="BM125" s="25" t="s">
        <v>1654</v>
      </c>
    </row>
    <row r="126" spans="2:47" s="1" customFormat="1" ht="27">
      <c r="B126" s="42"/>
      <c r="D126" s="194" t="s">
        <v>188</v>
      </c>
      <c r="F126" s="195" t="s">
        <v>452</v>
      </c>
      <c r="I126" s="196"/>
      <c r="L126" s="42"/>
      <c r="M126" s="197"/>
      <c r="N126" s="43"/>
      <c r="O126" s="43"/>
      <c r="P126" s="43"/>
      <c r="Q126" s="43"/>
      <c r="R126" s="43"/>
      <c r="S126" s="43"/>
      <c r="T126" s="71"/>
      <c r="AT126" s="25" t="s">
        <v>188</v>
      </c>
      <c r="AU126" s="25" t="s">
        <v>80</v>
      </c>
    </row>
    <row r="127" spans="2:47" s="1" customFormat="1" ht="40.5">
      <c r="B127" s="42"/>
      <c r="D127" s="194" t="s">
        <v>190</v>
      </c>
      <c r="F127" s="198" t="s">
        <v>1935</v>
      </c>
      <c r="I127" s="196"/>
      <c r="L127" s="42"/>
      <c r="M127" s="197"/>
      <c r="N127" s="43"/>
      <c r="O127" s="43"/>
      <c r="P127" s="43"/>
      <c r="Q127" s="43"/>
      <c r="R127" s="43"/>
      <c r="S127" s="43"/>
      <c r="T127" s="71"/>
      <c r="AT127" s="25" t="s">
        <v>190</v>
      </c>
      <c r="AU127" s="25" t="s">
        <v>80</v>
      </c>
    </row>
    <row r="128" spans="2:51" s="13" customFormat="1" ht="13.5">
      <c r="B128" s="207"/>
      <c r="D128" s="194" t="s">
        <v>192</v>
      </c>
      <c r="E128" s="208" t="s">
        <v>5</v>
      </c>
      <c r="F128" s="209" t="s">
        <v>454</v>
      </c>
      <c r="H128" s="208" t="s">
        <v>5</v>
      </c>
      <c r="I128" s="210"/>
      <c r="L128" s="207"/>
      <c r="M128" s="211"/>
      <c r="N128" s="212"/>
      <c r="O128" s="212"/>
      <c r="P128" s="212"/>
      <c r="Q128" s="212"/>
      <c r="R128" s="212"/>
      <c r="S128" s="212"/>
      <c r="T128" s="213"/>
      <c r="AT128" s="208" t="s">
        <v>192</v>
      </c>
      <c r="AU128" s="208" t="s">
        <v>80</v>
      </c>
      <c r="AV128" s="13" t="s">
        <v>78</v>
      </c>
      <c r="AW128" s="13" t="s">
        <v>35</v>
      </c>
      <c r="AX128" s="13" t="s">
        <v>71</v>
      </c>
      <c r="AY128" s="208" t="s">
        <v>179</v>
      </c>
    </row>
    <row r="129" spans="2:51" s="12" customFormat="1" ht="13.5">
      <c r="B129" s="199"/>
      <c r="D129" s="194" t="s">
        <v>192</v>
      </c>
      <c r="E129" s="200" t="s">
        <v>5</v>
      </c>
      <c r="F129" s="201" t="s">
        <v>1936</v>
      </c>
      <c r="H129" s="202">
        <v>22.663</v>
      </c>
      <c r="I129" s="203"/>
      <c r="L129" s="199"/>
      <c r="M129" s="204"/>
      <c r="N129" s="205"/>
      <c r="O129" s="205"/>
      <c r="P129" s="205"/>
      <c r="Q129" s="205"/>
      <c r="R129" s="205"/>
      <c r="S129" s="205"/>
      <c r="T129" s="206"/>
      <c r="AT129" s="200" t="s">
        <v>192</v>
      </c>
      <c r="AU129" s="200" t="s">
        <v>80</v>
      </c>
      <c r="AV129" s="12" t="s">
        <v>80</v>
      </c>
      <c r="AW129" s="12" t="s">
        <v>35</v>
      </c>
      <c r="AX129" s="12" t="s">
        <v>78</v>
      </c>
      <c r="AY129" s="200" t="s">
        <v>179</v>
      </c>
    </row>
    <row r="130" spans="2:65" s="1" customFormat="1" ht="16.5" customHeight="1">
      <c r="B130" s="181"/>
      <c r="C130" s="182" t="s">
        <v>289</v>
      </c>
      <c r="D130" s="182" t="s">
        <v>181</v>
      </c>
      <c r="E130" s="183" t="s">
        <v>459</v>
      </c>
      <c r="F130" s="184" t="s">
        <v>460</v>
      </c>
      <c r="G130" s="185" t="s">
        <v>424</v>
      </c>
      <c r="H130" s="186">
        <v>22.663</v>
      </c>
      <c r="I130" s="187"/>
      <c r="J130" s="188">
        <f>ROUND(I130*H130,2)</f>
        <v>0</v>
      </c>
      <c r="K130" s="184" t="s">
        <v>185</v>
      </c>
      <c r="L130" s="42"/>
      <c r="M130" s="189" t="s">
        <v>5</v>
      </c>
      <c r="N130" s="190" t="s">
        <v>42</v>
      </c>
      <c r="O130" s="43"/>
      <c r="P130" s="191">
        <f>O130*H130</f>
        <v>0</v>
      </c>
      <c r="Q130" s="191">
        <v>0</v>
      </c>
      <c r="R130" s="191">
        <f>Q130*H130</f>
        <v>0</v>
      </c>
      <c r="S130" s="191">
        <v>0</v>
      </c>
      <c r="T130" s="192">
        <f>S130*H130</f>
        <v>0</v>
      </c>
      <c r="AR130" s="25" t="s">
        <v>186</v>
      </c>
      <c r="AT130" s="25" t="s">
        <v>181</v>
      </c>
      <c r="AU130" s="25" t="s">
        <v>80</v>
      </c>
      <c r="AY130" s="25" t="s">
        <v>179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25" t="s">
        <v>78</v>
      </c>
      <c r="BK130" s="193">
        <f>ROUND(I130*H130,2)</f>
        <v>0</v>
      </c>
      <c r="BL130" s="25" t="s">
        <v>186</v>
      </c>
      <c r="BM130" s="25" t="s">
        <v>1657</v>
      </c>
    </row>
    <row r="131" spans="2:47" s="1" customFormat="1" ht="27">
      <c r="B131" s="42"/>
      <c r="D131" s="194" t="s">
        <v>188</v>
      </c>
      <c r="F131" s="195" t="s">
        <v>462</v>
      </c>
      <c r="I131" s="196"/>
      <c r="L131" s="42"/>
      <c r="M131" s="197"/>
      <c r="N131" s="43"/>
      <c r="O131" s="43"/>
      <c r="P131" s="43"/>
      <c r="Q131" s="43"/>
      <c r="R131" s="43"/>
      <c r="S131" s="43"/>
      <c r="T131" s="71"/>
      <c r="AT131" s="25" t="s">
        <v>188</v>
      </c>
      <c r="AU131" s="25" t="s">
        <v>80</v>
      </c>
    </row>
    <row r="132" spans="2:47" s="1" customFormat="1" ht="40.5">
      <c r="B132" s="42"/>
      <c r="D132" s="194" t="s">
        <v>190</v>
      </c>
      <c r="F132" s="198" t="s">
        <v>1935</v>
      </c>
      <c r="I132" s="196"/>
      <c r="L132" s="42"/>
      <c r="M132" s="197"/>
      <c r="N132" s="43"/>
      <c r="O132" s="43"/>
      <c r="P132" s="43"/>
      <c r="Q132" s="43"/>
      <c r="R132" s="43"/>
      <c r="S132" s="43"/>
      <c r="T132" s="71"/>
      <c r="AT132" s="25" t="s">
        <v>190</v>
      </c>
      <c r="AU132" s="25" t="s">
        <v>80</v>
      </c>
    </row>
    <row r="133" spans="2:51" s="12" customFormat="1" ht="13.5">
      <c r="B133" s="199"/>
      <c r="D133" s="194" t="s">
        <v>192</v>
      </c>
      <c r="E133" s="200" t="s">
        <v>5</v>
      </c>
      <c r="F133" s="201" t="s">
        <v>1936</v>
      </c>
      <c r="H133" s="202">
        <v>22.663</v>
      </c>
      <c r="I133" s="203"/>
      <c r="L133" s="199"/>
      <c r="M133" s="204"/>
      <c r="N133" s="205"/>
      <c r="O133" s="205"/>
      <c r="P133" s="205"/>
      <c r="Q133" s="205"/>
      <c r="R133" s="205"/>
      <c r="S133" s="205"/>
      <c r="T133" s="206"/>
      <c r="AT133" s="200" t="s">
        <v>192</v>
      </c>
      <c r="AU133" s="200" t="s">
        <v>80</v>
      </c>
      <c r="AV133" s="12" t="s">
        <v>80</v>
      </c>
      <c r="AW133" s="12" t="s">
        <v>35</v>
      </c>
      <c r="AX133" s="12" t="s">
        <v>78</v>
      </c>
      <c r="AY133" s="200" t="s">
        <v>179</v>
      </c>
    </row>
    <row r="134" spans="2:65" s="1" customFormat="1" ht="16.5" customHeight="1">
      <c r="B134" s="181"/>
      <c r="C134" s="182" t="s">
        <v>306</v>
      </c>
      <c r="D134" s="182" t="s">
        <v>181</v>
      </c>
      <c r="E134" s="183" t="s">
        <v>465</v>
      </c>
      <c r="F134" s="184" t="s">
        <v>466</v>
      </c>
      <c r="G134" s="185" t="s">
        <v>424</v>
      </c>
      <c r="H134" s="186">
        <v>11.332</v>
      </c>
      <c r="I134" s="187"/>
      <c r="J134" s="188">
        <f>ROUND(I134*H134,2)</f>
        <v>0</v>
      </c>
      <c r="K134" s="184" t="s">
        <v>185</v>
      </c>
      <c r="L134" s="42"/>
      <c r="M134" s="189" t="s">
        <v>5</v>
      </c>
      <c r="N134" s="190" t="s">
        <v>42</v>
      </c>
      <c r="O134" s="43"/>
      <c r="P134" s="191">
        <f>O134*H134</f>
        <v>0</v>
      </c>
      <c r="Q134" s="191">
        <v>0</v>
      </c>
      <c r="R134" s="191">
        <f>Q134*H134</f>
        <v>0</v>
      </c>
      <c r="S134" s="191">
        <v>0</v>
      </c>
      <c r="T134" s="192">
        <f>S134*H134</f>
        <v>0</v>
      </c>
      <c r="AR134" s="25" t="s">
        <v>186</v>
      </c>
      <c r="AT134" s="25" t="s">
        <v>181</v>
      </c>
      <c r="AU134" s="25" t="s">
        <v>80</v>
      </c>
      <c r="AY134" s="25" t="s">
        <v>179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25" t="s">
        <v>78</v>
      </c>
      <c r="BK134" s="193">
        <f>ROUND(I134*H134,2)</f>
        <v>0</v>
      </c>
      <c r="BL134" s="25" t="s">
        <v>186</v>
      </c>
      <c r="BM134" s="25" t="s">
        <v>1658</v>
      </c>
    </row>
    <row r="135" spans="2:47" s="1" customFormat="1" ht="27">
      <c r="B135" s="42"/>
      <c r="D135" s="194" t="s">
        <v>188</v>
      </c>
      <c r="F135" s="195" t="s">
        <v>468</v>
      </c>
      <c r="I135" s="196"/>
      <c r="L135" s="42"/>
      <c r="M135" s="197"/>
      <c r="N135" s="43"/>
      <c r="O135" s="43"/>
      <c r="P135" s="43"/>
      <c r="Q135" s="43"/>
      <c r="R135" s="43"/>
      <c r="S135" s="43"/>
      <c r="T135" s="71"/>
      <c r="AT135" s="25" t="s">
        <v>188</v>
      </c>
      <c r="AU135" s="25" t="s">
        <v>80</v>
      </c>
    </row>
    <row r="136" spans="2:51" s="12" customFormat="1" ht="13.5">
      <c r="B136" s="199"/>
      <c r="D136" s="194" t="s">
        <v>192</v>
      </c>
      <c r="E136" s="200" t="s">
        <v>5</v>
      </c>
      <c r="F136" s="201" t="s">
        <v>1937</v>
      </c>
      <c r="H136" s="202">
        <v>11.332</v>
      </c>
      <c r="I136" s="203"/>
      <c r="L136" s="199"/>
      <c r="M136" s="204"/>
      <c r="N136" s="205"/>
      <c r="O136" s="205"/>
      <c r="P136" s="205"/>
      <c r="Q136" s="205"/>
      <c r="R136" s="205"/>
      <c r="S136" s="205"/>
      <c r="T136" s="206"/>
      <c r="AT136" s="200" t="s">
        <v>192</v>
      </c>
      <c r="AU136" s="200" t="s">
        <v>80</v>
      </c>
      <c r="AV136" s="12" t="s">
        <v>80</v>
      </c>
      <c r="AW136" s="12" t="s">
        <v>35</v>
      </c>
      <c r="AX136" s="12" t="s">
        <v>78</v>
      </c>
      <c r="AY136" s="200" t="s">
        <v>179</v>
      </c>
    </row>
    <row r="137" spans="2:65" s="1" customFormat="1" ht="16.5" customHeight="1">
      <c r="B137" s="181"/>
      <c r="C137" s="182" t="s">
        <v>313</v>
      </c>
      <c r="D137" s="182" t="s">
        <v>181</v>
      </c>
      <c r="E137" s="183" t="s">
        <v>1660</v>
      </c>
      <c r="F137" s="184" t="s">
        <v>1661</v>
      </c>
      <c r="G137" s="185" t="s">
        <v>424</v>
      </c>
      <c r="H137" s="186">
        <v>0.576</v>
      </c>
      <c r="I137" s="187"/>
      <c r="J137" s="188">
        <f>ROUND(I137*H137,2)</f>
        <v>0</v>
      </c>
      <c r="K137" s="184" t="s">
        <v>185</v>
      </c>
      <c r="L137" s="42"/>
      <c r="M137" s="189" t="s">
        <v>5</v>
      </c>
      <c r="N137" s="190" t="s">
        <v>42</v>
      </c>
      <c r="O137" s="43"/>
      <c r="P137" s="191">
        <f>O137*H137</f>
        <v>0</v>
      </c>
      <c r="Q137" s="191">
        <v>0</v>
      </c>
      <c r="R137" s="191">
        <f>Q137*H137</f>
        <v>0</v>
      </c>
      <c r="S137" s="191">
        <v>0</v>
      </c>
      <c r="T137" s="192">
        <f>S137*H137</f>
        <v>0</v>
      </c>
      <c r="AR137" s="25" t="s">
        <v>186</v>
      </c>
      <c r="AT137" s="25" t="s">
        <v>181</v>
      </c>
      <c r="AU137" s="25" t="s">
        <v>80</v>
      </c>
      <c r="AY137" s="25" t="s">
        <v>179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25" t="s">
        <v>78</v>
      </c>
      <c r="BK137" s="193">
        <f>ROUND(I137*H137,2)</f>
        <v>0</v>
      </c>
      <c r="BL137" s="25" t="s">
        <v>186</v>
      </c>
      <c r="BM137" s="25" t="s">
        <v>1662</v>
      </c>
    </row>
    <row r="138" spans="2:47" s="1" customFormat="1" ht="27">
      <c r="B138" s="42"/>
      <c r="D138" s="194" t="s">
        <v>188</v>
      </c>
      <c r="F138" s="195" t="s">
        <v>1663</v>
      </c>
      <c r="I138" s="196"/>
      <c r="L138" s="42"/>
      <c r="M138" s="197"/>
      <c r="N138" s="43"/>
      <c r="O138" s="43"/>
      <c r="P138" s="43"/>
      <c r="Q138" s="43"/>
      <c r="R138" s="43"/>
      <c r="S138" s="43"/>
      <c r="T138" s="71"/>
      <c r="AT138" s="25" t="s">
        <v>188</v>
      </c>
      <c r="AU138" s="25" t="s">
        <v>80</v>
      </c>
    </row>
    <row r="139" spans="2:47" s="1" customFormat="1" ht="27">
      <c r="B139" s="42"/>
      <c r="D139" s="194" t="s">
        <v>190</v>
      </c>
      <c r="F139" s="198" t="s">
        <v>1928</v>
      </c>
      <c r="I139" s="196"/>
      <c r="L139" s="42"/>
      <c r="M139" s="197"/>
      <c r="N139" s="43"/>
      <c r="O139" s="43"/>
      <c r="P139" s="43"/>
      <c r="Q139" s="43"/>
      <c r="R139" s="43"/>
      <c r="S139" s="43"/>
      <c r="T139" s="71"/>
      <c r="AT139" s="25" t="s">
        <v>190</v>
      </c>
      <c r="AU139" s="25" t="s">
        <v>80</v>
      </c>
    </row>
    <row r="140" spans="2:51" s="13" customFormat="1" ht="13.5">
      <c r="B140" s="207"/>
      <c r="D140" s="194" t="s">
        <v>192</v>
      </c>
      <c r="E140" s="208" t="s">
        <v>5</v>
      </c>
      <c r="F140" s="209" t="s">
        <v>1664</v>
      </c>
      <c r="H140" s="208" t="s">
        <v>5</v>
      </c>
      <c r="I140" s="210"/>
      <c r="L140" s="207"/>
      <c r="M140" s="211"/>
      <c r="N140" s="212"/>
      <c r="O140" s="212"/>
      <c r="P140" s="212"/>
      <c r="Q140" s="212"/>
      <c r="R140" s="212"/>
      <c r="S140" s="212"/>
      <c r="T140" s="213"/>
      <c r="AT140" s="208" t="s">
        <v>192</v>
      </c>
      <c r="AU140" s="208" t="s">
        <v>80</v>
      </c>
      <c r="AV140" s="13" t="s">
        <v>78</v>
      </c>
      <c r="AW140" s="13" t="s">
        <v>35</v>
      </c>
      <c r="AX140" s="13" t="s">
        <v>71</v>
      </c>
      <c r="AY140" s="208" t="s">
        <v>179</v>
      </c>
    </row>
    <row r="141" spans="2:51" s="12" customFormat="1" ht="13.5">
      <c r="B141" s="199"/>
      <c r="D141" s="194" t="s">
        <v>192</v>
      </c>
      <c r="E141" s="200" t="s">
        <v>5</v>
      </c>
      <c r="F141" s="201" t="s">
        <v>1665</v>
      </c>
      <c r="H141" s="202">
        <v>0.576</v>
      </c>
      <c r="I141" s="203"/>
      <c r="L141" s="199"/>
      <c r="M141" s="204"/>
      <c r="N141" s="205"/>
      <c r="O141" s="205"/>
      <c r="P141" s="205"/>
      <c r="Q141" s="205"/>
      <c r="R141" s="205"/>
      <c r="S141" s="205"/>
      <c r="T141" s="206"/>
      <c r="AT141" s="200" t="s">
        <v>192</v>
      </c>
      <c r="AU141" s="200" t="s">
        <v>80</v>
      </c>
      <c r="AV141" s="12" t="s">
        <v>80</v>
      </c>
      <c r="AW141" s="12" t="s">
        <v>35</v>
      </c>
      <c r="AX141" s="12" t="s">
        <v>78</v>
      </c>
      <c r="AY141" s="200" t="s">
        <v>179</v>
      </c>
    </row>
    <row r="142" spans="2:65" s="1" customFormat="1" ht="25.5" customHeight="1">
      <c r="B142" s="181"/>
      <c r="C142" s="182" t="s">
        <v>320</v>
      </c>
      <c r="D142" s="182" t="s">
        <v>181</v>
      </c>
      <c r="E142" s="183" t="s">
        <v>1666</v>
      </c>
      <c r="F142" s="184" t="s">
        <v>1667</v>
      </c>
      <c r="G142" s="185" t="s">
        <v>424</v>
      </c>
      <c r="H142" s="186">
        <v>0.288</v>
      </c>
      <c r="I142" s="187"/>
      <c r="J142" s="188">
        <f>ROUND(I142*H142,2)</f>
        <v>0</v>
      </c>
      <c r="K142" s="184" t="s">
        <v>185</v>
      </c>
      <c r="L142" s="42"/>
      <c r="M142" s="189" t="s">
        <v>5</v>
      </c>
      <c r="N142" s="190" t="s">
        <v>42</v>
      </c>
      <c r="O142" s="43"/>
      <c r="P142" s="191">
        <f>O142*H142</f>
        <v>0</v>
      </c>
      <c r="Q142" s="191">
        <v>0</v>
      </c>
      <c r="R142" s="191">
        <f>Q142*H142</f>
        <v>0</v>
      </c>
      <c r="S142" s="191">
        <v>0</v>
      </c>
      <c r="T142" s="192">
        <f>S142*H142</f>
        <v>0</v>
      </c>
      <c r="AR142" s="25" t="s">
        <v>186</v>
      </c>
      <c r="AT142" s="25" t="s">
        <v>181</v>
      </c>
      <c r="AU142" s="25" t="s">
        <v>80</v>
      </c>
      <c r="AY142" s="25" t="s">
        <v>179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25" t="s">
        <v>78</v>
      </c>
      <c r="BK142" s="193">
        <f>ROUND(I142*H142,2)</f>
        <v>0</v>
      </c>
      <c r="BL142" s="25" t="s">
        <v>186</v>
      </c>
      <c r="BM142" s="25" t="s">
        <v>1668</v>
      </c>
    </row>
    <row r="143" spans="2:47" s="1" customFormat="1" ht="27">
      <c r="B143" s="42"/>
      <c r="D143" s="194" t="s">
        <v>188</v>
      </c>
      <c r="F143" s="195" t="s">
        <v>1669</v>
      </c>
      <c r="I143" s="196"/>
      <c r="L143" s="42"/>
      <c r="M143" s="197"/>
      <c r="N143" s="43"/>
      <c r="O143" s="43"/>
      <c r="P143" s="43"/>
      <c r="Q143" s="43"/>
      <c r="R143" s="43"/>
      <c r="S143" s="43"/>
      <c r="T143" s="71"/>
      <c r="AT143" s="25" t="s">
        <v>188</v>
      </c>
      <c r="AU143" s="25" t="s">
        <v>80</v>
      </c>
    </row>
    <row r="144" spans="2:51" s="12" customFormat="1" ht="13.5">
      <c r="B144" s="199"/>
      <c r="D144" s="194" t="s">
        <v>192</v>
      </c>
      <c r="E144" s="200" t="s">
        <v>5</v>
      </c>
      <c r="F144" s="201" t="s">
        <v>1670</v>
      </c>
      <c r="H144" s="202">
        <v>0.288</v>
      </c>
      <c r="I144" s="203"/>
      <c r="L144" s="199"/>
      <c r="M144" s="204"/>
      <c r="N144" s="205"/>
      <c r="O144" s="205"/>
      <c r="P144" s="205"/>
      <c r="Q144" s="205"/>
      <c r="R144" s="205"/>
      <c r="S144" s="205"/>
      <c r="T144" s="206"/>
      <c r="AT144" s="200" t="s">
        <v>192</v>
      </c>
      <c r="AU144" s="200" t="s">
        <v>80</v>
      </c>
      <c r="AV144" s="12" t="s">
        <v>80</v>
      </c>
      <c r="AW144" s="12" t="s">
        <v>35</v>
      </c>
      <c r="AX144" s="12" t="s">
        <v>78</v>
      </c>
      <c r="AY144" s="200" t="s">
        <v>179</v>
      </c>
    </row>
    <row r="145" spans="2:65" s="1" customFormat="1" ht="25.5" customHeight="1">
      <c r="B145" s="181"/>
      <c r="C145" s="182" t="s">
        <v>325</v>
      </c>
      <c r="D145" s="182" t="s">
        <v>181</v>
      </c>
      <c r="E145" s="183" t="s">
        <v>1671</v>
      </c>
      <c r="F145" s="184" t="s">
        <v>1672</v>
      </c>
      <c r="G145" s="185" t="s">
        <v>184</v>
      </c>
      <c r="H145" s="186">
        <v>53.2</v>
      </c>
      <c r="I145" s="187"/>
      <c r="J145" s="188">
        <f>ROUND(I145*H145,2)</f>
        <v>0</v>
      </c>
      <c r="K145" s="184" t="s">
        <v>185</v>
      </c>
      <c r="L145" s="42"/>
      <c r="M145" s="189" t="s">
        <v>5</v>
      </c>
      <c r="N145" s="190" t="s">
        <v>42</v>
      </c>
      <c r="O145" s="43"/>
      <c r="P145" s="191">
        <f>O145*H145</f>
        <v>0</v>
      </c>
      <c r="Q145" s="191">
        <v>0.00015</v>
      </c>
      <c r="R145" s="191">
        <f>Q145*H145</f>
        <v>0.00798</v>
      </c>
      <c r="S145" s="191">
        <v>0</v>
      </c>
      <c r="T145" s="192">
        <f>S145*H145</f>
        <v>0</v>
      </c>
      <c r="AR145" s="25" t="s">
        <v>186</v>
      </c>
      <c r="AT145" s="25" t="s">
        <v>181</v>
      </c>
      <c r="AU145" s="25" t="s">
        <v>80</v>
      </c>
      <c r="AY145" s="25" t="s">
        <v>179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25" t="s">
        <v>78</v>
      </c>
      <c r="BK145" s="193">
        <f>ROUND(I145*H145,2)</f>
        <v>0</v>
      </c>
      <c r="BL145" s="25" t="s">
        <v>186</v>
      </c>
      <c r="BM145" s="25" t="s">
        <v>1673</v>
      </c>
    </row>
    <row r="146" spans="2:47" s="1" customFormat="1" ht="27">
      <c r="B146" s="42"/>
      <c r="D146" s="194" t="s">
        <v>188</v>
      </c>
      <c r="F146" s="195" t="s">
        <v>1674</v>
      </c>
      <c r="I146" s="196"/>
      <c r="L146" s="42"/>
      <c r="M146" s="197"/>
      <c r="N146" s="43"/>
      <c r="O146" s="43"/>
      <c r="P146" s="43"/>
      <c r="Q146" s="43"/>
      <c r="R146" s="43"/>
      <c r="S146" s="43"/>
      <c r="T146" s="71"/>
      <c r="AT146" s="25" t="s">
        <v>188</v>
      </c>
      <c r="AU146" s="25" t="s">
        <v>80</v>
      </c>
    </row>
    <row r="147" spans="2:65" s="1" customFormat="1" ht="25.5" customHeight="1">
      <c r="B147" s="181"/>
      <c r="C147" s="182" t="s">
        <v>330</v>
      </c>
      <c r="D147" s="182" t="s">
        <v>181</v>
      </c>
      <c r="E147" s="183" t="s">
        <v>1675</v>
      </c>
      <c r="F147" s="184" t="s">
        <v>1676</v>
      </c>
      <c r="G147" s="185" t="s">
        <v>184</v>
      </c>
      <c r="H147" s="186">
        <v>53.2</v>
      </c>
      <c r="I147" s="187"/>
      <c r="J147" s="188">
        <f>ROUND(I147*H147,2)</f>
        <v>0</v>
      </c>
      <c r="K147" s="184" t="s">
        <v>185</v>
      </c>
      <c r="L147" s="42"/>
      <c r="M147" s="189" t="s">
        <v>5</v>
      </c>
      <c r="N147" s="190" t="s">
        <v>42</v>
      </c>
      <c r="O147" s="43"/>
      <c r="P147" s="191">
        <f>O147*H147</f>
        <v>0</v>
      </c>
      <c r="Q147" s="191">
        <v>0</v>
      </c>
      <c r="R147" s="191">
        <f>Q147*H147</f>
        <v>0</v>
      </c>
      <c r="S147" s="191">
        <v>0</v>
      </c>
      <c r="T147" s="192">
        <f>S147*H147</f>
        <v>0</v>
      </c>
      <c r="AR147" s="25" t="s">
        <v>186</v>
      </c>
      <c r="AT147" s="25" t="s">
        <v>181</v>
      </c>
      <c r="AU147" s="25" t="s">
        <v>80</v>
      </c>
      <c r="AY147" s="25" t="s">
        <v>179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25" t="s">
        <v>78</v>
      </c>
      <c r="BK147" s="193">
        <f>ROUND(I147*H147,2)</f>
        <v>0</v>
      </c>
      <c r="BL147" s="25" t="s">
        <v>186</v>
      </c>
      <c r="BM147" s="25" t="s">
        <v>1677</v>
      </c>
    </row>
    <row r="148" spans="2:47" s="1" customFormat="1" ht="27">
      <c r="B148" s="42"/>
      <c r="D148" s="194" t="s">
        <v>188</v>
      </c>
      <c r="F148" s="195" t="s">
        <v>1678</v>
      </c>
      <c r="I148" s="196"/>
      <c r="L148" s="42"/>
      <c r="M148" s="197"/>
      <c r="N148" s="43"/>
      <c r="O148" s="43"/>
      <c r="P148" s="43"/>
      <c r="Q148" s="43"/>
      <c r="R148" s="43"/>
      <c r="S148" s="43"/>
      <c r="T148" s="71"/>
      <c r="AT148" s="25" t="s">
        <v>188</v>
      </c>
      <c r="AU148" s="25" t="s">
        <v>80</v>
      </c>
    </row>
    <row r="149" spans="2:47" s="1" customFormat="1" ht="27">
      <c r="B149" s="42"/>
      <c r="D149" s="194" t="s">
        <v>190</v>
      </c>
      <c r="F149" s="198" t="s">
        <v>1928</v>
      </c>
      <c r="I149" s="196"/>
      <c r="L149" s="42"/>
      <c r="M149" s="197"/>
      <c r="N149" s="43"/>
      <c r="O149" s="43"/>
      <c r="P149" s="43"/>
      <c r="Q149" s="43"/>
      <c r="R149" s="43"/>
      <c r="S149" s="43"/>
      <c r="T149" s="71"/>
      <c r="AT149" s="25" t="s">
        <v>190</v>
      </c>
      <c r="AU149" s="25" t="s">
        <v>80</v>
      </c>
    </row>
    <row r="150" spans="2:51" s="12" customFormat="1" ht="13.5">
      <c r="B150" s="199"/>
      <c r="D150" s="194" t="s">
        <v>192</v>
      </c>
      <c r="E150" s="200" t="s">
        <v>5</v>
      </c>
      <c r="F150" s="201" t="s">
        <v>1938</v>
      </c>
      <c r="H150" s="202">
        <v>53.2</v>
      </c>
      <c r="I150" s="203"/>
      <c r="L150" s="199"/>
      <c r="M150" s="204"/>
      <c r="N150" s="205"/>
      <c r="O150" s="205"/>
      <c r="P150" s="205"/>
      <c r="Q150" s="205"/>
      <c r="R150" s="205"/>
      <c r="S150" s="205"/>
      <c r="T150" s="206"/>
      <c r="AT150" s="200" t="s">
        <v>192</v>
      </c>
      <c r="AU150" s="200" t="s">
        <v>80</v>
      </c>
      <c r="AV150" s="12" t="s">
        <v>80</v>
      </c>
      <c r="AW150" s="12" t="s">
        <v>35</v>
      </c>
      <c r="AX150" s="12" t="s">
        <v>78</v>
      </c>
      <c r="AY150" s="200" t="s">
        <v>179</v>
      </c>
    </row>
    <row r="151" spans="2:65" s="1" customFormat="1" ht="16.5" customHeight="1">
      <c r="B151" s="181"/>
      <c r="C151" s="230" t="s">
        <v>11</v>
      </c>
      <c r="D151" s="230" t="s">
        <v>541</v>
      </c>
      <c r="E151" s="231" t="s">
        <v>1680</v>
      </c>
      <c r="F151" s="232" t="s">
        <v>1681</v>
      </c>
      <c r="G151" s="233" t="s">
        <v>669</v>
      </c>
      <c r="H151" s="234">
        <v>11.974</v>
      </c>
      <c r="I151" s="235"/>
      <c r="J151" s="236">
        <f>ROUND(I151*H151,2)</f>
        <v>0</v>
      </c>
      <c r="K151" s="232" t="s">
        <v>185</v>
      </c>
      <c r="L151" s="237"/>
      <c r="M151" s="238" t="s">
        <v>5</v>
      </c>
      <c r="N151" s="239" t="s">
        <v>42</v>
      </c>
      <c r="O151" s="43"/>
      <c r="P151" s="191">
        <f>O151*H151</f>
        <v>0</v>
      </c>
      <c r="Q151" s="191">
        <v>1</v>
      </c>
      <c r="R151" s="191">
        <f>Q151*H151</f>
        <v>11.974</v>
      </c>
      <c r="S151" s="191">
        <v>0</v>
      </c>
      <c r="T151" s="192">
        <f>S151*H151</f>
        <v>0</v>
      </c>
      <c r="AR151" s="25" t="s">
        <v>284</v>
      </c>
      <c r="AT151" s="25" t="s">
        <v>541</v>
      </c>
      <c r="AU151" s="25" t="s">
        <v>80</v>
      </c>
      <c r="AY151" s="25" t="s">
        <v>179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25" t="s">
        <v>78</v>
      </c>
      <c r="BK151" s="193">
        <f>ROUND(I151*H151,2)</f>
        <v>0</v>
      </c>
      <c r="BL151" s="25" t="s">
        <v>186</v>
      </c>
      <c r="BM151" s="25" t="s">
        <v>1682</v>
      </c>
    </row>
    <row r="152" spans="2:47" s="1" customFormat="1" ht="13.5">
      <c r="B152" s="42"/>
      <c r="D152" s="194" t="s">
        <v>188</v>
      </c>
      <c r="F152" s="195" t="s">
        <v>1683</v>
      </c>
      <c r="I152" s="196"/>
      <c r="L152" s="42"/>
      <c r="M152" s="197"/>
      <c r="N152" s="43"/>
      <c r="O152" s="43"/>
      <c r="P152" s="43"/>
      <c r="Q152" s="43"/>
      <c r="R152" s="43"/>
      <c r="S152" s="43"/>
      <c r="T152" s="71"/>
      <c r="AT152" s="25" t="s">
        <v>188</v>
      </c>
      <c r="AU152" s="25" t="s">
        <v>80</v>
      </c>
    </row>
    <row r="153" spans="2:51" s="13" customFormat="1" ht="13.5">
      <c r="B153" s="207"/>
      <c r="D153" s="194" t="s">
        <v>192</v>
      </c>
      <c r="E153" s="208" t="s">
        <v>5</v>
      </c>
      <c r="F153" s="209" t="s">
        <v>1684</v>
      </c>
      <c r="H153" s="208" t="s">
        <v>5</v>
      </c>
      <c r="I153" s="210"/>
      <c r="L153" s="207"/>
      <c r="M153" s="211"/>
      <c r="N153" s="212"/>
      <c r="O153" s="212"/>
      <c r="P153" s="212"/>
      <c r="Q153" s="212"/>
      <c r="R153" s="212"/>
      <c r="S153" s="212"/>
      <c r="T153" s="213"/>
      <c r="AT153" s="208" t="s">
        <v>192</v>
      </c>
      <c r="AU153" s="208" t="s">
        <v>80</v>
      </c>
      <c r="AV153" s="13" t="s">
        <v>78</v>
      </c>
      <c r="AW153" s="13" t="s">
        <v>35</v>
      </c>
      <c r="AX153" s="13" t="s">
        <v>71</v>
      </c>
      <c r="AY153" s="208" t="s">
        <v>179</v>
      </c>
    </row>
    <row r="154" spans="2:51" s="12" customFormat="1" ht="13.5">
      <c r="B154" s="199"/>
      <c r="D154" s="194" t="s">
        <v>192</v>
      </c>
      <c r="E154" s="200" t="s">
        <v>5</v>
      </c>
      <c r="F154" s="201" t="s">
        <v>1939</v>
      </c>
      <c r="H154" s="202">
        <v>11.974</v>
      </c>
      <c r="I154" s="203"/>
      <c r="L154" s="199"/>
      <c r="M154" s="204"/>
      <c r="N154" s="205"/>
      <c r="O154" s="205"/>
      <c r="P154" s="205"/>
      <c r="Q154" s="205"/>
      <c r="R154" s="205"/>
      <c r="S154" s="205"/>
      <c r="T154" s="206"/>
      <c r="AT154" s="200" t="s">
        <v>192</v>
      </c>
      <c r="AU154" s="200" t="s">
        <v>80</v>
      </c>
      <c r="AV154" s="12" t="s">
        <v>80</v>
      </c>
      <c r="AW154" s="12" t="s">
        <v>35</v>
      </c>
      <c r="AX154" s="12" t="s">
        <v>78</v>
      </c>
      <c r="AY154" s="200" t="s">
        <v>179</v>
      </c>
    </row>
    <row r="155" spans="2:65" s="1" customFormat="1" ht="25.5" customHeight="1">
      <c r="B155" s="181"/>
      <c r="C155" s="182" t="s">
        <v>340</v>
      </c>
      <c r="D155" s="182" t="s">
        <v>181</v>
      </c>
      <c r="E155" s="183" t="s">
        <v>1686</v>
      </c>
      <c r="F155" s="184" t="s">
        <v>1687</v>
      </c>
      <c r="G155" s="185" t="s">
        <v>184</v>
      </c>
      <c r="H155" s="186">
        <v>53.2</v>
      </c>
      <c r="I155" s="187"/>
      <c r="J155" s="188">
        <f>ROUND(I155*H155,2)</f>
        <v>0</v>
      </c>
      <c r="K155" s="184" t="s">
        <v>185</v>
      </c>
      <c r="L155" s="42"/>
      <c r="M155" s="189" t="s">
        <v>5</v>
      </c>
      <c r="N155" s="190" t="s">
        <v>42</v>
      </c>
      <c r="O155" s="43"/>
      <c r="P155" s="191">
        <f>O155*H155</f>
        <v>0</v>
      </c>
      <c r="Q155" s="191">
        <v>0</v>
      </c>
      <c r="R155" s="191">
        <f>Q155*H155</f>
        <v>0</v>
      </c>
      <c r="S155" s="191">
        <v>0</v>
      </c>
      <c r="T155" s="192">
        <f>S155*H155</f>
        <v>0</v>
      </c>
      <c r="AR155" s="25" t="s">
        <v>186</v>
      </c>
      <c r="AT155" s="25" t="s">
        <v>181</v>
      </c>
      <c r="AU155" s="25" t="s">
        <v>80</v>
      </c>
      <c r="AY155" s="25" t="s">
        <v>179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25" t="s">
        <v>78</v>
      </c>
      <c r="BK155" s="193">
        <f>ROUND(I155*H155,2)</f>
        <v>0</v>
      </c>
      <c r="BL155" s="25" t="s">
        <v>186</v>
      </c>
      <c r="BM155" s="25" t="s">
        <v>1688</v>
      </c>
    </row>
    <row r="156" spans="2:47" s="1" customFormat="1" ht="27">
      <c r="B156" s="42"/>
      <c r="D156" s="194" t="s">
        <v>188</v>
      </c>
      <c r="F156" s="195" t="s">
        <v>1689</v>
      </c>
      <c r="I156" s="196"/>
      <c r="L156" s="42"/>
      <c r="M156" s="197"/>
      <c r="N156" s="43"/>
      <c r="O156" s="43"/>
      <c r="P156" s="43"/>
      <c r="Q156" s="43"/>
      <c r="R156" s="43"/>
      <c r="S156" s="43"/>
      <c r="T156" s="71"/>
      <c r="AT156" s="25" t="s">
        <v>188</v>
      </c>
      <c r="AU156" s="25" t="s">
        <v>80</v>
      </c>
    </row>
    <row r="157" spans="2:65" s="1" customFormat="1" ht="25.5" customHeight="1">
      <c r="B157" s="181"/>
      <c r="C157" s="182" t="s">
        <v>344</v>
      </c>
      <c r="D157" s="182" t="s">
        <v>181</v>
      </c>
      <c r="E157" s="183" t="s">
        <v>605</v>
      </c>
      <c r="F157" s="184" t="s">
        <v>1690</v>
      </c>
      <c r="G157" s="185" t="s">
        <v>184</v>
      </c>
      <c r="H157" s="186">
        <v>53.2</v>
      </c>
      <c r="I157" s="187"/>
      <c r="J157" s="188">
        <f>ROUND(I157*H157,2)</f>
        <v>0</v>
      </c>
      <c r="K157" s="184" t="s">
        <v>5</v>
      </c>
      <c r="L157" s="42"/>
      <c r="M157" s="189" t="s">
        <v>5</v>
      </c>
      <c r="N157" s="190" t="s">
        <v>42</v>
      </c>
      <c r="O157" s="43"/>
      <c r="P157" s="191">
        <f>O157*H157</f>
        <v>0</v>
      </c>
      <c r="Q157" s="191">
        <v>0.00496</v>
      </c>
      <c r="R157" s="191">
        <f>Q157*H157</f>
        <v>0.263872</v>
      </c>
      <c r="S157" s="191">
        <v>0</v>
      </c>
      <c r="T157" s="192">
        <f>S157*H157</f>
        <v>0</v>
      </c>
      <c r="AR157" s="25" t="s">
        <v>186</v>
      </c>
      <c r="AT157" s="25" t="s">
        <v>181</v>
      </c>
      <c r="AU157" s="25" t="s">
        <v>80</v>
      </c>
      <c r="AY157" s="25" t="s">
        <v>179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25" t="s">
        <v>78</v>
      </c>
      <c r="BK157" s="193">
        <f>ROUND(I157*H157,2)</f>
        <v>0</v>
      </c>
      <c r="BL157" s="25" t="s">
        <v>186</v>
      </c>
      <c r="BM157" s="25" t="s">
        <v>1691</v>
      </c>
    </row>
    <row r="158" spans="2:47" s="1" customFormat="1" ht="27">
      <c r="B158" s="42"/>
      <c r="D158" s="194" t="s">
        <v>188</v>
      </c>
      <c r="F158" s="195" t="s">
        <v>608</v>
      </c>
      <c r="I158" s="196"/>
      <c r="L158" s="42"/>
      <c r="M158" s="197"/>
      <c r="N158" s="43"/>
      <c r="O158" s="43"/>
      <c r="P158" s="43"/>
      <c r="Q158" s="43"/>
      <c r="R158" s="43"/>
      <c r="S158" s="43"/>
      <c r="T158" s="71"/>
      <c r="AT158" s="25" t="s">
        <v>188</v>
      </c>
      <c r="AU158" s="25" t="s">
        <v>80</v>
      </c>
    </row>
    <row r="159" spans="2:47" s="1" customFormat="1" ht="27">
      <c r="B159" s="42"/>
      <c r="D159" s="194" t="s">
        <v>190</v>
      </c>
      <c r="F159" s="198" t="s">
        <v>1928</v>
      </c>
      <c r="I159" s="196"/>
      <c r="L159" s="42"/>
      <c r="M159" s="197"/>
      <c r="N159" s="43"/>
      <c r="O159" s="43"/>
      <c r="P159" s="43"/>
      <c r="Q159" s="43"/>
      <c r="R159" s="43"/>
      <c r="S159" s="43"/>
      <c r="T159" s="71"/>
      <c r="AT159" s="25" t="s">
        <v>190</v>
      </c>
      <c r="AU159" s="25" t="s">
        <v>80</v>
      </c>
    </row>
    <row r="160" spans="2:51" s="13" customFormat="1" ht="13.5">
      <c r="B160" s="207"/>
      <c r="D160" s="194" t="s">
        <v>192</v>
      </c>
      <c r="E160" s="208" t="s">
        <v>5</v>
      </c>
      <c r="F160" s="209" t="s">
        <v>1692</v>
      </c>
      <c r="H160" s="208" t="s">
        <v>5</v>
      </c>
      <c r="I160" s="210"/>
      <c r="L160" s="207"/>
      <c r="M160" s="211"/>
      <c r="N160" s="212"/>
      <c r="O160" s="212"/>
      <c r="P160" s="212"/>
      <c r="Q160" s="212"/>
      <c r="R160" s="212"/>
      <c r="S160" s="212"/>
      <c r="T160" s="213"/>
      <c r="AT160" s="208" t="s">
        <v>192</v>
      </c>
      <c r="AU160" s="208" t="s">
        <v>80</v>
      </c>
      <c r="AV160" s="13" t="s">
        <v>78</v>
      </c>
      <c r="AW160" s="13" t="s">
        <v>35</v>
      </c>
      <c r="AX160" s="13" t="s">
        <v>71</v>
      </c>
      <c r="AY160" s="208" t="s">
        <v>179</v>
      </c>
    </row>
    <row r="161" spans="2:51" s="12" customFormat="1" ht="13.5">
      <c r="B161" s="199"/>
      <c r="D161" s="194" t="s">
        <v>192</v>
      </c>
      <c r="E161" s="200" t="s">
        <v>5</v>
      </c>
      <c r="F161" s="201" t="s">
        <v>1940</v>
      </c>
      <c r="H161" s="202">
        <v>53.2</v>
      </c>
      <c r="I161" s="203"/>
      <c r="L161" s="199"/>
      <c r="M161" s="204"/>
      <c r="N161" s="205"/>
      <c r="O161" s="205"/>
      <c r="P161" s="205"/>
      <c r="Q161" s="205"/>
      <c r="R161" s="205"/>
      <c r="S161" s="205"/>
      <c r="T161" s="206"/>
      <c r="AT161" s="200" t="s">
        <v>192</v>
      </c>
      <c r="AU161" s="200" t="s">
        <v>80</v>
      </c>
      <c r="AV161" s="12" t="s">
        <v>80</v>
      </c>
      <c r="AW161" s="12" t="s">
        <v>35</v>
      </c>
      <c r="AX161" s="12" t="s">
        <v>78</v>
      </c>
      <c r="AY161" s="200" t="s">
        <v>179</v>
      </c>
    </row>
    <row r="162" spans="2:65" s="1" customFormat="1" ht="25.5" customHeight="1">
      <c r="B162" s="181"/>
      <c r="C162" s="182" t="s">
        <v>351</v>
      </c>
      <c r="D162" s="182" t="s">
        <v>181</v>
      </c>
      <c r="E162" s="183" t="s">
        <v>610</v>
      </c>
      <c r="F162" s="184" t="s">
        <v>1694</v>
      </c>
      <c r="G162" s="185" t="s">
        <v>184</v>
      </c>
      <c r="H162" s="186">
        <v>53.2</v>
      </c>
      <c r="I162" s="187"/>
      <c r="J162" s="188">
        <f>ROUND(I162*H162,2)</f>
        <v>0</v>
      </c>
      <c r="K162" s="184" t="s">
        <v>5</v>
      </c>
      <c r="L162" s="42"/>
      <c r="M162" s="189" t="s">
        <v>5</v>
      </c>
      <c r="N162" s="190" t="s">
        <v>42</v>
      </c>
      <c r="O162" s="43"/>
      <c r="P162" s="191">
        <f>O162*H162</f>
        <v>0</v>
      </c>
      <c r="Q162" s="191">
        <v>0</v>
      </c>
      <c r="R162" s="191">
        <f>Q162*H162</f>
        <v>0</v>
      </c>
      <c r="S162" s="191">
        <v>0</v>
      </c>
      <c r="T162" s="192">
        <f>S162*H162</f>
        <v>0</v>
      </c>
      <c r="AR162" s="25" t="s">
        <v>186</v>
      </c>
      <c r="AT162" s="25" t="s">
        <v>181</v>
      </c>
      <c r="AU162" s="25" t="s">
        <v>80</v>
      </c>
      <c r="AY162" s="25" t="s">
        <v>179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25" t="s">
        <v>78</v>
      </c>
      <c r="BK162" s="193">
        <f>ROUND(I162*H162,2)</f>
        <v>0</v>
      </c>
      <c r="BL162" s="25" t="s">
        <v>186</v>
      </c>
      <c r="BM162" s="25" t="s">
        <v>1695</v>
      </c>
    </row>
    <row r="163" spans="2:47" s="1" customFormat="1" ht="27">
      <c r="B163" s="42"/>
      <c r="D163" s="194" t="s">
        <v>188</v>
      </c>
      <c r="F163" s="195" t="s">
        <v>613</v>
      </c>
      <c r="I163" s="196"/>
      <c r="L163" s="42"/>
      <c r="M163" s="197"/>
      <c r="N163" s="43"/>
      <c r="O163" s="43"/>
      <c r="P163" s="43"/>
      <c r="Q163" s="43"/>
      <c r="R163" s="43"/>
      <c r="S163" s="43"/>
      <c r="T163" s="71"/>
      <c r="AT163" s="25" t="s">
        <v>188</v>
      </c>
      <c r="AU163" s="25" t="s">
        <v>80</v>
      </c>
    </row>
    <row r="164" spans="2:65" s="1" customFormat="1" ht="16.5" customHeight="1">
      <c r="B164" s="181"/>
      <c r="C164" s="182" t="s">
        <v>357</v>
      </c>
      <c r="D164" s="182" t="s">
        <v>181</v>
      </c>
      <c r="E164" s="183" t="s">
        <v>615</v>
      </c>
      <c r="F164" s="184" t="s">
        <v>616</v>
      </c>
      <c r="G164" s="185" t="s">
        <v>424</v>
      </c>
      <c r="H164" s="186">
        <v>28.529</v>
      </c>
      <c r="I164" s="187"/>
      <c r="J164" s="188">
        <f>ROUND(I164*H164,2)</f>
        <v>0</v>
      </c>
      <c r="K164" s="184" t="s">
        <v>185</v>
      </c>
      <c r="L164" s="42"/>
      <c r="M164" s="189" t="s">
        <v>5</v>
      </c>
      <c r="N164" s="190" t="s">
        <v>42</v>
      </c>
      <c r="O164" s="43"/>
      <c r="P164" s="191">
        <f>O164*H164</f>
        <v>0</v>
      </c>
      <c r="Q164" s="191">
        <v>0</v>
      </c>
      <c r="R164" s="191">
        <f>Q164*H164</f>
        <v>0</v>
      </c>
      <c r="S164" s="191">
        <v>0</v>
      </c>
      <c r="T164" s="192">
        <f>S164*H164</f>
        <v>0</v>
      </c>
      <c r="AR164" s="25" t="s">
        <v>186</v>
      </c>
      <c r="AT164" s="25" t="s">
        <v>181</v>
      </c>
      <c r="AU164" s="25" t="s">
        <v>80</v>
      </c>
      <c r="AY164" s="25" t="s">
        <v>179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25" t="s">
        <v>78</v>
      </c>
      <c r="BK164" s="193">
        <f>ROUND(I164*H164,2)</f>
        <v>0</v>
      </c>
      <c r="BL164" s="25" t="s">
        <v>186</v>
      </c>
      <c r="BM164" s="25" t="s">
        <v>1696</v>
      </c>
    </row>
    <row r="165" spans="2:47" s="1" customFormat="1" ht="40.5">
      <c r="B165" s="42"/>
      <c r="D165" s="194" t="s">
        <v>188</v>
      </c>
      <c r="F165" s="195" t="s">
        <v>618</v>
      </c>
      <c r="I165" s="196"/>
      <c r="L165" s="42"/>
      <c r="M165" s="197"/>
      <c r="N165" s="43"/>
      <c r="O165" s="43"/>
      <c r="P165" s="43"/>
      <c r="Q165" s="43"/>
      <c r="R165" s="43"/>
      <c r="S165" s="43"/>
      <c r="T165" s="71"/>
      <c r="AT165" s="25" t="s">
        <v>188</v>
      </c>
      <c r="AU165" s="25" t="s">
        <v>80</v>
      </c>
    </row>
    <row r="166" spans="2:51" s="13" customFormat="1" ht="13.5">
      <c r="B166" s="207"/>
      <c r="D166" s="194" t="s">
        <v>192</v>
      </c>
      <c r="E166" s="208" t="s">
        <v>5</v>
      </c>
      <c r="F166" s="209" t="s">
        <v>619</v>
      </c>
      <c r="H166" s="208" t="s">
        <v>5</v>
      </c>
      <c r="I166" s="210"/>
      <c r="L166" s="207"/>
      <c r="M166" s="211"/>
      <c r="N166" s="212"/>
      <c r="O166" s="212"/>
      <c r="P166" s="212"/>
      <c r="Q166" s="212"/>
      <c r="R166" s="212"/>
      <c r="S166" s="212"/>
      <c r="T166" s="213"/>
      <c r="AT166" s="208" t="s">
        <v>192</v>
      </c>
      <c r="AU166" s="208" t="s">
        <v>80</v>
      </c>
      <c r="AV166" s="13" t="s">
        <v>78</v>
      </c>
      <c r="AW166" s="13" t="s">
        <v>35</v>
      </c>
      <c r="AX166" s="13" t="s">
        <v>71</v>
      </c>
      <c r="AY166" s="208" t="s">
        <v>179</v>
      </c>
    </row>
    <row r="167" spans="2:51" s="12" customFormat="1" ht="13.5">
      <c r="B167" s="199"/>
      <c r="D167" s="194" t="s">
        <v>192</v>
      </c>
      <c r="E167" s="200" t="s">
        <v>5</v>
      </c>
      <c r="F167" s="201" t="s">
        <v>1941</v>
      </c>
      <c r="H167" s="202">
        <v>28.529</v>
      </c>
      <c r="I167" s="203"/>
      <c r="L167" s="199"/>
      <c r="M167" s="204"/>
      <c r="N167" s="205"/>
      <c r="O167" s="205"/>
      <c r="P167" s="205"/>
      <c r="Q167" s="205"/>
      <c r="R167" s="205"/>
      <c r="S167" s="205"/>
      <c r="T167" s="206"/>
      <c r="AT167" s="200" t="s">
        <v>192</v>
      </c>
      <c r="AU167" s="200" t="s">
        <v>80</v>
      </c>
      <c r="AV167" s="12" t="s">
        <v>80</v>
      </c>
      <c r="AW167" s="12" t="s">
        <v>35</v>
      </c>
      <c r="AX167" s="12" t="s">
        <v>78</v>
      </c>
      <c r="AY167" s="200" t="s">
        <v>179</v>
      </c>
    </row>
    <row r="168" spans="2:65" s="1" customFormat="1" ht="25.5" customHeight="1">
      <c r="B168" s="181"/>
      <c r="C168" s="182" t="s">
        <v>385</v>
      </c>
      <c r="D168" s="182" t="s">
        <v>181</v>
      </c>
      <c r="E168" s="183" t="s">
        <v>622</v>
      </c>
      <c r="F168" s="184" t="s">
        <v>623</v>
      </c>
      <c r="G168" s="185" t="s">
        <v>424</v>
      </c>
      <c r="H168" s="186">
        <v>3</v>
      </c>
      <c r="I168" s="187"/>
      <c r="J168" s="188">
        <f>ROUND(I168*H168,2)</f>
        <v>0</v>
      </c>
      <c r="K168" s="184" t="s">
        <v>185</v>
      </c>
      <c r="L168" s="42"/>
      <c r="M168" s="189" t="s">
        <v>5</v>
      </c>
      <c r="N168" s="190" t="s">
        <v>42</v>
      </c>
      <c r="O168" s="43"/>
      <c r="P168" s="191">
        <f>O168*H168</f>
        <v>0</v>
      </c>
      <c r="Q168" s="191">
        <v>0</v>
      </c>
      <c r="R168" s="191">
        <f>Q168*H168</f>
        <v>0</v>
      </c>
      <c r="S168" s="191">
        <v>0</v>
      </c>
      <c r="T168" s="192">
        <f>S168*H168</f>
        <v>0</v>
      </c>
      <c r="AR168" s="25" t="s">
        <v>186</v>
      </c>
      <c r="AT168" s="25" t="s">
        <v>181</v>
      </c>
      <c r="AU168" s="25" t="s">
        <v>80</v>
      </c>
      <c r="AY168" s="25" t="s">
        <v>179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25" t="s">
        <v>78</v>
      </c>
      <c r="BK168" s="193">
        <f>ROUND(I168*H168,2)</f>
        <v>0</v>
      </c>
      <c r="BL168" s="25" t="s">
        <v>186</v>
      </c>
      <c r="BM168" s="25" t="s">
        <v>1698</v>
      </c>
    </row>
    <row r="169" spans="2:47" s="1" customFormat="1" ht="40.5">
      <c r="B169" s="42"/>
      <c r="D169" s="194" t="s">
        <v>188</v>
      </c>
      <c r="F169" s="195" t="s">
        <v>625</v>
      </c>
      <c r="I169" s="196"/>
      <c r="L169" s="42"/>
      <c r="M169" s="197"/>
      <c r="N169" s="43"/>
      <c r="O169" s="43"/>
      <c r="P169" s="43"/>
      <c r="Q169" s="43"/>
      <c r="R169" s="43"/>
      <c r="S169" s="43"/>
      <c r="T169" s="71"/>
      <c r="AT169" s="25" t="s">
        <v>188</v>
      </c>
      <c r="AU169" s="25" t="s">
        <v>80</v>
      </c>
    </row>
    <row r="170" spans="2:51" s="13" customFormat="1" ht="13.5">
      <c r="B170" s="207"/>
      <c r="D170" s="194" t="s">
        <v>192</v>
      </c>
      <c r="E170" s="208" t="s">
        <v>5</v>
      </c>
      <c r="F170" s="209" t="s">
        <v>626</v>
      </c>
      <c r="H170" s="208" t="s">
        <v>5</v>
      </c>
      <c r="I170" s="210"/>
      <c r="L170" s="207"/>
      <c r="M170" s="211"/>
      <c r="N170" s="212"/>
      <c r="O170" s="212"/>
      <c r="P170" s="212"/>
      <c r="Q170" s="212"/>
      <c r="R170" s="212"/>
      <c r="S170" s="212"/>
      <c r="T170" s="213"/>
      <c r="AT170" s="208" t="s">
        <v>192</v>
      </c>
      <c r="AU170" s="208" t="s">
        <v>80</v>
      </c>
      <c r="AV170" s="13" t="s">
        <v>78</v>
      </c>
      <c r="AW170" s="13" t="s">
        <v>35</v>
      </c>
      <c r="AX170" s="13" t="s">
        <v>71</v>
      </c>
      <c r="AY170" s="208" t="s">
        <v>179</v>
      </c>
    </row>
    <row r="171" spans="2:51" s="12" customFormat="1" ht="13.5">
      <c r="B171" s="199"/>
      <c r="D171" s="194" t="s">
        <v>192</v>
      </c>
      <c r="E171" s="200" t="s">
        <v>5</v>
      </c>
      <c r="F171" s="201" t="s">
        <v>88</v>
      </c>
      <c r="H171" s="202">
        <v>3</v>
      </c>
      <c r="I171" s="203"/>
      <c r="L171" s="199"/>
      <c r="M171" s="204"/>
      <c r="N171" s="205"/>
      <c r="O171" s="205"/>
      <c r="P171" s="205"/>
      <c r="Q171" s="205"/>
      <c r="R171" s="205"/>
      <c r="S171" s="205"/>
      <c r="T171" s="206"/>
      <c r="AT171" s="200" t="s">
        <v>192</v>
      </c>
      <c r="AU171" s="200" t="s">
        <v>80</v>
      </c>
      <c r="AV171" s="12" t="s">
        <v>80</v>
      </c>
      <c r="AW171" s="12" t="s">
        <v>35</v>
      </c>
      <c r="AX171" s="12" t="s">
        <v>78</v>
      </c>
      <c r="AY171" s="200" t="s">
        <v>179</v>
      </c>
    </row>
    <row r="172" spans="2:65" s="1" customFormat="1" ht="16.5" customHeight="1">
      <c r="B172" s="181"/>
      <c r="C172" s="182" t="s">
        <v>10</v>
      </c>
      <c r="D172" s="182" t="s">
        <v>181</v>
      </c>
      <c r="E172" s="183" t="s">
        <v>633</v>
      </c>
      <c r="F172" s="184" t="s">
        <v>1699</v>
      </c>
      <c r="G172" s="185" t="s">
        <v>424</v>
      </c>
      <c r="H172" s="186">
        <v>51.87</v>
      </c>
      <c r="I172" s="187"/>
      <c r="J172" s="188">
        <f>ROUND(I172*H172,2)</f>
        <v>0</v>
      </c>
      <c r="K172" s="184" t="s">
        <v>185</v>
      </c>
      <c r="L172" s="42"/>
      <c r="M172" s="189" t="s">
        <v>5</v>
      </c>
      <c r="N172" s="190" t="s">
        <v>42</v>
      </c>
      <c r="O172" s="43"/>
      <c r="P172" s="191">
        <f>O172*H172</f>
        <v>0</v>
      </c>
      <c r="Q172" s="191">
        <v>0</v>
      </c>
      <c r="R172" s="191">
        <f>Q172*H172</f>
        <v>0</v>
      </c>
      <c r="S172" s="191">
        <v>0</v>
      </c>
      <c r="T172" s="192">
        <f>S172*H172</f>
        <v>0</v>
      </c>
      <c r="AR172" s="25" t="s">
        <v>186</v>
      </c>
      <c r="AT172" s="25" t="s">
        <v>181</v>
      </c>
      <c r="AU172" s="25" t="s">
        <v>80</v>
      </c>
      <c r="AY172" s="25" t="s">
        <v>179</v>
      </c>
      <c r="BE172" s="193">
        <f>IF(N172="základní",J172,0)</f>
        <v>0</v>
      </c>
      <c r="BF172" s="193">
        <f>IF(N172="snížená",J172,0)</f>
        <v>0</v>
      </c>
      <c r="BG172" s="193">
        <f>IF(N172="zákl. přenesená",J172,0)</f>
        <v>0</v>
      </c>
      <c r="BH172" s="193">
        <f>IF(N172="sníž. přenesená",J172,0)</f>
        <v>0</v>
      </c>
      <c r="BI172" s="193">
        <f>IF(N172="nulová",J172,0)</f>
        <v>0</v>
      </c>
      <c r="BJ172" s="25" t="s">
        <v>78</v>
      </c>
      <c r="BK172" s="193">
        <f>ROUND(I172*H172,2)</f>
        <v>0</v>
      </c>
      <c r="BL172" s="25" t="s">
        <v>186</v>
      </c>
      <c r="BM172" s="25" t="s">
        <v>1700</v>
      </c>
    </row>
    <row r="173" spans="2:47" s="1" customFormat="1" ht="40.5">
      <c r="B173" s="42"/>
      <c r="D173" s="194" t="s">
        <v>188</v>
      </c>
      <c r="F173" s="195" t="s">
        <v>636</v>
      </c>
      <c r="I173" s="196"/>
      <c r="L173" s="42"/>
      <c r="M173" s="197"/>
      <c r="N173" s="43"/>
      <c r="O173" s="43"/>
      <c r="P173" s="43"/>
      <c r="Q173" s="43"/>
      <c r="R173" s="43"/>
      <c r="S173" s="43"/>
      <c r="T173" s="71"/>
      <c r="AT173" s="25" t="s">
        <v>188</v>
      </c>
      <c r="AU173" s="25" t="s">
        <v>80</v>
      </c>
    </row>
    <row r="174" spans="2:51" s="13" customFormat="1" ht="13.5">
      <c r="B174" s="207"/>
      <c r="D174" s="194" t="s">
        <v>192</v>
      </c>
      <c r="E174" s="208" t="s">
        <v>5</v>
      </c>
      <c r="F174" s="209" t="s">
        <v>1701</v>
      </c>
      <c r="H174" s="208" t="s">
        <v>5</v>
      </c>
      <c r="I174" s="210"/>
      <c r="L174" s="207"/>
      <c r="M174" s="211"/>
      <c r="N174" s="212"/>
      <c r="O174" s="212"/>
      <c r="P174" s="212"/>
      <c r="Q174" s="212"/>
      <c r="R174" s="212"/>
      <c r="S174" s="212"/>
      <c r="T174" s="213"/>
      <c r="AT174" s="208" t="s">
        <v>192</v>
      </c>
      <c r="AU174" s="208" t="s">
        <v>80</v>
      </c>
      <c r="AV174" s="13" t="s">
        <v>78</v>
      </c>
      <c r="AW174" s="13" t="s">
        <v>35</v>
      </c>
      <c r="AX174" s="13" t="s">
        <v>71</v>
      </c>
      <c r="AY174" s="208" t="s">
        <v>179</v>
      </c>
    </row>
    <row r="175" spans="2:51" s="12" customFormat="1" ht="13.5">
      <c r="B175" s="199"/>
      <c r="D175" s="194" t="s">
        <v>192</v>
      </c>
      <c r="E175" s="200" t="s">
        <v>5</v>
      </c>
      <c r="F175" s="201" t="s">
        <v>1942</v>
      </c>
      <c r="H175" s="202">
        <v>5.968</v>
      </c>
      <c r="I175" s="203"/>
      <c r="L175" s="199"/>
      <c r="M175" s="204"/>
      <c r="N175" s="205"/>
      <c r="O175" s="205"/>
      <c r="P175" s="205"/>
      <c r="Q175" s="205"/>
      <c r="R175" s="205"/>
      <c r="S175" s="205"/>
      <c r="T175" s="206"/>
      <c r="AT175" s="200" t="s">
        <v>192</v>
      </c>
      <c r="AU175" s="200" t="s">
        <v>80</v>
      </c>
      <c r="AV175" s="12" t="s">
        <v>80</v>
      </c>
      <c r="AW175" s="12" t="s">
        <v>35</v>
      </c>
      <c r="AX175" s="12" t="s">
        <v>71</v>
      </c>
      <c r="AY175" s="200" t="s">
        <v>179</v>
      </c>
    </row>
    <row r="176" spans="2:51" s="13" customFormat="1" ht="13.5">
      <c r="B176" s="207"/>
      <c r="D176" s="194" t="s">
        <v>192</v>
      </c>
      <c r="E176" s="208" t="s">
        <v>5</v>
      </c>
      <c r="F176" s="209" t="s">
        <v>639</v>
      </c>
      <c r="H176" s="208" t="s">
        <v>5</v>
      </c>
      <c r="I176" s="210"/>
      <c r="L176" s="207"/>
      <c r="M176" s="211"/>
      <c r="N176" s="212"/>
      <c r="O176" s="212"/>
      <c r="P176" s="212"/>
      <c r="Q176" s="212"/>
      <c r="R176" s="212"/>
      <c r="S176" s="212"/>
      <c r="T176" s="213"/>
      <c r="AT176" s="208" t="s">
        <v>192</v>
      </c>
      <c r="AU176" s="208" t="s">
        <v>80</v>
      </c>
      <c r="AV176" s="13" t="s">
        <v>78</v>
      </c>
      <c r="AW176" s="13" t="s">
        <v>35</v>
      </c>
      <c r="AX176" s="13" t="s">
        <v>71</v>
      </c>
      <c r="AY176" s="208" t="s">
        <v>179</v>
      </c>
    </row>
    <row r="177" spans="2:51" s="12" customFormat="1" ht="13.5">
      <c r="B177" s="199"/>
      <c r="D177" s="194" t="s">
        <v>192</v>
      </c>
      <c r="E177" s="200" t="s">
        <v>5</v>
      </c>
      <c r="F177" s="201" t="s">
        <v>1943</v>
      </c>
      <c r="H177" s="202">
        <v>45.326</v>
      </c>
      <c r="I177" s="203"/>
      <c r="L177" s="199"/>
      <c r="M177" s="204"/>
      <c r="N177" s="205"/>
      <c r="O177" s="205"/>
      <c r="P177" s="205"/>
      <c r="Q177" s="205"/>
      <c r="R177" s="205"/>
      <c r="S177" s="205"/>
      <c r="T177" s="206"/>
      <c r="AT177" s="200" t="s">
        <v>192</v>
      </c>
      <c r="AU177" s="200" t="s">
        <v>80</v>
      </c>
      <c r="AV177" s="12" t="s">
        <v>80</v>
      </c>
      <c r="AW177" s="12" t="s">
        <v>35</v>
      </c>
      <c r="AX177" s="12" t="s">
        <v>71</v>
      </c>
      <c r="AY177" s="200" t="s">
        <v>179</v>
      </c>
    </row>
    <row r="178" spans="2:51" s="13" customFormat="1" ht="13.5">
      <c r="B178" s="207"/>
      <c r="D178" s="194" t="s">
        <v>192</v>
      </c>
      <c r="E178" s="208" t="s">
        <v>5</v>
      </c>
      <c r="F178" s="209" t="s">
        <v>1704</v>
      </c>
      <c r="H178" s="208" t="s">
        <v>5</v>
      </c>
      <c r="I178" s="210"/>
      <c r="L178" s="207"/>
      <c r="M178" s="211"/>
      <c r="N178" s="212"/>
      <c r="O178" s="212"/>
      <c r="P178" s="212"/>
      <c r="Q178" s="212"/>
      <c r="R178" s="212"/>
      <c r="S178" s="212"/>
      <c r="T178" s="213"/>
      <c r="AT178" s="208" t="s">
        <v>192</v>
      </c>
      <c r="AU178" s="208" t="s">
        <v>80</v>
      </c>
      <c r="AV178" s="13" t="s">
        <v>78</v>
      </c>
      <c r="AW178" s="13" t="s">
        <v>35</v>
      </c>
      <c r="AX178" s="13" t="s">
        <v>71</v>
      </c>
      <c r="AY178" s="208" t="s">
        <v>179</v>
      </c>
    </row>
    <row r="179" spans="2:51" s="12" customFormat="1" ht="13.5">
      <c r="B179" s="199"/>
      <c r="D179" s="194" t="s">
        <v>192</v>
      </c>
      <c r="E179" s="200" t="s">
        <v>5</v>
      </c>
      <c r="F179" s="201" t="s">
        <v>1705</v>
      </c>
      <c r="H179" s="202">
        <v>0.576</v>
      </c>
      <c r="I179" s="203"/>
      <c r="L179" s="199"/>
      <c r="M179" s="204"/>
      <c r="N179" s="205"/>
      <c r="O179" s="205"/>
      <c r="P179" s="205"/>
      <c r="Q179" s="205"/>
      <c r="R179" s="205"/>
      <c r="S179" s="205"/>
      <c r="T179" s="206"/>
      <c r="AT179" s="200" t="s">
        <v>192</v>
      </c>
      <c r="AU179" s="200" t="s">
        <v>80</v>
      </c>
      <c r="AV179" s="12" t="s">
        <v>80</v>
      </c>
      <c r="AW179" s="12" t="s">
        <v>35</v>
      </c>
      <c r="AX179" s="12" t="s">
        <v>71</v>
      </c>
      <c r="AY179" s="200" t="s">
        <v>179</v>
      </c>
    </row>
    <row r="180" spans="2:51" s="14" customFormat="1" ht="13.5">
      <c r="B180" s="214"/>
      <c r="D180" s="194" t="s">
        <v>192</v>
      </c>
      <c r="E180" s="215" t="s">
        <v>5</v>
      </c>
      <c r="F180" s="216" t="s">
        <v>228</v>
      </c>
      <c r="H180" s="217">
        <v>51.87</v>
      </c>
      <c r="I180" s="218"/>
      <c r="L180" s="214"/>
      <c r="M180" s="219"/>
      <c r="N180" s="220"/>
      <c r="O180" s="220"/>
      <c r="P180" s="220"/>
      <c r="Q180" s="220"/>
      <c r="R180" s="220"/>
      <c r="S180" s="220"/>
      <c r="T180" s="221"/>
      <c r="AT180" s="215" t="s">
        <v>192</v>
      </c>
      <c r="AU180" s="215" t="s">
        <v>80</v>
      </c>
      <c r="AV180" s="14" t="s">
        <v>186</v>
      </c>
      <c r="AW180" s="14" t="s">
        <v>35</v>
      </c>
      <c r="AX180" s="14" t="s">
        <v>78</v>
      </c>
      <c r="AY180" s="215" t="s">
        <v>179</v>
      </c>
    </row>
    <row r="181" spans="2:65" s="1" customFormat="1" ht="16.5" customHeight="1">
      <c r="B181" s="181"/>
      <c r="C181" s="182" t="s">
        <v>406</v>
      </c>
      <c r="D181" s="182" t="s">
        <v>181</v>
      </c>
      <c r="E181" s="183" t="s">
        <v>659</v>
      </c>
      <c r="F181" s="184" t="s">
        <v>660</v>
      </c>
      <c r="G181" s="185" t="s">
        <v>424</v>
      </c>
      <c r="H181" s="186">
        <v>54.87</v>
      </c>
      <c r="I181" s="187"/>
      <c r="J181" s="188">
        <f>ROUND(I181*H181,2)</f>
        <v>0</v>
      </c>
      <c r="K181" s="184" t="s">
        <v>185</v>
      </c>
      <c r="L181" s="42"/>
      <c r="M181" s="189" t="s">
        <v>5</v>
      </c>
      <c r="N181" s="190" t="s">
        <v>42</v>
      </c>
      <c r="O181" s="43"/>
      <c r="P181" s="191">
        <f>O181*H181</f>
        <v>0</v>
      </c>
      <c r="Q181" s="191">
        <v>0</v>
      </c>
      <c r="R181" s="191">
        <f>Q181*H181</f>
        <v>0</v>
      </c>
      <c r="S181" s="191">
        <v>0</v>
      </c>
      <c r="T181" s="192">
        <f>S181*H181</f>
        <v>0</v>
      </c>
      <c r="AR181" s="25" t="s">
        <v>186</v>
      </c>
      <c r="AT181" s="25" t="s">
        <v>181</v>
      </c>
      <c r="AU181" s="25" t="s">
        <v>80</v>
      </c>
      <c r="AY181" s="25" t="s">
        <v>179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25" t="s">
        <v>78</v>
      </c>
      <c r="BK181" s="193">
        <f>ROUND(I181*H181,2)</f>
        <v>0</v>
      </c>
      <c r="BL181" s="25" t="s">
        <v>186</v>
      </c>
      <c r="BM181" s="25" t="s">
        <v>1706</v>
      </c>
    </row>
    <row r="182" spans="2:47" s="1" customFormat="1" ht="13.5">
      <c r="B182" s="42"/>
      <c r="D182" s="194" t="s">
        <v>188</v>
      </c>
      <c r="F182" s="195" t="s">
        <v>662</v>
      </c>
      <c r="I182" s="196"/>
      <c r="L182" s="42"/>
      <c r="M182" s="197"/>
      <c r="N182" s="43"/>
      <c r="O182" s="43"/>
      <c r="P182" s="43"/>
      <c r="Q182" s="43"/>
      <c r="R182" s="43"/>
      <c r="S182" s="43"/>
      <c r="T182" s="71"/>
      <c r="AT182" s="25" t="s">
        <v>188</v>
      </c>
      <c r="AU182" s="25" t="s">
        <v>80</v>
      </c>
    </row>
    <row r="183" spans="2:51" s="13" customFormat="1" ht="13.5">
      <c r="B183" s="207"/>
      <c r="D183" s="194" t="s">
        <v>192</v>
      </c>
      <c r="E183" s="208" t="s">
        <v>5</v>
      </c>
      <c r="F183" s="209" t="s">
        <v>663</v>
      </c>
      <c r="H183" s="208" t="s">
        <v>5</v>
      </c>
      <c r="I183" s="210"/>
      <c r="L183" s="207"/>
      <c r="M183" s="211"/>
      <c r="N183" s="212"/>
      <c r="O183" s="212"/>
      <c r="P183" s="212"/>
      <c r="Q183" s="212"/>
      <c r="R183" s="212"/>
      <c r="S183" s="212"/>
      <c r="T183" s="213"/>
      <c r="AT183" s="208" t="s">
        <v>192</v>
      </c>
      <c r="AU183" s="208" t="s">
        <v>80</v>
      </c>
      <c r="AV183" s="13" t="s">
        <v>78</v>
      </c>
      <c r="AW183" s="13" t="s">
        <v>35</v>
      </c>
      <c r="AX183" s="13" t="s">
        <v>71</v>
      </c>
      <c r="AY183" s="208" t="s">
        <v>179</v>
      </c>
    </row>
    <row r="184" spans="2:51" s="12" customFormat="1" ht="13.5">
      <c r="B184" s="199"/>
      <c r="D184" s="194" t="s">
        <v>192</v>
      </c>
      <c r="E184" s="200" t="s">
        <v>5</v>
      </c>
      <c r="F184" s="201" t="s">
        <v>1944</v>
      </c>
      <c r="H184" s="202">
        <v>51.87</v>
      </c>
      <c r="I184" s="203"/>
      <c r="L184" s="199"/>
      <c r="M184" s="204"/>
      <c r="N184" s="205"/>
      <c r="O184" s="205"/>
      <c r="P184" s="205"/>
      <c r="Q184" s="205"/>
      <c r="R184" s="205"/>
      <c r="S184" s="205"/>
      <c r="T184" s="206"/>
      <c r="AT184" s="200" t="s">
        <v>192</v>
      </c>
      <c r="AU184" s="200" t="s">
        <v>80</v>
      </c>
      <c r="AV184" s="12" t="s">
        <v>80</v>
      </c>
      <c r="AW184" s="12" t="s">
        <v>35</v>
      </c>
      <c r="AX184" s="12" t="s">
        <v>71</v>
      </c>
      <c r="AY184" s="200" t="s">
        <v>179</v>
      </c>
    </row>
    <row r="185" spans="2:51" s="13" customFormat="1" ht="13.5">
      <c r="B185" s="207"/>
      <c r="D185" s="194" t="s">
        <v>192</v>
      </c>
      <c r="E185" s="208" t="s">
        <v>5</v>
      </c>
      <c r="F185" s="209" t="s">
        <v>665</v>
      </c>
      <c r="H185" s="208" t="s">
        <v>5</v>
      </c>
      <c r="I185" s="210"/>
      <c r="L185" s="207"/>
      <c r="M185" s="211"/>
      <c r="N185" s="212"/>
      <c r="O185" s="212"/>
      <c r="P185" s="212"/>
      <c r="Q185" s="212"/>
      <c r="R185" s="212"/>
      <c r="S185" s="212"/>
      <c r="T185" s="213"/>
      <c r="AT185" s="208" t="s">
        <v>192</v>
      </c>
      <c r="AU185" s="208" t="s">
        <v>80</v>
      </c>
      <c r="AV185" s="13" t="s">
        <v>78</v>
      </c>
      <c r="AW185" s="13" t="s">
        <v>35</v>
      </c>
      <c r="AX185" s="13" t="s">
        <v>71</v>
      </c>
      <c r="AY185" s="208" t="s">
        <v>179</v>
      </c>
    </row>
    <row r="186" spans="2:51" s="12" customFormat="1" ht="13.5">
      <c r="B186" s="199"/>
      <c r="D186" s="194" t="s">
        <v>192</v>
      </c>
      <c r="E186" s="200" t="s">
        <v>5</v>
      </c>
      <c r="F186" s="201" t="s">
        <v>88</v>
      </c>
      <c r="H186" s="202">
        <v>3</v>
      </c>
      <c r="I186" s="203"/>
      <c r="L186" s="199"/>
      <c r="M186" s="204"/>
      <c r="N186" s="205"/>
      <c r="O186" s="205"/>
      <c r="P186" s="205"/>
      <c r="Q186" s="205"/>
      <c r="R186" s="205"/>
      <c r="S186" s="205"/>
      <c r="T186" s="206"/>
      <c r="AT186" s="200" t="s">
        <v>192</v>
      </c>
      <c r="AU186" s="200" t="s">
        <v>80</v>
      </c>
      <c r="AV186" s="12" t="s">
        <v>80</v>
      </c>
      <c r="AW186" s="12" t="s">
        <v>35</v>
      </c>
      <c r="AX186" s="12" t="s">
        <v>71</v>
      </c>
      <c r="AY186" s="200" t="s">
        <v>179</v>
      </c>
    </row>
    <row r="187" spans="2:51" s="14" customFormat="1" ht="13.5">
      <c r="B187" s="214"/>
      <c r="D187" s="194" t="s">
        <v>192</v>
      </c>
      <c r="E187" s="215" t="s">
        <v>5</v>
      </c>
      <c r="F187" s="216" t="s">
        <v>228</v>
      </c>
      <c r="H187" s="217">
        <v>54.87</v>
      </c>
      <c r="I187" s="218"/>
      <c r="L187" s="214"/>
      <c r="M187" s="219"/>
      <c r="N187" s="220"/>
      <c r="O187" s="220"/>
      <c r="P187" s="220"/>
      <c r="Q187" s="220"/>
      <c r="R187" s="220"/>
      <c r="S187" s="220"/>
      <c r="T187" s="221"/>
      <c r="AT187" s="215" t="s">
        <v>192</v>
      </c>
      <c r="AU187" s="215" t="s">
        <v>80</v>
      </c>
      <c r="AV187" s="14" t="s">
        <v>186</v>
      </c>
      <c r="AW187" s="14" t="s">
        <v>35</v>
      </c>
      <c r="AX187" s="14" t="s">
        <v>78</v>
      </c>
      <c r="AY187" s="215" t="s">
        <v>179</v>
      </c>
    </row>
    <row r="188" spans="2:65" s="1" customFormat="1" ht="16.5" customHeight="1">
      <c r="B188" s="181"/>
      <c r="C188" s="182" t="s">
        <v>411</v>
      </c>
      <c r="D188" s="182" t="s">
        <v>181</v>
      </c>
      <c r="E188" s="183" t="s">
        <v>667</v>
      </c>
      <c r="F188" s="184" t="s">
        <v>668</v>
      </c>
      <c r="G188" s="185" t="s">
        <v>669</v>
      </c>
      <c r="H188" s="186">
        <v>93.366</v>
      </c>
      <c r="I188" s="187"/>
      <c r="J188" s="188">
        <f>ROUND(I188*H188,2)</f>
        <v>0</v>
      </c>
      <c r="K188" s="184" t="s">
        <v>185</v>
      </c>
      <c r="L188" s="42"/>
      <c r="M188" s="189" t="s">
        <v>5</v>
      </c>
      <c r="N188" s="190" t="s">
        <v>42</v>
      </c>
      <c r="O188" s="43"/>
      <c r="P188" s="191">
        <f>O188*H188</f>
        <v>0</v>
      </c>
      <c r="Q188" s="191">
        <v>0</v>
      </c>
      <c r="R188" s="191">
        <f>Q188*H188</f>
        <v>0</v>
      </c>
      <c r="S188" s="191">
        <v>0</v>
      </c>
      <c r="T188" s="192">
        <f>S188*H188</f>
        <v>0</v>
      </c>
      <c r="AR188" s="25" t="s">
        <v>186</v>
      </c>
      <c r="AT188" s="25" t="s">
        <v>181</v>
      </c>
      <c r="AU188" s="25" t="s">
        <v>80</v>
      </c>
      <c r="AY188" s="25" t="s">
        <v>179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25" t="s">
        <v>78</v>
      </c>
      <c r="BK188" s="193">
        <f>ROUND(I188*H188,2)</f>
        <v>0</v>
      </c>
      <c r="BL188" s="25" t="s">
        <v>186</v>
      </c>
      <c r="BM188" s="25" t="s">
        <v>1708</v>
      </c>
    </row>
    <row r="189" spans="2:47" s="1" customFormat="1" ht="13.5">
      <c r="B189" s="42"/>
      <c r="D189" s="194" t="s">
        <v>188</v>
      </c>
      <c r="F189" s="195" t="s">
        <v>671</v>
      </c>
      <c r="I189" s="196"/>
      <c r="L189" s="42"/>
      <c r="M189" s="197"/>
      <c r="N189" s="43"/>
      <c r="O189" s="43"/>
      <c r="P189" s="43"/>
      <c r="Q189" s="43"/>
      <c r="R189" s="43"/>
      <c r="S189" s="43"/>
      <c r="T189" s="71"/>
      <c r="AT189" s="25" t="s">
        <v>188</v>
      </c>
      <c r="AU189" s="25" t="s">
        <v>80</v>
      </c>
    </row>
    <row r="190" spans="2:51" s="13" customFormat="1" ht="13.5">
      <c r="B190" s="207"/>
      <c r="D190" s="194" t="s">
        <v>192</v>
      </c>
      <c r="E190" s="208" t="s">
        <v>5</v>
      </c>
      <c r="F190" s="209" t="s">
        <v>1709</v>
      </c>
      <c r="H190" s="208" t="s">
        <v>5</v>
      </c>
      <c r="I190" s="210"/>
      <c r="L190" s="207"/>
      <c r="M190" s="211"/>
      <c r="N190" s="212"/>
      <c r="O190" s="212"/>
      <c r="P190" s="212"/>
      <c r="Q190" s="212"/>
      <c r="R190" s="212"/>
      <c r="S190" s="212"/>
      <c r="T190" s="213"/>
      <c r="AT190" s="208" t="s">
        <v>192</v>
      </c>
      <c r="AU190" s="208" t="s">
        <v>80</v>
      </c>
      <c r="AV190" s="13" t="s">
        <v>78</v>
      </c>
      <c r="AW190" s="13" t="s">
        <v>35</v>
      </c>
      <c r="AX190" s="13" t="s">
        <v>71</v>
      </c>
      <c r="AY190" s="208" t="s">
        <v>179</v>
      </c>
    </row>
    <row r="191" spans="2:51" s="12" customFormat="1" ht="13.5">
      <c r="B191" s="199"/>
      <c r="D191" s="194" t="s">
        <v>192</v>
      </c>
      <c r="E191" s="200" t="s">
        <v>5</v>
      </c>
      <c r="F191" s="201" t="s">
        <v>1944</v>
      </c>
      <c r="H191" s="202">
        <v>51.87</v>
      </c>
      <c r="I191" s="203"/>
      <c r="L191" s="199"/>
      <c r="M191" s="204"/>
      <c r="N191" s="205"/>
      <c r="O191" s="205"/>
      <c r="P191" s="205"/>
      <c r="Q191" s="205"/>
      <c r="R191" s="205"/>
      <c r="S191" s="205"/>
      <c r="T191" s="206"/>
      <c r="AT191" s="200" t="s">
        <v>192</v>
      </c>
      <c r="AU191" s="200" t="s">
        <v>80</v>
      </c>
      <c r="AV191" s="12" t="s">
        <v>80</v>
      </c>
      <c r="AW191" s="12" t="s">
        <v>35</v>
      </c>
      <c r="AX191" s="12" t="s">
        <v>78</v>
      </c>
      <c r="AY191" s="200" t="s">
        <v>179</v>
      </c>
    </row>
    <row r="192" spans="2:51" s="12" customFormat="1" ht="13.5">
      <c r="B192" s="199"/>
      <c r="D192" s="194" t="s">
        <v>192</v>
      </c>
      <c r="F192" s="201" t="s">
        <v>1945</v>
      </c>
      <c r="H192" s="202">
        <v>93.366</v>
      </c>
      <c r="I192" s="203"/>
      <c r="L192" s="199"/>
      <c r="M192" s="204"/>
      <c r="N192" s="205"/>
      <c r="O192" s="205"/>
      <c r="P192" s="205"/>
      <c r="Q192" s="205"/>
      <c r="R192" s="205"/>
      <c r="S192" s="205"/>
      <c r="T192" s="206"/>
      <c r="AT192" s="200" t="s">
        <v>192</v>
      </c>
      <c r="AU192" s="200" t="s">
        <v>80</v>
      </c>
      <c r="AV192" s="12" t="s">
        <v>80</v>
      </c>
      <c r="AW192" s="12" t="s">
        <v>6</v>
      </c>
      <c r="AX192" s="12" t="s">
        <v>78</v>
      </c>
      <c r="AY192" s="200" t="s">
        <v>179</v>
      </c>
    </row>
    <row r="193" spans="2:65" s="1" customFormat="1" ht="16.5" customHeight="1">
      <c r="B193" s="181"/>
      <c r="C193" s="182" t="s">
        <v>417</v>
      </c>
      <c r="D193" s="182" t="s">
        <v>181</v>
      </c>
      <c r="E193" s="183" t="s">
        <v>676</v>
      </c>
      <c r="F193" s="184" t="s">
        <v>677</v>
      </c>
      <c r="G193" s="185" t="s">
        <v>424</v>
      </c>
      <c r="H193" s="186">
        <v>32.829</v>
      </c>
      <c r="I193" s="187"/>
      <c r="J193" s="188">
        <f>ROUND(I193*H193,2)</f>
        <v>0</v>
      </c>
      <c r="K193" s="184" t="s">
        <v>185</v>
      </c>
      <c r="L193" s="42"/>
      <c r="M193" s="189" t="s">
        <v>5</v>
      </c>
      <c r="N193" s="190" t="s">
        <v>42</v>
      </c>
      <c r="O193" s="43"/>
      <c r="P193" s="191">
        <f>O193*H193</f>
        <v>0</v>
      </c>
      <c r="Q193" s="191">
        <v>0</v>
      </c>
      <c r="R193" s="191">
        <f>Q193*H193</f>
        <v>0</v>
      </c>
      <c r="S193" s="191">
        <v>0</v>
      </c>
      <c r="T193" s="192">
        <f>S193*H193</f>
        <v>0</v>
      </c>
      <c r="AR193" s="25" t="s">
        <v>186</v>
      </c>
      <c r="AT193" s="25" t="s">
        <v>181</v>
      </c>
      <c r="AU193" s="25" t="s">
        <v>80</v>
      </c>
      <c r="AY193" s="25" t="s">
        <v>179</v>
      </c>
      <c r="BE193" s="193">
        <f>IF(N193="základní",J193,0)</f>
        <v>0</v>
      </c>
      <c r="BF193" s="193">
        <f>IF(N193="snížená",J193,0)</f>
        <v>0</v>
      </c>
      <c r="BG193" s="193">
        <f>IF(N193="zákl. přenesená",J193,0)</f>
        <v>0</v>
      </c>
      <c r="BH193" s="193">
        <f>IF(N193="sníž. přenesená",J193,0)</f>
        <v>0</v>
      </c>
      <c r="BI193" s="193">
        <f>IF(N193="nulová",J193,0)</f>
        <v>0</v>
      </c>
      <c r="BJ193" s="25" t="s">
        <v>78</v>
      </c>
      <c r="BK193" s="193">
        <f>ROUND(I193*H193,2)</f>
        <v>0</v>
      </c>
      <c r="BL193" s="25" t="s">
        <v>186</v>
      </c>
      <c r="BM193" s="25" t="s">
        <v>1712</v>
      </c>
    </row>
    <row r="194" spans="2:47" s="1" customFormat="1" ht="27">
      <c r="B194" s="42"/>
      <c r="D194" s="194" t="s">
        <v>188</v>
      </c>
      <c r="F194" s="195" t="s">
        <v>679</v>
      </c>
      <c r="I194" s="196"/>
      <c r="L194" s="42"/>
      <c r="M194" s="197"/>
      <c r="N194" s="43"/>
      <c r="O194" s="43"/>
      <c r="P194" s="43"/>
      <c r="Q194" s="43"/>
      <c r="R194" s="43"/>
      <c r="S194" s="43"/>
      <c r="T194" s="71"/>
      <c r="AT194" s="25" t="s">
        <v>188</v>
      </c>
      <c r="AU194" s="25" t="s">
        <v>80</v>
      </c>
    </row>
    <row r="195" spans="2:51" s="13" customFormat="1" ht="13.5">
      <c r="B195" s="207"/>
      <c r="D195" s="194" t="s">
        <v>192</v>
      </c>
      <c r="E195" s="208" t="s">
        <v>5</v>
      </c>
      <c r="F195" s="209" t="s">
        <v>680</v>
      </c>
      <c r="H195" s="208" t="s">
        <v>5</v>
      </c>
      <c r="I195" s="210"/>
      <c r="L195" s="207"/>
      <c r="M195" s="211"/>
      <c r="N195" s="212"/>
      <c r="O195" s="212"/>
      <c r="P195" s="212"/>
      <c r="Q195" s="212"/>
      <c r="R195" s="212"/>
      <c r="S195" s="212"/>
      <c r="T195" s="213"/>
      <c r="AT195" s="208" t="s">
        <v>192</v>
      </c>
      <c r="AU195" s="208" t="s">
        <v>80</v>
      </c>
      <c r="AV195" s="13" t="s">
        <v>78</v>
      </c>
      <c r="AW195" s="13" t="s">
        <v>35</v>
      </c>
      <c r="AX195" s="13" t="s">
        <v>71</v>
      </c>
      <c r="AY195" s="208" t="s">
        <v>179</v>
      </c>
    </row>
    <row r="196" spans="2:51" s="12" customFormat="1" ht="13.5">
      <c r="B196" s="199"/>
      <c r="D196" s="194" t="s">
        <v>192</v>
      </c>
      <c r="E196" s="200" t="s">
        <v>5</v>
      </c>
      <c r="F196" s="201" t="s">
        <v>1943</v>
      </c>
      <c r="H196" s="202">
        <v>45.326</v>
      </c>
      <c r="I196" s="203"/>
      <c r="L196" s="199"/>
      <c r="M196" s="204"/>
      <c r="N196" s="205"/>
      <c r="O196" s="205"/>
      <c r="P196" s="205"/>
      <c r="Q196" s="205"/>
      <c r="R196" s="205"/>
      <c r="S196" s="205"/>
      <c r="T196" s="206"/>
      <c r="AT196" s="200" t="s">
        <v>192</v>
      </c>
      <c r="AU196" s="200" t="s">
        <v>80</v>
      </c>
      <c r="AV196" s="12" t="s">
        <v>80</v>
      </c>
      <c r="AW196" s="12" t="s">
        <v>35</v>
      </c>
      <c r="AX196" s="12" t="s">
        <v>71</v>
      </c>
      <c r="AY196" s="200" t="s">
        <v>179</v>
      </c>
    </row>
    <row r="197" spans="2:51" s="13" customFormat="1" ht="13.5">
      <c r="B197" s="207"/>
      <c r="D197" s="194" t="s">
        <v>192</v>
      </c>
      <c r="E197" s="208" t="s">
        <v>5</v>
      </c>
      <c r="F197" s="209" t="s">
        <v>1713</v>
      </c>
      <c r="H197" s="208" t="s">
        <v>5</v>
      </c>
      <c r="I197" s="210"/>
      <c r="L197" s="207"/>
      <c r="M197" s="211"/>
      <c r="N197" s="212"/>
      <c r="O197" s="212"/>
      <c r="P197" s="212"/>
      <c r="Q197" s="212"/>
      <c r="R197" s="212"/>
      <c r="S197" s="212"/>
      <c r="T197" s="213"/>
      <c r="AT197" s="208" t="s">
        <v>192</v>
      </c>
      <c r="AU197" s="208" t="s">
        <v>80</v>
      </c>
      <c r="AV197" s="13" t="s">
        <v>78</v>
      </c>
      <c r="AW197" s="13" t="s">
        <v>35</v>
      </c>
      <c r="AX197" s="13" t="s">
        <v>71</v>
      </c>
      <c r="AY197" s="208" t="s">
        <v>179</v>
      </c>
    </row>
    <row r="198" spans="2:51" s="12" customFormat="1" ht="13.5">
      <c r="B198" s="199"/>
      <c r="D198" s="194" t="s">
        <v>192</v>
      </c>
      <c r="E198" s="200" t="s">
        <v>5</v>
      </c>
      <c r="F198" s="201" t="s">
        <v>1946</v>
      </c>
      <c r="H198" s="202">
        <v>-1.838</v>
      </c>
      <c r="I198" s="203"/>
      <c r="L198" s="199"/>
      <c r="M198" s="204"/>
      <c r="N198" s="205"/>
      <c r="O198" s="205"/>
      <c r="P198" s="205"/>
      <c r="Q198" s="205"/>
      <c r="R198" s="205"/>
      <c r="S198" s="205"/>
      <c r="T198" s="206"/>
      <c r="AT198" s="200" t="s">
        <v>192</v>
      </c>
      <c r="AU198" s="200" t="s">
        <v>80</v>
      </c>
      <c r="AV198" s="12" t="s">
        <v>80</v>
      </c>
      <c r="AW198" s="12" t="s">
        <v>35</v>
      </c>
      <c r="AX198" s="12" t="s">
        <v>71</v>
      </c>
      <c r="AY198" s="200" t="s">
        <v>179</v>
      </c>
    </row>
    <row r="199" spans="2:51" s="13" customFormat="1" ht="13.5">
      <c r="B199" s="207"/>
      <c r="D199" s="194" t="s">
        <v>192</v>
      </c>
      <c r="E199" s="208" t="s">
        <v>5</v>
      </c>
      <c r="F199" s="209" t="s">
        <v>1715</v>
      </c>
      <c r="H199" s="208" t="s">
        <v>5</v>
      </c>
      <c r="I199" s="210"/>
      <c r="L199" s="207"/>
      <c r="M199" s="211"/>
      <c r="N199" s="212"/>
      <c r="O199" s="212"/>
      <c r="P199" s="212"/>
      <c r="Q199" s="212"/>
      <c r="R199" s="212"/>
      <c r="S199" s="212"/>
      <c r="T199" s="213"/>
      <c r="AT199" s="208" t="s">
        <v>192</v>
      </c>
      <c r="AU199" s="208" t="s">
        <v>80</v>
      </c>
      <c r="AV199" s="13" t="s">
        <v>78</v>
      </c>
      <c r="AW199" s="13" t="s">
        <v>35</v>
      </c>
      <c r="AX199" s="13" t="s">
        <v>71</v>
      </c>
      <c r="AY199" s="208" t="s">
        <v>179</v>
      </c>
    </row>
    <row r="200" spans="2:51" s="12" customFormat="1" ht="13.5">
      <c r="B200" s="199"/>
      <c r="D200" s="194" t="s">
        <v>192</v>
      </c>
      <c r="E200" s="200" t="s">
        <v>5</v>
      </c>
      <c r="F200" s="201" t="s">
        <v>1947</v>
      </c>
      <c r="H200" s="202">
        <v>-0.882</v>
      </c>
      <c r="I200" s="203"/>
      <c r="L200" s="199"/>
      <c r="M200" s="204"/>
      <c r="N200" s="205"/>
      <c r="O200" s="205"/>
      <c r="P200" s="205"/>
      <c r="Q200" s="205"/>
      <c r="R200" s="205"/>
      <c r="S200" s="205"/>
      <c r="T200" s="206"/>
      <c r="AT200" s="200" t="s">
        <v>192</v>
      </c>
      <c r="AU200" s="200" t="s">
        <v>80</v>
      </c>
      <c r="AV200" s="12" t="s">
        <v>80</v>
      </c>
      <c r="AW200" s="12" t="s">
        <v>35</v>
      </c>
      <c r="AX200" s="12" t="s">
        <v>71</v>
      </c>
      <c r="AY200" s="200" t="s">
        <v>179</v>
      </c>
    </row>
    <row r="201" spans="2:51" s="13" customFormat="1" ht="13.5">
      <c r="B201" s="207"/>
      <c r="D201" s="194" t="s">
        <v>192</v>
      </c>
      <c r="E201" s="208" t="s">
        <v>5</v>
      </c>
      <c r="F201" s="209" t="s">
        <v>1717</v>
      </c>
      <c r="H201" s="208" t="s">
        <v>5</v>
      </c>
      <c r="I201" s="210"/>
      <c r="L201" s="207"/>
      <c r="M201" s="211"/>
      <c r="N201" s="212"/>
      <c r="O201" s="212"/>
      <c r="P201" s="212"/>
      <c r="Q201" s="212"/>
      <c r="R201" s="212"/>
      <c r="S201" s="212"/>
      <c r="T201" s="213"/>
      <c r="AT201" s="208" t="s">
        <v>192</v>
      </c>
      <c r="AU201" s="208" t="s">
        <v>80</v>
      </c>
      <c r="AV201" s="13" t="s">
        <v>78</v>
      </c>
      <c r="AW201" s="13" t="s">
        <v>35</v>
      </c>
      <c r="AX201" s="13" t="s">
        <v>71</v>
      </c>
      <c r="AY201" s="208" t="s">
        <v>179</v>
      </c>
    </row>
    <row r="202" spans="2:51" s="12" customFormat="1" ht="13.5">
      <c r="B202" s="199"/>
      <c r="D202" s="194" t="s">
        <v>192</v>
      </c>
      <c r="E202" s="200" t="s">
        <v>5</v>
      </c>
      <c r="F202" s="201" t="s">
        <v>1948</v>
      </c>
      <c r="H202" s="202">
        <v>-9.777</v>
      </c>
      <c r="I202" s="203"/>
      <c r="L202" s="199"/>
      <c r="M202" s="204"/>
      <c r="N202" s="205"/>
      <c r="O202" s="205"/>
      <c r="P202" s="205"/>
      <c r="Q202" s="205"/>
      <c r="R202" s="205"/>
      <c r="S202" s="205"/>
      <c r="T202" s="206"/>
      <c r="AT202" s="200" t="s">
        <v>192</v>
      </c>
      <c r="AU202" s="200" t="s">
        <v>80</v>
      </c>
      <c r="AV202" s="12" t="s">
        <v>80</v>
      </c>
      <c r="AW202" s="12" t="s">
        <v>35</v>
      </c>
      <c r="AX202" s="12" t="s">
        <v>71</v>
      </c>
      <c r="AY202" s="200" t="s">
        <v>179</v>
      </c>
    </row>
    <row r="203" spans="2:51" s="14" customFormat="1" ht="13.5">
      <c r="B203" s="214"/>
      <c r="D203" s="194" t="s">
        <v>192</v>
      </c>
      <c r="E203" s="215" t="s">
        <v>5</v>
      </c>
      <c r="F203" s="216" t="s">
        <v>228</v>
      </c>
      <c r="H203" s="217">
        <v>32.829</v>
      </c>
      <c r="I203" s="218"/>
      <c r="L203" s="214"/>
      <c r="M203" s="219"/>
      <c r="N203" s="220"/>
      <c r="O203" s="220"/>
      <c r="P203" s="220"/>
      <c r="Q203" s="220"/>
      <c r="R203" s="220"/>
      <c r="S203" s="220"/>
      <c r="T203" s="221"/>
      <c r="AT203" s="215" t="s">
        <v>192</v>
      </c>
      <c r="AU203" s="215" t="s">
        <v>80</v>
      </c>
      <c r="AV203" s="14" t="s">
        <v>186</v>
      </c>
      <c r="AW203" s="14" t="s">
        <v>35</v>
      </c>
      <c r="AX203" s="14" t="s">
        <v>78</v>
      </c>
      <c r="AY203" s="215" t="s">
        <v>179</v>
      </c>
    </row>
    <row r="204" spans="2:65" s="1" customFormat="1" ht="16.5" customHeight="1">
      <c r="B204" s="181"/>
      <c r="C204" s="230" t="s">
        <v>319</v>
      </c>
      <c r="D204" s="230" t="s">
        <v>541</v>
      </c>
      <c r="E204" s="231" t="s">
        <v>695</v>
      </c>
      <c r="F204" s="232" t="s">
        <v>696</v>
      </c>
      <c r="G204" s="233" t="s">
        <v>669</v>
      </c>
      <c r="H204" s="234">
        <v>61.092</v>
      </c>
      <c r="I204" s="235"/>
      <c r="J204" s="236">
        <f>ROUND(I204*H204,2)</f>
        <v>0</v>
      </c>
      <c r="K204" s="232" t="s">
        <v>185</v>
      </c>
      <c r="L204" s="237"/>
      <c r="M204" s="238" t="s">
        <v>5</v>
      </c>
      <c r="N204" s="239" t="s">
        <v>42</v>
      </c>
      <c r="O204" s="43"/>
      <c r="P204" s="191">
        <f>O204*H204</f>
        <v>0</v>
      </c>
      <c r="Q204" s="191">
        <v>0.1</v>
      </c>
      <c r="R204" s="191">
        <f>Q204*H204</f>
        <v>6.1092</v>
      </c>
      <c r="S204" s="191">
        <v>0</v>
      </c>
      <c r="T204" s="192">
        <f>S204*H204</f>
        <v>0</v>
      </c>
      <c r="AR204" s="25" t="s">
        <v>284</v>
      </c>
      <c r="AT204" s="25" t="s">
        <v>541</v>
      </c>
      <c r="AU204" s="25" t="s">
        <v>80</v>
      </c>
      <c r="AY204" s="25" t="s">
        <v>179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25" t="s">
        <v>78</v>
      </c>
      <c r="BK204" s="193">
        <f>ROUND(I204*H204,2)</f>
        <v>0</v>
      </c>
      <c r="BL204" s="25" t="s">
        <v>186</v>
      </c>
      <c r="BM204" s="25" t="s">
        <v>1719</v>
      </c>
    </row>
    <row r="205" spans="2:47" s="1" customFormat="1" ht="13.5">
      <c r="B205" s="42"/>
      <c r="D205" s="194" t="s">
        <v>188</v>
      </c>
      <c r="F205" s="195" t="s">
        <v>696</v>
      </c>
      <c r="I205" s="196"/>
      <c r="L205" s="42"/>
      <c r="M205" s="197"/>
      <c r="N205" s="43"/>
      <c r="O205" s="43"/>
      <c r="P205" s="43"/>
      <c r="Q205" s="43"/>
      <c r="R205" s="43"/>
      <c r="S205" s="43"/>
      <c r="T205" s="71"/>
      <c r="AT205" s="25" t="s">
        <v>188</v>
      </c>
      <c r="AU205" s="25" t="s">
        <v>80</v>
      </c>
    </row>
    <row r="206" spans="2:51" s="13" customFormat="1" ht="13.5">
      <c r="B206" s="207"/>
      <c r="D206" s="194" t="s">
        <v>192</v>
      </c>
      <c r="E206" s="208" t="s">
        <v>5</v>
      </c>
      <c r="F206" s="209" t="s">
        <v>1720</v>
      </c>
      <c r="H206" s="208" t="s">
        <v>5</v>
      </c>
      <c r="I206" s="210"/>
      <c r="L206" s="207"/>
      <c r="M206" s="211"/>
      <c r="N206" s="212"/>
      <c r="O206" s="212"/>
      <c r="P206" s="212"/>
      <c r="Q206" s="212"/>
      <c r="R206" s="212"/>
      <c r="S206" s="212"/>
      <c r="T206" s="213"/>
      <c r="AT206" s="208" t="s">
        <v>192</v>
      </c>
      <c r="AU206" s="208" t="s">
        <v>80</v>
      </c>
      <c r="AV206" s="13" t="s">
        <v>78</v>
      </c>
      <c r="AW206" s="13" t="s">
        <v>35</v>
      </c>
      <c r="AX206" s="13" t="s">
        <v>71</v>
      </c>
      <c r="AY206" s="208" t="s">
        <v>179</v>
      </c>
    </row>
    <row r="207" spans="2:51" s="12" customFormat="1" ht="13.5">
      <c r="B207" s="199"/>
      <c r="D207" s="194" t="s">
        <v>192</v>
      </c>
      <c r="E207" s="200" t="s">
        <v>5</v>
      </c>
      <c r="F207" s="201" t="s">
        <v>1949</v>
      </c>
      <c r="H207" s="202">
        <v>30.546</v>
      </c>
      <c r="I207" s="203"/>
      <c r="L207" s="199"/>
      <c r="M207" s="204"/>
      <c r="N207" s="205"/>
      <c r="O207" s="205"/>
      <c r="P207" s="205"/>
      <c r="Q207" s="205"/>
      <c r="R207" s="205"/>
      <c r="S207" s="205"/>
      <c r="T207" s="206"/>
      <c r="AT207" s="200" t="s">
        <v>192</v>
      </c>
      <c r="AU207" s="200" t="s">
        <v>80</v>
      </c>
      <c r="AV207" s="12" t="s">
        <v>80</v>
      </c>
      <c r="AW207" s="12" t="s">
        <v>35</v>
      </c>
      <c r="AX207" s="12" t="s">
        <v>78</v>
      </c>
      <c r="AY207" s="200" t="s">
        <v>179</v>
      </c>
    </row>
    <row r="208" spans="2:51" s="12" customFormat="1" ht="13.5">
      <c r="B208" s="199"/>
      <c r="D208" s="194" t="s">
        <v>192</v>
      </c>
      <c r="F208" s="201" t="s">
        <v>1950</v>
      </c>
      <c r="H208" s="202">
        <v>61.092</v>
      </c>
      <c r="I208" s="203"/>
      <c r="L208" s="199"/>
      <c r="M208" s="204"/>
      <c r="N208" s="205"/>
      <c r="O208" s="205"/>
      <c r="P208" s="205"/>
      <c r="Q208" s="205"/>
      <c r="R208" s="205"/>
      <c r="S208" s="205"/>
      <c r="T208" s="206"/>
      <c r="AT208" s="200" t="s">
        <v>192</v>
      </c>
      <c r="AU208" s="200" t="s">
        <v>80</v>
      </c>
      <c r="AV208" s="12" t="s">
        <v>80</v>
      </c>
      <c r="AW208" s="12" t="s">
        <v>6</v>
      </c>
      <c r="AX208" s="12" t="s">
        <v>78</v>
      </c>
      <c r="AY208" s="200" t="s">
        <v>179</v>
      </c>
    </row>
    <row r="209" spans="2:65" s="1" customFormat="1" ht="16.5" customHeight="1">
      <c r="B209" s="181"/>
      <c r="C209" s="182" t="s">
        <v>441</v>
      </c>
      <c r="D209" s="182" t="s">
        <v>181</v>
      </c>
      <c r="E209" s="183" t="s">
        <v>1723</v>
      </c>
      <c r="F209" s="184" t="s">
        <v>1724</v>
      </c>
      <c r="G209" s="185" t="s">
        <v>424</v>
      </c>
      <c r="H209" s="186">
        <v>3.283</v>
      </c>
      <c r="I209" s="187"/>
      <c r="J209" s="188">
        <f>ROUND(I209*H209,2)</f>
        <v>0</v>
      </c>
      <c r="K209" s="184" t="s">
        <v>5</v>
      </c>
      <c r="L209" s="42"/>
      <c r="M209" s="189" t="s">
        <v>5</v>
      </c>
      <c r="N209" s="190" t="s">
        <v>42</v>
      </c>
      <c r="O209" s="43"/>
      <c r="P209" s="191">
        <f>O209*H209</f>
        <v>0</v>
      </c>
      <c r="Q209" s="191">
        <v>0</v>
      </c>
      <c r="R209" s="191">
        <f>Q209*H209</f>
        <v>0</v>
      </c>
      <c r="S209" s="191">
        <v>0</v>
      </c>
      <c r="T209" s="192">
        <f>S209*H209</f>
        <v>0</v>
      </c>
      <c r="AR209" s="25" t="s">
        <v>186</v>
      </c>
      <c r="AT209" s="25" t="s">
        <v>181</v>
      </c>
      <c r="AU209" s="25" t="s">
        <v>80</v>
      </c>
      <c r="AY209" s="25" t="s">
        <v>179</v>
      </c>
      <c r="BE209" s="193">
        <f>IF(N209="základní",J209,0)</f>
        <v>0</v>
      </c>
      <c r="BF209" s="193">
        <f>IF(N209="snížená",J209,0)</f>
        <v>0</v>
      </c>
      <c r="BG209" s="193">
        <f>IF(N209="zákl. přenesená",J209,0)</f>
        <v>0</v>
      </c>
      <c r="BH209" s="193">
        <f>IF(N209="sníž. přenesená",J209,0)</f>
        <v>0</v>
      </c>
      <c r="BI209" s="193">
        <f>IF(N209="nulová",J209,0)</f>
        <v>0</v>
      </c>
      <c r="BJ209" s="25" t="s">
        <v>78</v>
      </c>
      <c r="BK209" s="193">
        <f>ROUND(I209*H209,2)</f>
        <v>0</v>
      </c>
      <c r="BL209" s="25" t="s">
        <v>186</v>
      </c>
      <c r="BM209" s="25" t="s">
        <v>1725</v>
      </c>
    </row>
    <row r="210" spans="2:47" s="1" customFormat="1" ht="13.5">
      <c r="B210" s="42"/>
      <c r="D210" s="194" t="s">
        <v>188</v>
      </c>
      <c r="F210" s="195" t="s">
        <v>1724</v>
      </c>
      <c r="I210" s="196"/>
      <c r="L210" s="42"/>
      <c r="M210" s="197"/>
      <c r="N210" s="43"/>
      <c r="O210" s="43"/>
      <c r="P210" s="43"/>
      <c r="Q210" s="43"/>
      <c r="R210" s="43"/>
      <c r="S210" s="43"/>
      <c r="T210" s="71"/>
      <c r="AT210" s="25" t="s">
        <v>188</v>
      </c>
      <c r="AU210" s="25" t="s">
        <v>80</v>
      </c>
    </row>
    <row r="211" spans="2:47" s="1" customFormat="1" ht="40.5">
      <c r="B211" s="42"/>
      <c r="D211" s="194" t="s">
        <v>190</v>
      </c>
      <c r="F211" s="198" t="s">
        <v>1726</v>
      </c>
      <c r="I211" s="196"/>
      <c r="L211" s="42"/>
      <c r="M211" s="197"/>
      <c r="N211" s="43"/>
      <c r="O211" s="43"/>
      <c r="P211" s="43"/>
      <c r="Q211" s="43"/>
      <c r="R211" s="43"/>
      <c r="S211" s="43"/>
      <c r="T211" s="71"/>
      <c r="AT211" s="25" t="s">
        <v>190</v>
      </c>
      <c r="AU211" s="25" t="s">
        <v>80</v>
      </c>
    </row>
    <row r="212" spans="2:51" s="13" customFormat="1" ht="13.5">
      <c r="B212" s="207"/>
      <c r="D212" s="194" t="s">
        <v>192</v>
      </c>
      <c r="E212" s="208" t="s">
        <v>5</v>
      </c>
      <c r="F212" s="209" t="s">
        <v>1727</v>
      </c>
      <c r="H212" s="208" t="s">
        <v>5</v>
      </c>
      <c r="I212" s="210"/>
      <c r="L212" s="207"/>
      <c r="M212" s="211"/>
      <c r="N212" s="212"/>
      <c r="O212" s="212"/>
      <c r="P212" s="212"/>
      <c r="Q212" s="212"/>
      <c r="R212" s="212"/>
      <c r="S212" s="212"/>
      <c r="T212" s="213"/>
      <c r="AT212" s="208" t="s">
        <v>192</v>
      </c>
      <c r="AU212" s="208" t="s">
        <v>80</v>
      </c>
      <c r="AV212" s="13" t="s">
        <v>78</v>
      </c>
      <c r="AW212" s="13" t="s">
        <v>35</v>
      </c>
      <c r="AX212" s="13" t="s">
        <v>71</v>
      </c>
      <c r="AY212" s="208" t="s">
        <v>179</v>
      </c>
    </row>
    <row r="213" spans="2:51" s="12" customFormat="1" ht="13.5">
      <c r="B213" s="199"/>
      <c r="D213" s="194" t="s">
        <v>192</v>
      </c>
      <c r="E213" s="200" t="s">
        <v>5</v>
      </c>
      <c r="F213" s="201" t="s">
        <v>1951</v>
      </c>
      <c r="H213" s="202">
        <v>3.283</v>
      </c>
      <c r="I213" s="203"/>
      <c r="L213" s="199"/>
      <c r="M213" s="204"/>
      <c r="N213" s="205"/>
      <c r="O213" s="205"/>
      <c r="P213" s="205"/>
      <c r="Q213" s="205"/>
      <c r="R213" s="205"/>
      <c r="S213" s="205"/>
      <c r="T213" s="206"/>
      <c r="AT213" s="200" t="s">
        <v>192</v>
      </c>
      <c r="AU213" s="200" t="s">
        <v>80</v>
      </c>
      <c r="AV213" s="12" t="s">
        <v>80</v>
      </c>
      <c r="AW213" s="12" t="s">
        <v>35</v>
      </c>
      <c r="AX213" s="12" t="s">
        <v>78</v>
      </c>
      <c r="AY213" s="200" t="s">
        <v>179</v>
      </c>
    </row>
    <row r="214" spans="2:63" s="11" customFormat="1" ht="29.85" customHeight="1">
      <c r="B214" s="168"/>
      <c r="D214" s="169" t="s">
        <v>70</v>
      </c>
      <c r="E214" s="179" t="s">
        <v>80</v>
      </c>
      <c r="F214" s="179" t="s">
        <v>796</v>
      </c>
      <c r="I214" s="171"/>
      <c r="J214" s="180">
        <f>BK214</f>
        <v>0</v>
      </c>
      <c r="L214" s="168"/>
      <c r="M214" s="173"/>
      <c r="N214" s="174"/>
      <c r="O214" s="174"/>
      <c r="P214" s="175">
        <f>SUM(P215:P245)</f>
        <v>0</v>
      </c>
      <c r="Q214" s="174"/>
      <c r="R214" s="175">
        <f>SUM(R215:R245)</f>
        <v>9.392113400000001</v>
      </c>
      <c r="S214" s="174"/>
      <c r="T214" s="176">
        <f>SUM(T215:T245)</f>
        <v>0</v>
      </c>
      <c r="AR214" s="169" t="s">
        <v>78</v>
      </c>
      <c r="AT214" s="177" t="s">
        <v>70</v>
      </c>
      <c r="AU214" s="177" t="s">
        <v>78</v>
      </c>
      <c r="AY214" s="169" t="s">
        <v>179</v>
      </c>
      <c r="BK214" s="178">
        <f>SUM(BK215:BK245)</f>
        <v>0</v>
      </c>
    </row>
    <row r="215" spans="2:65" s="1" customFormat="1" ht="25.5" customHeight="1">
      <c r="B215" s="181"/>
      <c r="C215" s="182" t="s">
        <v>448</v>
      </c>
      <c r="D215" s="182" t="s">
        <v>181</v>
      </c>
      <c r="E215" s="183" t="s">
        <v>798</v>
      </c>
      <c r="F215" s="184" t="s">
        <v>799</v>
      </c>
      <c r="G215" s="185" t="s">
        <v>309</v>
      </c>
      <c r="H215" s="186">
        <v>14</v>
      </c>
      <c r="I215" s="187"/>
      <c r="J215" s="188">
        <f>ROUND(I215*H215,2)</f>
        <v>0</v>
      </c>
      <c r="K215" s="184" t="s">
        <v>185</v>
      </c>
      <c r="L215" s="42"/>
      <c r="M215" s="189" t="s">
        <v>5</v>
      </c>
      <c r="N215" s="190" t="s">
        <v>42</v>
      </c>
      <c r="O215" s="43"/>
      <c r="P215" s="191">
        <f>O215*H215</f>
        <v>0</v>
      </c>
      <c r="Q215" s="191">
        <v>0.22657</v>
      </c>
      <c r="R215" s="191">
        <f>Q215*H215</f>
        <v>3.17198</v>
      </c>
      <c r="S215" s="191">
        <v>0</v>
      </c>
      <c r="T215" s="192">
        <f>S215*H215</f>
        <v>0</v>
      </c>
      <c r="AR215" s="25" t="s">
        <v>186</v>
      </c>
      <c r="AT215" s="25" t="s">
        <v>181</v>
      </c>
      <c r="AU215" s="25" t="s">
        <v>80</v>
      </c>
      <c r="AY215" s="25" t="s">
        <v>179</v>
      </c>
      <c r="BE215" s="193">
        <f>IF(N215="základní",J215,0)</f>
        <v>0</v>
      </c>
      <c r="BF215" s="193">
        <f>IF(N215="snížená",J215,0)</f>
        <v>0</v>
      </c>
      <c r="BG215" s="193">
        <f>IF(N215="zákl. přenesená",J215,0)</f>
        <v>0</v>
      </c>
      <c r="BH215" s="193">
        <f>IF(N215="sníž. přenesená",J215,0)</f>
        <v>0</v>
      </c>
      <c r="BI215" s="193">
        <f>IF(N215="nulová",J215,0)</f>
        <v>0</v>
      </c>
      <c r="BJ215" s="25" t="s">
        <v>78</v>
      </c>
      <c r="BK215" s="193">
        <f>ROUND(I215*H215,2)</f>
        <v>0</v>
      </c>
      <c r="BL215" s="25" t="s">
        <v>186</v>
      </c>
      <c r="BM215" s="25" t="s">
        <v>1729</v>
      </c>
    </row>
    <row r="216" spans="2:47" s="1" customFormat="1" ht="40.5">
      <c r="B216" s="42"/>
      <c r="D216" s="194" t="s">
        <v>188</v>
      </c>
      <c r="F216" s="195" t="s">
        <v>801</v>
      </c>
      <c r="I216" s="196"/>
      <c r="L216" s="42"/>
      <c r="M216" s="197"/>
      <c r="N216" s="43"/>
      <c r="O216" s="43"/>
      <c r="P216" s="43"/>
      <c r="Q216" s="43"/>
      <c r="R216" s="43"/>
      <c r="S216" s="43"/>
      <c r="T216" s="71"/>
      <c r="AT216" s="25" t="s">
        <v>188</v>
      </c>
      <c r="AU216" s="25" t="s">
        <v>80</v>
      </c>
    </row>
    <row r="217" spans="2:47" s="1" customFormat="1" ht="27">
      <c r="B217" s="42"/>
      <c r="D217" s="194" t="s">
        <v>190</v>
      </c>
      <c r="F217" s="198" t="s">
        <v>1928</v>
      </c>
      <c r="I217" s="196"/>
      <c r="L217" s="42"/>
      <c r="M217" s="197"/>
      <c r="N217" s="43"/>
      <c r="O217" s="43"/>
      <c r="P217" s="43"/>
      <c r="Q217" s="43"/>
      <c r="R217" s="43"/>
      <c r="S217" s="43"/>
      <c r="T217" s="71"/>
      <c r="AT217" s="25" t="s">
        <v>190</v>
      </c>
      <c r="AU217" s="25" t="s">
        <v>80</v>
      </c>
    </row>
    <row r="218" spans="2:51" s="12" customFormat="1" ht="13.5">
      <c r="B218" s="199"/>
      <c r="D218" s="194" t="s">
        <v>192</v>
      </c>
      <c r="E218" s="200" t="s">
        <v>5</v>
      </c>
      <c r="F218" s="201" t="s">
        <v>1952</v>
      </c>
      <c r="H218" s="202">
        <v>14</v>
      </c>
      <c r="I218" s="203"/>
      <c r="L218" s="199"/>
      <c r="M218" s="204"/>
      <c r="N218" s="205"/>
      <c r="O218" s="205"/>
      <c r="P218" s="205"/>
      <c r="Q218" s="205"/>
      <c r="R218" s="205"/>
      <c r="S218" s="205"/>
      <c r="T218" s="206"/>
      <c r="AT218" s="200" t="s">
        <v>192</v>
      </c>
      <c r="AU218" s="200" t="s">
        <v>80</v>
      </c>
      <c r="AV218" s="12" t="s">
        <v>80</v>
      </c>
      <c r="AW218" s="12" t="s">
        <v>35</v>
      </c>
      <c r="AX218" s="12" t="s">
        <v>78</v>
      </c>
      <c r="AY218" s="200" t="s">
        <v>179</v>
      </c>
    </row>
    <row r="219" spans="2:65" s="1" customFormat="1" ht="25.5" customHeight="1">
      <c r="B219" s="181"/>
      <c r="C219" s="182" t="s">
        <v>458</v>
      </c>
      <c r="D219" s="182" t="s">
        <v>181</v>
      </c>
      <c r="E219" s="183" t="s">
        <v>807</v>
      </c>
      <c r="F219" s="184" t="s">
        <v>808</v>
      </c>
      <c r="G219" s="185" t="s">
        <v>184</v>
      </c>
      <c r="H219" s="186">
        <v>37.85</v>
      </c>
      <c r="I219" s="187"/>
      <c r="J219" s="188">
        <f>ROUND(I219*H219,2)</f>
        <v>0</v>
      </c>
      <c r="K219" s="184" t="s">
        <v>185</v>
      </c>
      <c r="L219" s="42"/>
      <c r="M219" s="189" t="s">
        <v>5</v>
      </c>
      <c r="N219" s="190" t="s">
        <v>42</v>
      </c>
      <c r="O219" s="43"/>
      <c r="P219" s="191">
        <f>O219*H219</f>
        <v>0</v>
      </c>
      <c r="Q219" s="191">
        <v>0</v>
      </c>
      <c r="R219" s="191">
        <f>Q219*H219</f>
        <v>0</v>
      </c>
      <c r="S219" s="191">
        <v>0</v>
      </c>
      <c r="T219" s="192">
        <f>S219*H219</f>
        <v>0</v>
      </c>
      <c r="AR219" s="25" t="s">
        <v>186</v>
      </c>
      <c r="AT219" s="25" t="s">
        <v>181</v>
      </c>
      <c r="AU219" s="25" t="s">
        <v>80</v>
      </c>
      <c r="AY219" s="25" t="s">
        <v>179</v>
      </c>
      <c r="BE219" s="193">
        <f>IF(N219="základní",J219,0)</f>
        <v>0</v>
      </c>
      <c r="BF219" s="193">
        <f>IF(N219="snížená",J219,0)</f>
        <v>0</v>
      </c>
      <c r="BG219" s="193">
        <f>IF(N219="zákl. přenesená",J219,0)</f>
        <v>0</v>
      </c>
      <c r="BH219" s="193">
        <f>IF(N219="sníž. přenesená",J219,0)</f>
        <v>0</v>
      </c>
      <c r="BI219" s="193">
        <f>IF(N219="nulová",J219,0)</f>
        <v>0</v>
      </c>
      <c r="BJ219" s="25" t="s">
        <v>78</v>
      </c>
      <c r="BK219" s="193">
        <f>ROUND(I219*H219,2)</f>
        <v>0</v>
      </c>
      <c r="BL219" s="25" t="s">
        <v>186</v>
      </c>
      <c r="BM219" s="25" t="s">
        <v>1731</v>
      </c>
    </row>
    <row r="220" spans="2:47" s="1" customFormat="1" ht="27">
      <c r="B220" s="42"/>
      <c r="D220" s="194" t="s">
        <v>188</v>
      </c>
      <c r="F220" s="195" t="s">
        <v>810</v>
      </c>
      <c r="I220" s="196"/>
      <c r="L220" s="42"/>
      <c r="M220" s="197"/>
      <c r="N220" s="43"/>
      <c r="O220" s="43"/>
      <c r="P220" s="43"/>
      <c r="Q220" s="43"/>
      <c r="R220" s="43"/>
      <c r="S220" s="43"/>
      <c r="T220" s="71"/>
      <c r="AT220" s="25" t="s">
        <v>188</v>
      </c>
      <c r="AU220" s="25" t="s">
        <v>80</v>
      </c>
    </row>
    <row r="221" spans="2:47" s="1" customFormat="1" ht="27">
      <c r="B221" s="42"/>
      <c r="D221" s="194" t="s">
        <v>190</v>
      </c>
      <c r="F221" s="198" t="s">
        <v>1928</v>
      </c>
      <c r="I221" s="196"/>
      <c r="L221" s="42"/>
      <c r="M221" s="197"/>
      <c r="N221" s="43"/>
      <c r="O221" s="43"/>
      <c r="P221" s="43"/>
      <c r="Q221" s="43"/>
      <c r="R221" s="43"/>
      <c r="S221" s="43"/>
      <c r="T221" s="71"/>
      <c r="AT221" s="25" t="s">
        <v>190</v>
      </c>
      <c r="AU221" s="25" t="s">
        <v>80</v>
      </c>
    </row>
    <row r="222" spans="2:51" s="12" customFormat="1" ht="13.5">
      <c r="B222" s="199"/>
      <c r="D222" s="194" t="s">
        <v>192</v>
      </c>
      <c r="E222" s="200" t="s">
        <v>5</v>
      </c>
      <c r="F222" s="201" t="s">
        <v>1953</v>
      </c>
      <c r="H222" s="202">
        <v>12.25</v>
      </c>
      <c r="I222" s="203"/>
      <c r="L222" s="199"/>
      <c r="M222" s="204"/>
      <c r="N222" s="205"/>
      <c r="O222" s="205"/>
      <c r="P222" s="205"/>
      <c r="Q222" s="205"/>
      <c r="R222" s="205"/>
      <c r="S222" s="205"/>
      <c r="T222" s="206"/>
      <c r="AT222" s="200" t="s">
        <v>192</v>
      </c>
      <c r="AU222" s="200" t="s">
        <v>80</v>
      </c>
      <c r="AV222" s="12" t="s">
        <v>80</v>
      </c>
      <c r="AW222" s="12" t="s">
        <v>35</v>
      </c>
      <c r="AX222" s="12" t="s">
        <v>71</v>
      </c>
      <c r="AY222" s="200" t="s">
        <v>179</v>
      </c>
    </row>
    <row r="223" spans="2:51" s="12" customFormat="1" ht="13.5">
      <c r="B223" s="199"/>
      <c r="D223" s="194" t="s">
        <v>192</v>
      </c>
      <c r="E223" s="200" t="s">
        <v>5</v>
      </c>
      <c r="F223" s="201" t="s">
        <v>1954</v>
      </c>
      <c r="H223" s="202">
        <v>5.5</v>
      </c>
      <c r="I223" s="203"/>
      <c r="L223" s="199"/>
      <c r="M223" s="204"/>
      <c r="N223" s="205"/>
      <c r="O223" s="205"/>
      <c r="P223" s="205"/>
      <c r="Q223" s="205"/>
      <c r="R223" s="205"/>
      <c r="S223" s="205"/>
      <c r="T223" s="206"/>
      <c r="AT223" s="200" t="s">
        <v>192</v>
      </c>
      <c r="AU223" s="200" t="s">
        <v>80</v>
      </c>
      <c r="AV223" s="12" t="s">
        <v>80</v>
      </c>
      <c r="AW223" s="12" t="s">
        <v>35</v>
      </c>
      <c r="AX223" s="12" t="s">
        <v>71</v>
      </c>
      <c r="AY223" s="200" t="s">
        <v>179</v>
      </c>
    </row>
    <row r="224" spans="2:51" s="12" customFormat="1" ht="13.5">
      <c r="B224" s="199"/>
      <c r="D224" s="194" t="s">
        <v>192</v>
      </c>
      <c r="E224" s="200" t="s">
        <v>5</v>
      </c>
      <c r="F224" s="201" t="s">
        <v>1734</v>
      </c>
      <c r="H224" s="202">
        <v>6</v>
      </c>
      <c r="I224" s="203"/>
      <c r="L224" s="199"/>
      <c r="M224" s="204"/>
      <c r="N224" s="205"/>
      <c r="O224" s="205"/>
      <c r="P224" s="205"/>
      <c r="Q224" s="205"/>
      <c r="R224" s="205"/>
      <c r="S224" s="205"/>
      <c r="T224" s="206"/>
      <c r="AT224" s="200" t="s">
        <v>192</v>
      </c>
      <c r="AU224" s="200" t="s">
        <v>80</v>
      </c>
      <c r="AV224" s="12" t="s">
        <v>80</v>
      </c>
      <c r="AW224" s="12" t="s">
        <v>35</v>
      </c>
      <c r="AX224" s="12" t="s">
        <v>71</v>
      </c>
      <c r="AY224" s="200" t="s">
        <v>179</v>
      </c>
    </row>
    <row r="225" spans="2:51" s="12" customFormat="1" ht="13.5">
      <c r="B225" s="199"/>
      <c r="D225" s="194" t="s">
        <v>192</v>
      </c>
      <c r="E225" s="200" t="s">
        <v>5</v>
      </c>
      <c r="F225" s="201" t="s">
        <v>1955</v>
      </c>
      <c r="H225" s="202">
        <v>14.1</v>
      </c>
      <c r="I225" s="203"/>
      <c r="L225" s="199"/>
      <c r="M225" s="204"/>
      <c r="N225" s="205"/>
      <c r="O225" s="205"/>
      <c r="P225" s="205"/>
      <c r="Q225" s="205"/>
      <c r="R225" s="205"/>
      <c r="S225" s="205"/>
      <c r="T225" s="206"/>
      <c r="AT225" s="200" t="s">
        <v>192</v>
      </c>
      <c r="AU225" s="200" t="s">
        <v>80</v>
      </c>
      <c r="AV225" s="12" t="s">
        <v>80</v>
      </c>
      <c r="AW225" s="12" t="s">
        <v>35</v>
      </c>
      <c r="AX225" s="12" t="s">
        <v>71</v>
      </c>
      <c r="AY225" s="200" t="s">
        <v>179</v>
      </c>
    </row>
    <row r="226" spans="2:51" s="14" customFormat="1" ht="13.5">
      <c r="B226" s="214"/>
      <c r="D226" s="194" t="s">
        <v>192</v>
      </c>
      <c r="E226" s="215" t="s">
        <v>5</v>
      </c>
      <c r="F226" s="216" t="s">
        <v>228</v>
      </c>
      <c r="H226" s="217">
        <v>37.85</v>
      </c>
      <c r="I226" s="218"/>
      <c r="L226" s="214"/>
      <c r="M226" s="219"/>
      <c r="N226" s="220"/>
      <c r="O226" s="220"/>
      <c r="P226" s="220"/>
      <c r="Q226" s="220"/>
      <c r="R226" s="220"/>
      <c r="S226" s="220"/>
      <c r="T226" s="221"/>
      <c r="AT226" s="215" t="s">
        <v>192</v>
      </c>
      <c r="AU226" s="215" t="s">
        <v>80</v>
      </c>
      <c r="AV226" s="14" t="s">
        <v>186</v>
      </c>
      <c r="AW226" s="14" t="s">
        <v>35</v>
      </c>
      <c r="AX226" s="14" t="s">
        <v>78</v>
      </c>
      <c r="AY226" s="215" t="s">
        <v>179</v>
      </c>
    </row>
    <row r="227" spans="2:65" s="1" customFormat="1" ht="25.5" customHeight="1">
      <c r="B227" s="181"/>
      <c r="C227" s="182" t="s">
        <v>464</v>
      </c>
      <c r="D227" s="182" t="s">
        <v>181</v>
      </c>
      <c r="E227" s="183" t="s">
        <v>1736</v>
      </c>
      <c r="F227" s="184" t="s">
        <v>1737</v>
      </c>
      <c r="G227" s="185" t="s">
        <v>424</v>
      </c>
      <c r="H227" s="186">
        <v>1.838</v>
      </c>
      <c r="I227" s="187"/>
      <c r="J227" s="188">
        <f>ROUND(I227*H227,2)</f>
        <v>0</v>
      </c>
      <c r="K227" s="184" t="s">
        <v>185</v>
      </c>
      <c r="L227" s="42"/>
      <c r="M227" s="189" t="s">
        <v>5</v>
      </c>
      <c r="N227" s="190" t="s">
        <v>42</v>
      </c>
      <c r="O227" s="43"/>
      <c r="P227" s="191">
        <f>O227*H227</f>
        <v>0</v>
      </c>
      <c r="Q227" s="191">
        <v>2.16</v>
      </c>
      <c r="R227" s="191">
        <f>Q227*H227</f>
        <v>3.9700800000000003</v>
      </c>
      <c r="S227" s="191">
        <v>0</v>
      </c>
      <c r="T227" s="192">
        <f>S227*H227</f>
        <v>0</v>
      </c>
      <c r="AR227" s="25" t="s">
        <v>186</v>
      </c>
      <c r="AT227" s="25" t="s">
        <v>181</v>
      </c>
      <c r="AU227" s="25" t="s">
        <v>80</v>
      </c>
      <c r="AY227" s="25" t="s">
        <v>179</v>
      </c>
      <c r="BE227" s="193">
        <f>IF(N227="základní",J227,0)</f>
        <v>0</v>
      </c>
      <c r="BF227" s="193">
        <f>IF(N227="snížená",J227,0)</f>
        <v>0</v>
      </c>
      <c r="BG227" s="193">
        <f>IF(N227="zákl. přenesená",J227,0)</f>
        <v>0</v>
      </c>
      <c r="BH227" s="193">
        <f>IF(N227="sníž. přenesená",J227,0)</f>
        <v>0</v>
      </c>
      <c r="BI227" s="193">
        <f>IF(N227="nulová",J227,0)</f>
        <v>0</v>
      </c>
      <c r="BJ227" s="25" t="s">
        <v>78</v>
      </c>
      <c r="BK227" s="193">
        <f>ROUND(I227*H227,2)</f>
        <v>0</v>
      </c>
      <c r="BL227" s="25" t="s">
        <v>186</v>
      </c>
      <c r="BM227" s="25" t="s">
        <v>1738</v>
      </c>
    </row>
    <row r="228" spans="2:47" s="1" customFormat="1" ht="27">
      <c r="B228" s="42"/>
      <c r="D228" s="194" t="s">
        <v>188</v>
      </c>
      <c r="F228" s="195" t="s">
        <v>1739</v>
      </c>
      <c r="I228" s="196"/>
      <c r="L228" s="42"/>
      <c r="M228" s="197"/>
      <c r="N228" s="43"/>
      <c r="O228" s="43"/>
      <c r="P228" s="43"/>
      <c r="Q228" s="43"/>
      <c r="R228" s="43"/>
      <c r="S228" s="43"/>
      <c r="T228" s="71"/>
      <c r="AT228" s="25" t="s">
        <v>188</v>
      </c>
      <c r="AU228" s="25" t="s">
        <v>80</v>
      </c>
    </row>
    <row r="229" spans="2:47" s="1" customFormat="1" ht="27">
      <c r="B229" s="42"/>
      <c r="D229" s="194" t="s">
        <v>190</v>
      </c>
      <c r="F229" s="198" t="s">
        <v>1928</v>
      </c>
      <c r="I229" s="196"/>
      <c r="L229" s="42"/>
      <c r="M229" s="197"/>
      <c r="N229" s="43"/>
      <c r="O229" s="43"/>
      <c r="P229" s="43"/>
      <c r="Q229" s="43"/>
      <c r="R229" s="43"/>
      <c r="S229" s="43"/>
      <c r="T229" s="71"/>
      <c r="AT229" s="25" t="s">
        <v>190</v>
      </c>
      <c r="AU229" s="25" t="s">
        <v>80</v>
      </c>
    </row>
    <row r="230" spans="2:51" s="12" customFormat="1" ht="13.5">
      <c r="B230" s="199"/>
      <c r="D230" s="194" t="s">
        <v>192</v>
      </c>
      <c r="E230" s="200" t="s">
        <v>5</v>
      </c>
      <c r="F230" s="201" t="s">
        <v>1956</v>
      </c>
      <c r="H230" s="202">
        <v>1.838</v>
      </c>
      <c r="I230" s="203"/>
      <c r="L230" s="199"/>
      <c r="M230" s="204"/>
      <c r="N230" s="205"/>
      <c r="O230" s="205"/>
      <c r="P230" s="205"/>
      <c r="Q230" s="205"/>
      <c r="R230" s="205"/>
      <c r="S230" s="205"/>
      <c r="T230" s="206"/>
      <c r="AT230" s="200" t="s">
        <v>192</v>
      </c>
      <c r="AU230" s="200" t="s">
        <v>80</v>
      </c>
      <c r="AV230" s="12" t="s">
        <v>80</v>
      </c>
      <c r="AW230" s="12" t="s">
        <v>35</v>
      </c>
      <c r="AX230" s="12" t="s">
        <v>78</v>
      </c>
      <c r="AY230" s="200" t="s">
        <v>179</v>
      </c>
    </row>
    <row r="231" spans="2:65" s="1" customFormat="1" ht="16.5" customHeight="1">
      <c r="B231" s="181"/>
      <c r="C231" s="182" t="s">
        <v>470</v>
      </c>
      <c r="D231" s="182" t="s">
        <v>181</v>
      </c>
      <c r="E231" s="183" t="s">
        <v>1741</v>
      </c>
      <c r="F231" s="184" t="s">
        <v>1742</v>
      </c>
      <c r="G231" s="185" t="s">
        <v>424</v>
      </c>
      <c r="H231" s="186">
        <v>0.882</v>
      </c>
      <c r="I231" s="187"/>
      <c r="J231" s="188">
        <f>ROUND(I231*H231,2)</f>
        <v>0</v>
      </c>
      <c r="K231" s="184" t="s">
        <v>185</v>
      </c>
      <c r="L231" s="42"/>
      <c r="M231" s="189" t="s">
        <v>5</v>
      </c>
      <c r="N231" s="190" t="s">
        <v>42</v>
      </c>
      <c r="O231" s="43"/>
      <c r="P231" s="191">
        <f>O231*H231</f>
        <v>0</v>
      </c>
      <c r="Q231" s="191">
        <v>2.45329</v>
      </c>
      <c r="R231" s="191">
        <f>Q231*H231</f>
        <v>2.16380178</v>
      </c>
      <c r="S231" s="191">
        <v>0</v>
      </c>
      <c r="T231" s="192">
        <f>S231*H231</f>
        <v>0</v>
      </c>
      <c r="AR231" s="25" t="s">
        <v>186</v>
      </c>
      <c r="AT231" s="25" t="s">
        <v>181</v>
      </c>
      <c r="AU231" s="25" t="s">
        <v>80</v>
      </c>
      <c r="AY231" s="25" t="s">
        <v>179</v>
      </c>
      <c r="BE231" s="193">
        <f>IF(N231="základní",J231,0)</f>
        <v>0</v>
      </c>
      <c r="BF231" s="193">
        <f>IF(N231="snížená",J231,0)</f>
        <v>0</v>
      </c>
      <c r="BG231" s="193">
        <f>IF(N231="zákl. přenesená",J231,0)</f>
        <v>0</v>
      </c>
      <c r="BH231" s="193">
        <f>IF(N231="sníž. přenesená",J231,0)</f>
        <v>0</v>
      </c>
      <c r="BI231" s="193">
        <f>IF(N231="nulová",J231,0)</f>
        <v>0</v>
      </c>
      <c r="BJ231" s="25" t="s">
        <v>78</v>
      </c>
      <c r="BK231" s="193">
        <f>ROUND(I231*H231,2)</f>
        <v>0</v>
      </c>
      <c r="BL231" s="25" t="s">
        <v>186</v>
      </c>
      <c r="BM231" s="25" t="s">
        <v>1743</v>
      </c>
    </row>
    <row r="232" spans="2:47" s="1" customFormat="1" ht="13.5">
      <c r="B232" s="42"/>
      <c r="D232" s="194" t="s">
        <v>188</v>
      </c>
      <c r="F232" s="195" t="s">
        <v>1744</v>
      </c>
      <c r="I232" s="196"/>
      <c r="L232" s="42"/>
      <c r="M232" s="197"/>
      <c r="N232" s="43"/>
      <c r="O232" s="43"/>
      <c r="P232" s="43"/>
      <c r="Q232" s="43"/>
      <c r="R232" s="43"/>
      <c r="S232" s="43"/>
      <c r="T232" s="71"/>
      <c r="AT232" s="25" t="s">
        <v>188</v>
      </c>
      <c r="AU232" s="25" t="s">
        <v>80</v>
      </c>
    </row>
    <row r="233" spans="2:47" s="1" customFormat="1" ht="27">
      <c r="B233" s="42"/>
      <c r="D233" s="194" t="s">
        <v>190</v>
      </c>
      <c r="F233" s="198" t="s">
        <v>1928</v>
      </c>
      <c r="I233" s="196"/>
      <c r="L233" s="42"/>
      <c r="M233" s="197"/>
      <c r="N233" s="43"/>
      <c r="O233" s="43"/>
      <c r="P233" s="43"/>
      <c r="Q233" s="43"/>
      <c r="R233" s="43"/>
      <c r="S233" s="43"/>
      <c r="T233" s="71"/>
      <c r="AT233" s="25" t="s">
        <v>190</v>
      </c>
      <c r="AU233" s="25" t="s">
        <v>80</v>
      </c>
    </row>
    <row r="234" spans="2:51" s="12" customFormat="1" ht="13.5">
      <c r="B234" s="199"/>
      <c r="D234" s="194" t="s">
        <v>192</v>
      </c>
      <c r="E234" s="200" t="s">
        <v>5</v>
      </c>
      <c r="F234" s="201" t="s">
        <v>1957</v>
      </c>
      <c r="H234" s="202">
        <v>0.882</v>
      </c>
      <c r="I234" s="203"/>
      <c r="L234" s="199"/>
      <c r="M234" s="204"/>
      <c r="N234" s="205"/>
      <c r="O234" s="205"/>
      <c r="P234" s="205"/>
      <c r="Q234" s="205"/>
      <c r="R234" s="205"/>
      <c r="S234" s="205"/>
      <c r="T234" s="206"/>
      <c r="AT234" s="200" t="s">
        <v>192</v>
      </c>
      <c r="AU234" s="200" t="s">
        <v>80</v>
      </c>
      <c r="AV234" s="12" t="s">
        <v>80</v>
      </c>
      <c r="AW234" s="12" t="s">
        <v>35</v>
      </c>
      <c r="AX234" s="12" t="s">
        <v>78</v>
      </c>
      <c r="AY234" s="200" t="s">
        <v>179</v>
      </c>
    </row>
    <row r="235" spans="2:65" s="1" customFormat="1" ht="16.5" customHeight="1">
      <c r="B235" s="181"/>
      <c r="C235" s="182" t="s">
        <v>521</v>
      </c>
      <c r="D235" s="182" t="s">
        <v>181</v>
      </c>
      <c r="E235" s="183" t="s">
        <v>1746</v>
      </c>
      <c r="F235" s="184" t="s">
        <v>1747</v>
      </c>
      <c r="G235" s="185" t="s">
        <v>184</v>
      </c>
      <c r="H235" s="186">
        <v>1.68</v>
      </c>
      <c r="I235" s="187"/>
      <c r="J235" s="188">
        <f>ROUND(I235*H235,2)</f>
        <v>0</v>
      </c>
      <c r="K235" s="184" t="s">
        <v>185</v>
      </c>
      <c r="L235" s="42"/>
      <c r="M235" s="189" t="s">
        <v>5</v>
      </c>
      <c r="N235" s="190" t="s">
        <v>42</v>
      </c>
      <c r="O235" s="43"/>
      <c r="P235" s="191">
        <f>O235*H235</f>
        <v>0</v>
      </c>
      <c r="Q235" s="191">
        <v>0.00247</v>
      </c>
      <c r="R235" s="191">
        <f>Q235*H235</f>
        <v>0.0041496</v>
      </c>
      <c r="S235" s="191">
        <v>0</v>
      </c>
      <c r="T235" s="192">
        <f>S235*H235</f>
        <v>0</v>
      </c>
      <c r="AR235" s="25" t="s">
        <v>186</v>
      </c>
      <c r="AT235" s="25" t="s">
        <v>181</v>
      </c>
      <c r="AU235" s="25" t="s">
        <v>80</v>
      </c>
      <c r="AY235" s="25" t="s">
        <v>179</v>
      </c>
      <c r="BE235" s="193">
        <f>IF(N235="základní",J235,0)</f>
        <v>0</v>
      </c>
      <c r="BF235" s="193">
        <f>IF(N235="snížená",J235,0)</f>
        <v>0</v>
      </c>
      <c r="BG235" s="193">
        <f>IF(N235="zákl. přenesená",J235,0)</f>
        <v>0</v>
      </c>
      <c r="BH235" s="193">
        <f>IF(N235="sníž. přenesená",J235,0)</f>
        <v>0</v>
      </c>
      <c r="BI235" s="193">
        <f>IF(N235="nulová",J235,0)</f>
        <v>0</v>
      </c>
      <c r="BJ235" s="25" t="s">
        <v>78</v>
      </c>
      <c r="BK235" s="193">
        <f>ROUND(I235*H235,2)</f>
        <v>0</v>
      </c>
      <c r="BL235" s="25" t="s">
        <v>186</v>
      </c>
      <c r="BM235" s="25" t="s">
        <v>1748</v>
      </c>
    </row>
    <row r="236" spans="2:47" s="1" customFormat="1" ht="13.5">
      <c r="B236" s="42"/>
      <c r="D236" s="194" t="s">
        <v>188</v>
      </c>
      <c r="F236" s="195" t="s">
        <v>1749</v>
      </c>
      <c r="I236" s="196"/>
      <c r="L236" s="42"/>
      <c r="M236" s="197"/>
      <c r="N236" s="43"/>
      <c r="O236" s="43"/>
      <c r="P236" s="43"/>
      <c r="Q236" s="43"/>
      <c r="R236" s="43"/>
      <c r="S236" s="43"/>
      <c r="T236" s="71"/>
      <c r="AT236" s="25" t="s">
        <v>188</v>
      </c>
      <c r="AU236" s="25" t="s">
        <v>80</v>
      </c>
    </row>
    <row r="237" spans="2:47" s="1" customFormat="1" ht="27">
      <c r="B237" s="42"/>
      <c r="D237" s="194" t="s">
        <v>190</v>
      </c>
      <c r="F237" s="198" t="s">
        <v>1928</v>
      </c>
      <c r="I237" s="196"/>
      <c r="L237" s="42"/>
      <c r="M237" s="197"/>
      <c r="N237" s="43"/>
      <c r="O237" s="43"/>
      <c r="P237" s="43"/>
      <c r="Q237" s="43"/>
      <c r="R237" s="43"/>
      <c r="S237" s="43"/>
      <c r="T237" s="71"/>
      <c r="AT237" s="25" t="s">
        <v>190</v>
      </c>
      <c r="AU237" s="25" t="s">
        <v>80</v>
      </c>
    </row>
    <row r="238" spans="2:51" s="12" customFormat="1" ht="13.5">
      <c r="B238" s="199"/>
      <c r="D238" s="194" t="s">
        <v>192</v>
      </c>
      <c r="E238" s="200" t="s">
        <v>5</v>
      </c>
      <c r="F238" s="201" t="s">
        <v>1958</v>
      </c>
      <c r="H238" s="202">
        <v>1.68</v>
      </c>
      <c r="I238" s="203"/>
      <c r="L238" s="199"/>
      <c r="M238" s="204"/>
      <c r="N238" s="205"/>
      <c r="O238" s="205"/>
      <c r="P238" s="205"/>
      <c r="Q238" s="205"/>
      <c r="R238" s="205"/>
      <c r="S238" s="205"/>
      <c r="T238" s="206"/>
      <c r="AT238" s="200" t="s">
        <v>192</v>
      </c>
      <c r="AU238" s="200" t="s">
        <v>80</v>
      </c>
      <c r="AV238" s="12" t="s">
        <v>80</v>
      </c>
      <c r="AW238" s="12" t="s">
        <v>35</v>
      </c>
      <c r="AX238" s="12" t="s">
        <v>78</v>
      </c>
      <c r="AY238" s="200" t="s">
        <v>179</v>
      </c>
    </row>
    <row r="239" spans="2:65" s="1" customFormat="1" ht="16.5" customHeight="1">
      <c r="B239" s="181"/>
      <c r="C239" s="182" t="s">
        <v>528</v>
      </c>
      <c r="D239" s="182" t="s">
        <v>181</v>
      </c>
      <c r="E239" s="183" t="s">
        <v>1751</v>
      </c>
      <c r="F239" s="184" t="s">
        <v>1752</v>
      </c>
      <c r="G239" s="185" t="s">
        <v>184</v>
      </c>
      <c r="H239" s="186">
        <v>1.68</v>
      </c>
      <c r="I239" s="187"/>
      <c r="J239" s="188">
        <f>ROUND(I239*H239,2)</f>
        <v>0</v>
      </c>
      <c r="K239" s="184" t="s">
        <v>185</v>
      </c>
      <c r="L239" s="42"/>
      <c r="M239" s="189" t="s">
        <v>5</v>
      </c>
      <c r="N239" s="190" t="s">
        <v>42</v>
      </c>
      <c r="O239" s="43"/>
      <c r="P239" s="191">
        <f>O239*H239</f>
        <v>0</v>
      </c>
      <c r="Q239" s="191">
        <v>0</v>
      </c>
      <c r="R239" s="191">
        <f>Q239*H239</f>
        <v>0</v>
      </c>
      <c r="S239" s="191">
        <v>0</v>
      </c>
      <c r="T239" s="192">
        <f>S239*H239</f>
        <v>0</v>
      </c>
      <c r="AR239" s="25" t="s">
        <v>186</v>
      </c>
      <c r="AT239" s="25" t="s">
        <v>181</v>
      </c>
      <c r="AU239" s="25" t="s">
        <v>80</v>
      </c>
      <c r="AY239" s="25" t="s">
        <v>179</v>
      </c>
      <c r="BE239" s="193">
        <f>IF(N239="základní",J239,0)</f>
        <v>0</v>
      </c>
      <c r="BF239" s="193">
        <f>IF(N239="snížená",J239,0)</f>
        <v>0</v>
      </c>
      <c r="BG239" s="193">
        <f>IF(N239="zákl. přenesená",J239,0)</f>
        <v>0</v>
      </c>
      <c r="BH239" s="193">
        <f>IF(N239="sníž. přenesená",J239,0)</f>
        <v>0</v>
      </c>
      <c r="BI239" s="193">
        <f>IF(N239="nulová",J239,0)</f>
        <v>0</v>
      </c>
      <c r="BJ239" s="25" t="s">
        <v>78</v>
      </c>
      <c r="BK239" s="193">
        <f>ROUND(I239*H239,2)</f>
        <v>0</v>
      </c>
      <c r="BL239" s="25" t="s">
        <v>186</v>
      </c>
      <c r="BM239" s="25" t="s">
        <v>1753</v>
      </c>
    </row>
    <row r="240" spans="2:47" s="1" customFormat="1" ht="13.5">
      <c r="B240" s="42"/>
      <c r="D240" s="194" t="s">
        <v>188</v>
      </c>
      <c r="F240" s="195" t="s">
        <v>1754</v>
      </c>
      <c r="I240" s="196"/>
      <c r="L240" s="42"/>
      <c r="M240" s="197"/>
      <c r="N240" s="43"/>
      <c r="O240" s="43"/>
      <c r="P240" s="43"/>
      <c r="Q240" s="43"/>
      <c r="R240" s="43"/>
      <c r="S240" s="43"/>
      <c r="T240" s="71"/>
      <c r="AT240" s="25" t="s">
        <v>188</v>
      </c>
      <c r="AU240" s="25" t="s">
        <v>80</v>
      </c>
    </row>
    <row r="241" spans="2:65" s="1" customFormat="1" ht="16.5" customHeight="1">
      <c r="B241" s="181"/>
      <c r="C241" s="182" t="s">
        <v>534</v>
      </c>
      <c r="D241" s="182" t="s">
        <v>181</v>
      </c>
      <c r="E241" s="183" t="s">
        <v>1755</v>
      </c>
      <c r="F241" s="184" t="s">
        <v>1756</v>
      </c>
      <c r="G241" s="185" t="s">
        <v>669</v>
      </c>
      <c r="H241" s="186">
        <v>0.078</v>
      </c>
      <c r="I241" s="187"/>
      <c r="J241" s="188">
        <f>ROUND(I241*H241,2)</f>
        <v>0</v>
      </c>
      <c r="K241" s="184" t="s">
        <v>185</v>
      </c>
      <c r="L241" s="42"/>
      <c r="M241" s="189" t="s">
        <v>5</v>
      </c>
      <c r="N241" s="190" t="s">
        <v>42</v>
      </c>
      <c r="O241" s="43"/>
      <c r="P241" s="191">
        <f>O241*H241</f>
        <v>0</v>
      </c>
      <c r="Q241" s="191">
        <v>1.05259</v>
      </c>
      <c r="R241" s="191">
        <f>Q241*H241</f>
        <v>0.08210202</v>
      </c>
      <c r="S241" s="191">
        <v>0</v>
      </c>
      <c r="T241" s="192">
        <f>S241*H241</f>
        <v>0</v>
      </c>
      <c r="AR241" s="25" t="s">
        <v>186</v>
      </c>
      <c r="AT241" s="25" t="s">
        <v>181</v>
      </c>
      <c r="AU241" s="25" t="s">
        <v>80</v>
      </c>
      <c r="AY241" s="25" t="s">
        <v>179</v>
      </c>
      <c r="BE241" s="193">
        <f>IF(N241="základní",J241,0)</f>
        <v>0</v>
      </c>
      <c r="BF241" s="193">
        <f>IF(N241="snížená",J241,0)</f>
        <v>0</v>
      </c>
      <c r="BG241" s="193">
        <f>IF(N241="zákl. přenesená",J241,0)</f>
        <v>0</v>
      </c>
      <c r="BH241" s="193">
        <f>IF(N241="sníž. přenesená",J241,0)</f>
        <v>0</v>
      </c>
      <c r="BI241" s="193">
        <f>IF(N241="nulová",J241,0)</f>
        <v>0</v>
      </c>
      <c r="BJ241" s="25" t="s">
        <v>78</v>
      </c>
      <c r="BK241" s="193">
        <f>ROUND(I241*H241,2)</f>
        <v>0</v>
      </c>
      <c r="BL241" s="25" t="s">
        <v>186</v>
      </c>
      <c r="BM241" s="25" t="s">
        <v>1757</v>
      </c>
    </row>
    <row r="242" spans="2:47" s="1" customFormat="1" ht="13.5">
      <c r="B242" s="42"/>
      <c r="D242" s="194" t="s">
        <v>188</v>
      </c>
      <c r="F242" s="195" t="s">
        <v>1758</v>
      </c>
      <c r="I242" s="196"/>
      <c r="L242" s="42"/>
      <c r="M242" s="197"/>
      <c r="N242" s="43"/>
      <c r="O242" s="43"/>
      <c r="P242" s="43"/>
      <c r="Q242" s="43"/>
      <c r="R242" s="43"/>
      <c r="S242" s="43"/>
      <c r="T242" s="71"/>
      <c r="AT242" s="25" t="s">
        <v>188</v>
      </c>
      <c r="AU242" s="25" t="s">
        <v>80</v>
      </c>
    </row>
    <row r="243" spans="2:47" s="1" customFormat="1" ht="27">
      <c r="B243" s="42"/>
      <c r="D243" s="194" t="s">
        <v>190</v>
      </c>
      <c r="F243" s="198" t="s">
        <v>1928</v>
      </c>
      <c r="I243" s="196"/>
      <c r="L243" s="42"/>
      <c r="M243" s="197"/>
      <c r="N243" s="43"/>
      <c r="O243" s="43"/>
      <c r="P243" s="43"/>
      <c r="Q243" s="43"/>
      <c r="R243" s="43"/>
      <c r="S243" s="43"/>
      <c r="T243" s="71"/>
      <c r="AT243" s="25" t="s">
        <v>190</v>
      </c>
      <c r="AU243" s="25" t="s">
        <v>80</v>
      </c>
    </row>
    <row r="244" spans="2:51" s="13" customFormat="1" ht="13.5">
      <c r="B244" s="207"/>
      <c r="D244" s="194" t="s">
        <v>192</v>
      </c>
      <c r="E244" s="208" t="s">
        <v>5</v>
      </c>
      <c r="F244" s="209" t="s">
        <v>1759</v>
      </c>
      <c r="H244" s="208" t="s">
        <v>5</v>
      </c>
      <c r="I244" s="210"/>
      <c r="L244" s="207"/>
      <c r="M244" s="211"/>
      <c r="N244" s="212"/>
      <c r="O244" s="212"/>
      <c r="P244" s="212"/>
      <c r="Q244" s="212"/>
      <c r="R244" s="212"/>
      <c r="S244" s="212"/>
      <c r="T244" s="213"/>
      <c r="AT244" s="208" t="s">
        <v>192</v>
      </c>
      <c r="AU244" s="208" t="s">
        <v>80</v>
      </c>
      <c r="AV244" s="13" t="s">
        <v>78</v>
      </c>
      <c r="AW244" s="13" t="s">
        <v>35</v>
      </c>
      <c r="AX244" s="13" t="s">
        <v>71</v>
      </c>
      <c r="AY244" s="208" t="s">
        <v>179</v>
      </c>
    </row>
    <row r="245" spans="2:51" s="12" customFormat="1" ht="13.5">
      <c r="B245" s="199"/>
      <c r="D245" s="194" t="s">
        <v>192</v>
      </c>
      <c r="E245" s="200" t="s">
        <v>5</v>
      </c>
      <c r="F245" s="201" t="s">
        <v>1959</v>
      </c>
      <c r="H245" s="202">
        <v>0.078</v>
      </c>
      <c r="I245" s="203"/>
      <c r="L245" s="199"/>
      <c r="M245" s="204"/>
      <c r="N245" s="205"/>
      <c r="O245" s="205"/>
      <c r="P245" s="205"/>
      <c r="Q245" s="205"/>
      <c r="R245" s="205"/>
      <c r="S245" s="205"/>
      <c r="T245" s="206"/>
      <c r="AT245" s="200" t="s">
        <v>192</v>
      </c>
      <c r="AU245" s="200" t="s">
        <v>80</v>
      </c>
      <c r="AV245" s="12" t="s">
        <v>80</v>
      </c>
      <c r="AW245" s="12" t="s">
        <v>35</v>
      </c>
      <c r="AX245" s="12" t="s">
        <v>78</v>
      </c>
      <c r="AY245" s="200" t="s">
        <v>179</v>
      </c>
    </row>
    <row r="246" spans="2:63" s="11" customFormat="1" ht="29.85" customHeight="1">
      <c r="B246" s="168"/>
      <c r="D246" s="169" t="s">
        <v>70</v>
      </c>
      <c r="E246" s="179" t="s">
        <v>88</v>
      </c>
      <c r="F246" s="179" t="s">
        <v>1761</v>
      </c>
      <c r="I246" s="171"/>
      <c r="J246" s="180">
        <f>BK246</f>
        <v>0</v>
      </c>
      <c r="L246" s="168"/>
      <c r="M246" s="173"/>
      <c r="N246" s="174"/>
      <c r="O246" s="174"/>
      <c r="P246" s="175">
        <f>SUM(P247:P280)</f>
        <v>0</v>
      </c>
      <c r="Q246" s="174"/>
      <c r="R246" s="175">
        <f>SUM(R247:R280)</f>
        <v>2.4347200000000004</v>
      </c>
      <c r="S246" s="174"/>
      <c r="T246" s="176">
        <f>SUM(T247:T280)</f>
        <v>0</v>
      </c>
      <c r="AR246" s="169" t="s">
        <v>78</v>
      </c>
      <c r="AT246" s="177" t="s">
        <v>70</v>
      </c>
      <c r="AU246" s="177" t="s">
        <v>78</v>
      </c>
      <c r="AY246" s="169" t="s">
        <v>179</v>
      </c>
      <c r="BK246" s="178">
        <f>SUM(BK247:BK280)</f>
        <v>0</v>
      </c>
    </row>
    <row r="247" spans="2:65" s="1" customFormat="1" ht="16.5" customHeight="1">
      <c r="B247" s="181"/>
      <c r="C247" s="182" t="s">
        <v>540</v>
      </c>
      <c r="D247" s="182" t="s">
        <v>181</v>
      </c>
      <c r="E247" s="183" t="s">
        <v>1762</v>
      </c>
      <c r="F247" s="184" t="s">
        <v>1763</v>
      </c>
      <c r="G247" s="185" t="s">
        <v>822</v>
      </c>
      <c r="H247" s="186">
        <v>13</v>
      </c>
      <c r="I247" s="187"/>
      <c r="J247" s="188">
        <f>ROUND(I247*H247,2)</f>
        <v>0</v>
      </c>
      <c r="K247" s="184" t="s">
        <v>185</v>
      </c>
      <c r="L247" s="42"/>
      <c r="M247" s="189" t="s">
        <v>5</v>
      </c>
      <c r="N247" s="190" t="s">
        <v>42</v>
      </c>
      <c r="O247" s="43"/>
      <c r="P247" s="191">
        <f>O247*H247</f>
        <v>0</v>
      </c>
      <c r="Q247" s="191">
        <v>0.17489</v>
      </c>
      <c r="R247" s="191">
        <f>Q247*H247</f>
        <v>2.27357</v>
      </c>
      <c r="S247" s="191">
        <v>0</v>
      </c>
      <c r="T247" s="192">
        <f>S247*H247</f>
        <v>0</v>
      </c>
      <c r="AR247" s="25" t="s">
        <v>186</v>
      </c>
      <c r="AT247" s="25" t="s">
        <v>181</v>
      </c>
      <c r="AU247" s="25" t="s">
        <v>80</v>
      </c>
      <c r="AY247" s="25" t="s">
        <v>179</v>
      </c>
      <c r="BE247" s="193">
        <f>IF(N247="základní",J247,0)</f>
        <v>0</v>
      </c>
      <c r="BF247" s="193">
        <f>IF(N247="snížená",J247,0)</f>
        <v>0</v>
      </c>
      <c r="BG247" s="193">
        <f>IF(N247="zákl. přenesená",J247,0)</f>
        <v>0</v>
      </c>
      <c r="BH247" s="193">
        <f>IF(N247="sníž. přenesená",J247,0)</f>
        <v>0</v>
      </c>
      <c r="BI247" s="193">
        <f>IF(N247="nulová",J247,0)</f>
        <v>0</v>
      </c>
      <c r="BJ247" s="25" t="s">
        <v>78</v>
      </c>
      <c r="BK247" s="193">
        <f>ROUND(I247*H247,2)</f>
        <v>0</v>
      </c>
      <c r="BL247" s="25" t="s">
        <v>186</v>
      </c>
      <c r="BM247" s="25" t="s">
        <v>1764</v>
      </c>
    </row>
    <row r="248" spans="2:47" s="1" customFormat="1" ht="27">
      <c r="B248" s="42"/>
      <c r="D248" s="194" t="s">
        <v>188</v>
      </c>
      <c r="F248" s="195" t="s">
        <v>1765</v>
      </c>
      <c r="I248" s="196"/>
      <c r="L248" s="42"/>
      <c r="M248" s="197"/>
      <c r="N248" s="43"/>
      <c r="O248" s="43"/>
      <c r="P248" s="43"/>
      <c r="Q248" s="43"/>
      <c r="R248" s="43"/>
      <c r="S248" s="43"/>
      <c r="T248" s="71"/>
      <c r="AT248" s="25" t="s">
        <v>188</v>
      </c>
      <c r="AU248" s="25" t="s">
        <v>80</v>
      </c>
    </row>
    <row r="249" spans="2:47" s="1" customFormat="1" ht="27">
      <c r="B249" s="42"/>
      <c r="D249" s="194" t="s">
        <v>190</v>
      </c>
      <c r="F249" s="198" t="s">
        <v>1928</v>
      </c>
      <c r="I249" s="196"/>
      <c r="L249" s="42"/>
      <c r="M249" s="197"/>
      <c r="N249" s="43"/>
      <c r="O249" s="43"/>
      <c r="P249" s="43"/>
      <c r="Q249" s="43"/>
      <c r="R249" s="43"/>
      <c r="S249" s="43"/>
      <c r="T249" s="71"/>
      <c r="AT249" s="25" t="s">
        <v>190</v>
      </c>
      <c r="AU249" s="25" t="s">
        <v>80</v>
      </c>
    </row>
    <row r="250" spans="2:51" s="12" customFormat="1" ht="13.5">
      <c r="B250" s="199"/>
      <c r="D250" s="194" t="s">
        <v>192</v>
      </c>
      <c r="E250" s="200" t="s">
        <v>5</v>
      </c>
      <c r="F250" s="201" t="s">
        <v>1766</v>
      </c>
      <c r="H250" s="202">
        <v>6</v>
      </c>
      <c r="I250" s="203"/>
      <c r="L250" s="199"/>
      <c r="M250" s="204"/>
      <c r="N250" s="205"/>
      <c r="O250" s="205"/>
      <c r="P250" s="205"/>
      <c r="Q250" s="205"/>
      <c r="R250" s="205"/>
      <c r="S250" s="205"/>
      <c r="T250" s="206"/>
      <c r="AT250" s="200" t="s">
        <v>192</v>
      </c>
      <c r="AU250" s="200" t="s">
        <v>80</v>
      </c>
      <c r="AV250" s="12" t="s">
        <v>80</v>
      </c>
      <c r="AW250" s="12" t="s">
        <v>35</v>
      </c>
      <c r="AX250" s="12" t="s">
        <v>71</v>
      </c>
      <c r="AY250" s="200" t="s">
        <v>179</v>
      </c>
    </row>
    <row r="251" spans="2:51" s="12" customFormat="1" ht="13.5">
      <c r="B251" s="199"/>
      <c r="D251" s="194" t="s">
        <v>192</v>
      </c>
      <c r="E251" s="200" t="s">
        <v>5</v>
      </c>
      <c r="F251" s="201" t="s">
        <v>1767</v>
      </c>
      <c r="H251" s="202">
        <v>7</v>
      </c>
      <c r="I251" s="203"/>
      <c r="L251" s="199"/>
      <c r="M251" s="204"/>
      <c r="N251" s="205"/>
      <c r="O251" s="205"/>
      <c r="P251" s="205"/>
      <c r="Q251" s="205"/>
      <c r="R251" s="205"/>
      <c r="S251" s="205"/>
      <c r="T251" s="206"/>
      <c r="AT251" s="200" t="s">
        <v>192</v>
      </c>
      <c r="AU251" s="200" t="s">
        <v>80</v>
      </c>
      <c r="AV251" s="12" t="s">
        <v>80</v>
      </c>
      <c r="AW251" s="12" t="s">
        <v>35</v>
      </c>
      <c r="AX251" s="12" t="s">
        <v>71</v>
      </c>
      <c r="AY251" s="200" t="s">
        <v>179</v>
      </c>
    </row>
    <row r="252" spans="2:51" s="14" customFormat="1" ht="13.5">
      <c r="B252" s="214"/>
      <c r="D252" s="194" t="s">
        <v>192</v>
      </c>
      <c r="E252" s="215" t="s">
        <v>5</v>
      </c>
      <c r="F252" s="216" t="s">
        <v>228</v>
      </c>
      <c r="H252" s="217">
        <v>13</v>
      </c>
      <c r="I252" s="218"/>
      <c r="L252" s="214"/>
      <c r="M252" s="219"/>
      <c r="N252" s="220"/>
      <c r="O252" s="220"/>
      <c r="P252" s="220"/>
      <c r="Q252" s="220"/>
      <c r="R252" s="220"/>
      <c r="S252" s="220"/>
      <c r="T252" s="221"/>
      <c r="AT252" s="215" t="s">
        <v>192</v>
      </c>
      <c r="AU252" s="215" t="s">
        <v>80</v>
      </c>
      <c r="AV252" s="14" t="s">
        <v>186</v>
      </c>
      <c r="AW252" s="14" t="s">
        <v>35</v>
      </c>
      <c r="AX252" s="14" t="s">
        <v>78</v>
      </c>
      <c r="AY252" s="215" t="s">
        <v>179</v>
      </c>
    </row>
    <row r="253" spans="2:65" s="1" customFormat="1" ht="16.5" customHeight="1">
      <c r="B253" s="181"/>
      <c r="C253" s="230" t="s">
        <v>545</v>
      </c>
      <c r="D253" s="230" t="s">
        <v>541</v>
      </c>
      <c r="E253" s="231" t="s">
        <v>1768</v>
      </c>
      <c r="F253" s="232" t="s">
        <v>1769</v>
      </c>
      <c r="G253" s="233" t="s">
        <v>822</v>
      </c>
      <c r="H253" s="234">
        <v>7</v>
      </c>
      <c r="I253" s="235"/>
      <c r="J253" s="236">
        <f>ROUND(I253*H253,2)</f>
        <v>0</v>
      </c>
      <c r="K253" s="232" t="s">
        <v>5</v>
      </c>
      <c r="L253" s="237"/>
      <c r="M253" s="238" t="s">
        <v>5</v>
      </c>
      <c r="N253" s="239" t="s">
        <v>42</v>
      </c>
      <c r="O253" s="43"/>
      <c r="P253" s="191">
        <f>O253*H253</f>
        <v>0</v>
      </c>
      <c r="Q253" s="191">
        <v>0.0034</v>
      </c>
      <c r="R253" s="191">
        <f>Q253*H253</f>
        <v>0.023799999999999998</v>
      </c>
      <c r="S253" s="191">
        <v>0</v>
      </c>
      <c r="T253" s="192">
        <f>S253*H253</f>
        <v>0</v>
      </c>
      <c r="AR253" s="25" t="s">
        <v>284</v>
      </c>
      <c r="AT253" s="25" t="s">
        <v>541</v>
      </c>
      <c r="AU253" s="25" t="s">
        <v>80</v>
      </c>
      <c r="AY253" s="25" t="s">
        <v>179</v>
      </c>
      <c r="BE253" s="193">
        <f>IF(N253="základní",J253,0)</f>
        <v>0</v>
      </c>
      <c r="BF253" s="193">
        <f>IF(N253="snížená",J253,0)</f>
        <v>0</v>
      </c>
      <c r="BG253" s="193">
        <f>IF(N253="zákl. přenesená",J253,0)</f>
        <v>0</v>
      </c>
      <c r="BH253" s="193">
        <f>IF(N253="sníž. přenesená",J253,0)</f>
        <v>0</v>
      </c>
      <c r="BI253" s="193">
        <f>IF(N253="nulová",J253,0)</f>
        <v>0</v>
      </c>
      <c r="BJ253" s="25" t="s">
        <v>78</v>
      </c>
      <c r="BK253" s="193">
        <f>ROUND(I253*H253,2)</f>
        <v>0</v>
      </c>
      <c r="BL253" s="25" t="s">
        <v>186</v>
      </c>
      <c r="BM253" s="25" t="s">
        <v>1770</v>
      </c>
    </row>
    <row r="254" spans="2:47" s="1" customFormat="1" ht="13.5">
      <c r="B254" s="42"/>
      <c r="D254" s="194" t="s">
        <v>188</v>
      </c>
      <c r="F254" s="195" t="s">
        <v>1769</v>
      </c>
      <c r="I254" s="196"/>
      <c r="L254" s="42"/>
      <c r="M254" s="197"/>
      <c r="N254" s="43"/>
      <c r="O254" s="43"/>
      <c r="P254" s="43"/>
      <c r="Q254" s="43"/>
      <c r="R254" s="43"/>
      <c r="S254" s="43"/>
      <c r="T254" s="71"/>
      <c r="AT254" s="25" t="s">
        <v>188</v>
      </c>
      <c r="AU254" s="25" t="s">
        <v>80</v>
      </c>
    </row>
    <row r="255" spans="2:65" s="1" customFormat="1" ht="16.5" customHeight="1">
      <c r="B255" s="181"/>
      <c r="C255" s="230" t="s">
        <v>576</v>
      </c>
      <c r="D255" s="230" t="s">
        <v>541</v>
      </c>
      <c r="E255" s="231" t="s">
        <v>1771</v>
      </c>
      <c r="F255" s="232" t="s">
        <v>1772</v>
      </c>
      <c r="G255" s="233" t="s">
        <v>822</v>
      </c>
      <c r="H255" s="234">
        <v>6</v>
      </c>
      <c r="I255" s="235"/>
      <c r="J255" s="236">
        <f>ROUND(I255*H255,2)</f>
        <v>0</v>
      </c>
      <c r="K255" s="232" t="s">
        <v>5</v>
      </c>
      <c r="L255" s="237"/>
      <c r="M255" s="238" t="s">
        <v>5</v>
      </c>
      <c r="N255" s="239" t="s">
        <v>42</v>
      </c>
      <c r="O255" s="43"/>
      <c r="P255" s="191">
        <f>O255*H255</f>
        <v>0</v>
      </c>
      <c r="Q255" s="191">
        <v>0.0043</v>
      </c>
      <c r="R255" s="191">
        <f>Q255*H255</f>
        <v>0.0258</v>
      </c>
      <c r="S255" s="191">
        <v>0</v>
      </c>
      <c r="T255" s="192">
        <f>S255*H255</f>
        <v>0</v>
      </c>
      <c r="AR255" s="25" t="s">
        <v>284</v>
      </c>
      <c r="AT255" s="25" t="s">
        <v>541</v>
      </c>
      <c r="AU255" s="25" t="s">
        <v>80</v>
      </c>
      <c r="AY255" s="25" t="s">
        <v>179</v>
      </c>
      <c r="BE255" s="193">
        <f>IF(N255="základní",J255,0)</f>
        <v>0</v>
      </c>
      <c r="BF255" s="193">
        <f>IF(N255="snížená",J255,0)</f>
        <v>0</v>
      </c>
      <c r="BG255" s="193">
        <f>IF(N255="zákl. přenesená",J255,0)</f>
        <v>0</v>
      </c>
      <c r="BH255" s="193">
        <f>IF(N255="sníž. přenesená",J255,0)</f>
        <v>0</v>
      </c>
      <c r="BI255" s="193">
        <f>IF(N255="nulová",J255,0)</f>
        <v>0</v>
      </c>
      <c r="BJ255" s="25" t="s">
        <v>78</v>
      </c>
      <c r="BK255" s="193">
        <f>ROUND(I255*H255,2)</f>
        <v>0</v>
      </c>
      <c r="BL255" s="25" t="s">
        <v>186</v>
      </c>
      <c r="BM255" s="25" t="s">
        <v>1773</v>
      </c>
    </row>
    <row r="256" spans="2:47" s="1" customFormat="1" ht="13.5">
      <c r="B256" s="42"/>
      <c r="D256" s="194" t="s">
        <v>188</v>
      </c>
      <c r="F256" s="195" t="s">
        <v>1772</v>
      </c>
      <c r="I256" s="196"/>
      <c r="L256" s="42"/>
      <c r="M256" s="197"/>
      <c r="N256" s="43"/>
      <c r="O256" s="43"/>
      <c r="P256" s="43"/>
      <c r="Q256" s="43"/>
      <c r="R256" s="43"/>
      <c r="S256" s="43"/>
      <c r="T256" s="71"/>
      <c r="AT256" s="25" t="s">
        <v>188</v>
      </c>
      <c r="AU256" s="25" t="s">
        <v>80</v>
      </c>
    </row>
    <row r="257" spans="2:65" s="1" customFormat="1" ht="16.5" customHeight="1">
      <c r="B257" s="181"/>
      <c r="C257" s="182" t="s">
        <v>582</v>
      </c>
      <c r="D257" s="182" t="s">
        <v>181</v>
      </c>
      <c r="E257" s="183" t="s">
        <v>1774</v>
      </c>
      <c r="F257" s="184" t="s">
        <v>1775</v>
      </c>
      <c r="G257" s="185" t="s">
        <v>822</v>
      </c>
      <c r="H257" s="186">
        <v>1</v>
      </c>
      <c r="I257" s="187"/>
      <c r="J257" s="188">
        <f>ROUND(I257*H257,2)</f>
        <v>0</v>
      </c>
      <c r="K257" s="184" t="s">
        <v>185</v>
      </c>
      <c r="L257" s="42"/>
      <c r="M257" s="189" t="s">
        <v>5</v>
      </c>
      <c r="N257" s="190" t="s">
        <v>42</v>
      </c>
      <c r="O257" s="43"/>
      <c r="P257" s="191">
        <f>O257*H257</f>
        <v>0</v>
      </c>
      <c r="Q257" s="191">
        <v>0</v>
      </c>
      <c r="R257" s="191">
        <f>Q257*H257</f>
        <v>0</v>
      </c>
      <c r="S257" s="191">
        <v>0</v>
      </c>
      <c r="T257" s="192">
        <f>S257*H257</f>
        <v>0</v>
      </c>
      <c r="AR257" s="25" t="s">
        <v>186</v>
      </c>
      <c r="AT257" s="25" t="s">
        <v>181</v>
      </c>
      <c r="AU257" s="25" t="s">
        <v>80</v>
      </c>
      <c r="AY257" s="25" t="s">
        <v>179</v>
      </c>
      <c r="BE257" s="193">
        <f>IF(N257="základní",J257,0)</f>
        <v>0</v>
      </c>
      <c r="BF257" s="193">
        <f>IF(N257="snížená",J257,0)</f>
        <v>0</v>
      </c>
      <c r="BG257" s="193">
        <f>IF(N257="zákl. přenesená",J257,0)</f>
        <v>0</v>
      </c>
      <c r="BH257" s="193">
        <f>IF(N257="sníž. přenesená",J257,0)</f>
        <v>0</v>
      </c>
      <c r="BI257" s="193">
        <f>IF(N257="nulová",J257,0)</f>
        <v>0</v>
      </c>
      <c r="BJ257" s="25" t="s">
        <v>78</v>
      </c>
      <c r="BK257" s="193">
        <f>ROUND(I257*H257,2)</f>
        <v>0</v>
      </c>
      <c r="BL257" s="25" t="s">
        <v>186</v>
      </c>
      <c r="BM257" s="25" t="s">
        <v>1776</v>
      </c>
    </row>
    <row r="258" spans="2:47" s="1" customFormat="1" ht="13.5">
      <c r="B258" s="42"/>
      <c r="D258" s="194" t="s">
        <v>188</v>
      </c>
      <c r="F258" s="195" t="s">
        <v>1777</v>
      </c>
      <c r="I258" s="196"/>
      <c r="L258" s="42"/>
      <c r="M258" s="197"/>
      <c r="N258" s="43"/>
      <c r="O258" s="43"/>
      <c r="P258" s="43"/>
      <c r="Q258" s="43"/>
      <c r="R258" s="43"/>
      <c r="S258" s="43"/>
      <c r="T258" s="71"/>
      <c r="AT258" s="25" t="s">
        <v>188</v>
      </c>
      <c r="AU258" s="25" t="s">
        <v>80</v>
      </c>
    </row>
    <row r="259" spans="2:47" s="1" customFormat="1" ht="27">
      <c r="B259" s="42"/>
      <c r="D259" s="194" t="s">
        <v>190</v>
      </c>
      <c r="F259" s="198" t="s">
        <v>1928</v>
      </c>
      <c r="I259" s="196"/>
      <c r="L259" s="42"/>
      <c r="M259" s="197"/>
      <c r="N259" s="43"/>
      <c r="O259" s="43"/>
      <c r="P259" s="43"/>
      <c r="Q259" s="43"/>
      <c r="R259" s="43"/>
      <c r="S259" s="43"/>
      <c r="T259" s="71"/>
      <c r="AT259" s="25" t="s">
        <v>190</v>
      </c>
      <c r="AU259" s="25" t="s">
        <v>80</v>
      </c>
    </row>
    <row r="260" spans="2:51" s="12" customFormat="1" ht="13.5">
      <c r="B260" s="199"/>
      <c r="D260" s="194" t="s">
        <v>192</v>
      </c>
      <c r="E260" s="200" t="s">
        <v>5</v>
      </c>
      <c r="F260" s="201" t="s">
        <v>78</v>
      </c>
      <c r="H260" s="202">
        <v>1</v>
      </c>
      <c r="I260" s="203"/>
      <c r="L260" s="199"/>
      <c r="M260" s="204"/>
      <c r="N260" s="205"/>
      <c r="O260" s="205"/>
      <c r="P260" s="205"/>
      <c r="Q260" s="205"/>
      <c r="R260" s="205"/>
      <c r="S260" s="205"/>
      <c r="T260" s="206"/>
      <c r="AT260" s="200" t="s">
        <v>192</v>
      </c>
      <c r="AU260" s="200" t="s">
        <v>80</v>
      </c>
      <c r="AV260" s="12" t="s">
        <v>80</v>
      </c>
      <c r="AW260" s="12" t="s">
        <v>35</v>
      </c>
      <c r="AX260" s="12" t="s">
        <v>78</v>
      </c>
      <c r="AY260" s="200" t="s">
        <v>179</v>
      </c>
    </row>
    <row r="261" spans="2:65" s="1" customFormat="1" ht="38.25" customHeight="1">
      <c r="B261" s="181"/>
      <c r="C261" s="230" t="s">
        <v>587</v>
      </c>
      <c r="D261" s="230" t="s">
        <v>541</v>
      </c>
      <c r="E261" s="231" t="s">
        <v>1778</v>
      </c>
      <c r="F261" s="232" t="s">
        <v>1779</v>
      </c>
      <c r="G261" s="233" t="s">
        <v>822</v>
      </c>
      <c r="H261" s="234">
        <v>1</v>
      </c>
      <c r="I261" s="235"/>
      <c r="J261" s="236">
        <f>ROUND(I261*H261,2)</f>
        <v>0</v>
      </c>
      <c r="K261" s="232" t="s">
        <v>5</v>
      </c>
      <c r="L261" s="237"/>
      <c r="M261" s="238" t="s">
        <v>5</v>
      </c>
      <c r="N261" s="239" t="s">
        <v>42</v>
      </c>
      <c r="O261" s="43"/>
      <c r="P261" s="191">
        <f>O261*H261</f>
        <v>0</v>
      </c>
      <c r="Q261" s="191">
        <v>0.0788</v>
      </c>
      <c r="R261" s="191">
        <f>Q261*H261</f>
        <v>0.0788</v>
      </c>
      <c r="S261" s="191">
        <v>0</v>
      </c>
      <c r="T261" s="192">
        <f>S261*H261</f>
        <v>0</v>
      </c>
      <c r="AR261" s="25" t="s">
        <v>284</v>
      </c>
      <c r="AT261" s="25" t="s">
        <v>541</v>
      </c>
      <c r="AU261" s="25" t="s">
        <v>80</v>
      </c>
      <c r="AY261" s="25" t="s">
        <v>179</v>
      </c>
      <c r="BE261" s="193">
        <f>IF(N261="základní",J261,0)</f>
        <v>0</v>
      </c>
      <c r="BF261" s="193">
        <f>IF(N261="snížená",J261,0)</f>
        <v>0</v>
      </c>
      <c r="BG261" s="193">
        <f>IF(N261="zákl. přenesená",J261,0)</f>
        <v>0</v>
      </c>
      <c r="BH261" s="193">
        <f>IF(N261="sníž. přenesená",J261,0)</f>
        <v>0</v>
      </c>
      <c r="BI261" s="193">
        <f>IF(N261="nulová",J261,0)</f>
        <v>0</v>
      </c>
      <c r="BJ261" s="25" t="s">
        <v>78</v>
      </c>
      <c r="BK261" s="193">
        <f>ROUND(I261*H261,2)</f>
        <v>0</v>
      </c>
      <c r="BL261" s="25" t="s">
        <v>186</v>
      </c>
      <c r="BM261" s="25" t="s">
        <v>1780</v>
      </c>
    </row>
    <row r="262" spans="2:47" s="1" customFormat="1" ht="27">
      <c r="B262" s="42"/>
      <c r="D262" s="194" t="s">
        <v>188</v>
      </c>
      <c r="F262" s="195" t="s">
        <v>1779</v>
      </c>
      <c r="I262" s="196"/>
      <c r="L262" s="42"/>
      <c r="M262" s="197"/>
      <c r="N262" s="43"/>
      <c r="O262" s="43"/>
      <c r="P262" s="43"/>
      <c r="Q262" s="43"/>
      <c r="R262" s="43"/>
      <c r="S262" s="43"/>
      <c r="T262" s="71"/>
      <c r="AT262" s="25" t="s">
        <v>188</v>
      </c>
      <c r="AU262" s="25" t="s">
        <v>80</v>
      </c>
    </row>
    <row r="263" spans="2:65" s="1" customFormat="1" ht="25.5" customHeight="1">
      <c r="B263" s="181"/>
      <c r="C263" s="182" t="s">
        <v>592</v>
      </c>
      <c r="D263" s="182" t="s">
        <v>181</v>
      </c>
      <c r="E263" s="183" t="s">
        <v>1781</v>
      </c>
      <c r="F263" s="184" t="s">
        <v>1782</v>
      </c>
      <c r="G263" s="185" t="s">
        <v>822</v>
      </c>
      <c r="H263" s="186">
        <v>1</v>
      </c>
      <c r="I263" s="187"/>
      <c r="J263" s="188">
        <f>ROUND(I263*H263,2)</f>
        <v>0</v>
      </c>
      <c r="K263" s="184" t="s">
        <v>185</v>
      </c>
      <c r="L263" s="42"/>
      <c r="M263" s="189" t="s">
        <v>5</v>
      </c>
      <c r="N263" s="190" t="s">
        <v>42</v>
      </c>
      <c r="O263" s="43"/>
      <c r="P263" s="191">
        <f>O263*H263</f>
        <v>0</v>
      </c>
      <c r="Q263" s="191">
        <v>0</v>
      </c>
      <c r="R263" s="191">
        <f>Q263*H263</f>
        <v>0</v>
      </c>
      <c r="S263" s="191">
        <v>0</v>
      </c>
      <c r="T263" s="192">
        <f>S263*H263</f>
        <v>0</v>
      </c>
      <c r="AR263" s="25" t="s">
        <v>186</v>
      </c>
      <c r="AT263" s="25" t="s">
        <v>181</v>
      </c>
      <c r="AU263" s="25" t="s">
        <v>80</v>
      </c>
      <c r="AY263" s="25" t="s">
        <v>179</v>
      </c>
      <c r="BE263" s="193">
        <f>IF(N263="základní",J263,0)</f>
        <v>0</v>
      </c>
      <c r="BF263" s="193">
        <f>IF(N263="snížená",J263,0)</f>
        <v>0</v>
      </c>
      <c r="BG263" s="193">
        <f>IF(N263="zákl. přenesená",J263,0)</f>
        <v>0</v>
      </c>
      <c r="BH263" s="193">
        <f>IF(N263="sníž. přenesená",J263,0)</f>
        <v>0</v>
      </c>
      <c r="BI263" s="193">
        <f>IF(N263="nulová",J263,0)</f>
        <v>0</v>
      </c>
      <c r="BJ263" s="25" t="s">
        <v>78</v>
      </c>
      <c r="BK263" s="193">
        <f>ROUND(I263*H263,2)</f>
        <v>0</v>
      </c>
      <c r="BL263" s="25" t="s">
        <v>186</v>
      </c>
      <c r="BM263" s="25" t="s">
        <v>1783</v>
      </c>
    </row>
    <row r="264" spans="2:47" s="1" customFormat="1" ht="13.5">
      <c r="B264" s="42"/>
      <c r="D264" s="194" t="s">
        <v>188</v>
      </c>
      <c r="F264" s="195" t="s">
        <v>1784</v>
      </c>
      <c r="I264" s="196"/>
      <c r="L264" s="42"/>
      <c r="M264" s="197"/>
      <c r="N264" s="43"/>
      <c r="O264" s="43"/>
      <c r="P264" s="43"/>
      <c r="Q264" s="43"/>
      <c r="R264" s="43"/>
      <c r="S264" s="43"/>
      <c r="T264" s="71"/>
      <c r="AT264" s="25" t="s">
        <v>188</v>
      </c>
      <c r="AU264" s="25" t="s">
        <v>80</v>
      </c>
    </row>
    <row r="265" spans="2:47" s="1" customFormat="1" ht="27">
      <c r="B265" s="42"/>
      <c r="D265" s="194" t="s">
        <v>190</v>
      </c>
      <c r="F265" s="198" t="s">
        <v>1928</v>
      </c>
      <c r="I265" s="196"/>
      <c r="L265" s="42"/>
      <c r="M265" s="197"/>
      <c r="N265" s="43"/>
      <c r="O265" s="43"/>
      <c r="P265" s="43"/>
      <c r="Q265" s="43"/>
      <c r="R265" s="43"/>
      <c r="S265" s="43"/>
      <c r="T265" s="71"/>
      <c r="AT265" s="25" t="s">
        <v>190</v>
      </c>
      <c r="AU265" s="25" t="s">
        <v>80</v>
      </c>
    </row>
    <row r="266" spans="2:51" s="12" customFormat="1" ht="13.5">
      <c r="B266" s="199"/>
      <c r="D266" s="194" t="s">
        <v>192</v>
      </c>
      <c r="E266" s="200" t="s">
        <v>5</v>
      </c>
      <c r="F266" s="201" t="s">
        <v>78</v>
      </c>
      <c r="H266" s="202">
        <v>1</v>
      </c>
      <c r="I266" s="203"/>
      <c r="L266" s="199"/>
      <c r="M266" s="204"/>
      <c r="N266" s="205"/>
      <c r="O266" s="205"/>
      <c r="P266" s="205"/>
      <c r="Q266" s="205"/>
      <c r="R266" s="205"/>
      <c r="S266" s="205"/>
      <c r="T266" s="206"/>
      <c r="AT266" s="200" t="s">
        <v>192</v>
      </c>
      <c r="AU266" s="200" t="s">
        <v>80</v>
      </c>
      <c r="AV266" s="12" t="s">
        <v>80</v>
      </c>
      <c r="AW266" s="12" t="s">
        <v>35</v>
      </c>
      <c r="AX266" s="12" t="s">
        <v>78</v>
      </c>
      <c r="AY266" s="200" t="s">
        <v>179</v>
      </c>
    </row>
    <row r="267" spans="2:65" s="1" customFormat="1" ht="38.25" customHeight="1">
      <c r="B267" s="181"/>
      <c r="C267" s="230" t="s">
        <v>599</v>
      </c>
      <c r="D267" s="230" t="s">
        <v>541</v>
      </c>
      <c r="E267" s="231" t="s">
        <v>1785</v>
      </c>
      <c r="F267" s="232" t="s">
        <v>1786</v>
      </c>
      <c r="G267" s="233" t="s">
        <v>822</v>
      </c>
      <c r="H267" s="234">
        <v>1</v>
      </c>
      <c r="I267" s="235"/>
      <c r="J267" s="236">
        <f>ROUND(I267*H267,2)</f>
        <v>0</v>
      </c>
      <c r="K267" s="232" t="s">
        <v>5</v>
      </c>
      <c r="L267" s="237"/>
      <c r="M267" s="238" t="s">
        <v>5</v>
      </c>
      <c r="N267" s="239" t="s">
        <v>42</v>
      </c>
      <c r="O267" s="43"/>
      <c r="P267" s="191">
        <f>O267*H267</f>
        <v>0</v>
      </c>
      <c r="Q267" s="191">
        <v>0.0043</v>
      </c>
      <c r="R267" s="191">
        <f>Q267*H267</f>
        <v>0.0043</v>
      </c>
      <c r="S267" s="191">
        <v>0</v>
      </c>
      <c r="T267" s="192">
        <f>S267*H267</f>
        <v>0</v>
      </c>
      <c r="AR267" s="25" t="s">
        <v>284</v>
      </c>
      <c r="AT267" s="25" t="s">
        <v>541</v>
      </c>
      <c r="AU267" s="25" t="s">
        <v>80</v>
      </c>
      <c r="AY267" s="25" t="s">
        <v>179</v>
      </c>
      <c r="BE267" s="193">
        <f>IF(N267="základní",J267,0)</f>
        <v>0</v>
      </c>
      <c r="BF267" s="193">
        <f>IF(N267="snížená",J267,0)</f>
        <v>0</v>
      </c>
      <c r="BG267" s="193">
        <f>IF(N267="zákl. přenesená",J267,0)</f>
        <v>0</v>
      </c>
      <c r="BH267" s="193">
        <f>IF(N267="sníž. přenesená",J267,0)</f>
        <v>0</v>
      </c>
      <c r="BI267" s="193">
        <f>IF(N267="nulová",J267,0)</f>
        <v>0</v>
      </c>
      <c r="BJ267" s="25" t="s">
        <v>78</v>
      </c>
      <c r="BK267" s="193">
        <f>ROUND(I267*H267,2)</f>
        <v>0</v>
      </c>
      <c r="BL267" s="25" t="s">
        <v>186</v>
      </c>
      <c r="BM267" s="25" t="s">
        <v>1787</v>
      </c>
    </row>
    <row r="268" spans="2:47" s="1" customFormat="1" ht="27">
      <c r="B268" s="42"/>
      <c r="D268" s="194" t="s">
        <v>188</v>
      </c>
      <c r="F268" s="195" t="s">
        <v>1786</v>
      </c>
      <c r="I268" s="196"/>
      <c r="L268" s="42"/>
      <c r="M268" s="197"/>
      <c r="N268" s="43"/>
      <c r="O268" s="43"/>
      <c r="P268" s="43"/>
      <c r="Q268" s="43"/>
      <c r="R268" s="43"/>
      <c r="S268" s="43"/>
      <c r="T268" s="71"/>
      <c r="AT268" s="25" t="s">
        <v>188</v>
      </c>
      <c r="AU268" s="25" t="s">
        <v>80</v>
      </c>
    </row>
    <row r="269" spans="2:65" s="1" customFormat="1" ht="25.5" customHeight="1">
      <c r="B269" s="181"/>
      <c r="C269" s="182" t="s">
        <v>604</v>
      </c>
      <c r="D269" s="182" t="s">
        <v>181</v>
      </c>
      <c r="E269" s="183" t="s">
        <v>1788</v>
      </c>
      <c r="F269" s="184" t="s">
        <v>1789</v>
      </c>
      <c r="G269" s="185" t="s">
        <v>309</v>
      </c>
      <c r="H269" s="186">
        <v>17.5</v>
      </c>
      <c r="I269" s="187"/>
      <c r="J269" s="188">
        <f>ROUND(I269*H269,2)</f>
        <v>0</v>
      </c>
      <c r="K269" s="184" t="s">
        <v>185</v>
      </c>
      <c r="L269" s="42"/>
      <c r="M269" s="189" t="s">
        <v>5</v>
      </c>
      <c r="N269" s="190" t="s">
        <v>42</v>
      </c>
      <c r="O269" s="43"/>
      <c r="P269" s="191">
        <f>O269*H269</f>
        <v>0</v>
      </c>
      <c r="Q269" s="191">
        <v>0</v>
      </c>
      <c r="R269" s="191">
        <f>Q269*H269</f>
        <v>0</v>
      </c>
      <c r="S269" s="191">
        <v>0</v>
      </c>
      <c r="T269" s="192">
        <f>S269*H269</f>
        <v>0</v>
      </c>
      <c r="AR269" s="25" t="s">
        <v>186</v>
      </c>
      <c r="AT269" s="25" t="s">
        <v>181</v>
      </c>
      <c r="AU269" s="25" t="s">
        <v>80</v>
      </c>
      <c r="AY269" s="25" t="s">
        <v>179</v>
      </c>
      <c r="BE269" s="193">
        <f>IF(N269="základní",J269,0)</f>
        <v>0</v>
      </c>
      <c r="BF269" s="193">
        <f>IF(N269="snížená",J269,0)</f>
        <v>0</v>
      </c>
      <c r="BG269" s="193">
        <f>IF(N269="zákl. přenesená",J269,0)</f>
        <v>0</v>
      </c>
      <c r="BH269" s="193">
        <f>IF(N269="sníž. přenesená",J269,0)</f>
        <v>0</v>
      </c>
      <c r="BI269" s="193">
        <f>IF(N269="nulová",J269,0)</f>
        <v>0</v>
      </c>
      <c r="BJ269" s="25" t="s">
        <v>78</v>
      </c>
      <c r="BK269" s="193">
        <f>ROUND(I269*H269,2)</f>
        <v>0</v>
      </c>
      <c r="BL269" s="25" t="s">
        <v>186</v>
      </c>
      <c r="BM269" s="25" t="s">
        <v>1790</v>
      </c>
    </row>
    <row r="270" spans="2:47" s="1" customFormat="1" ht="27">
      <c r="B270" s="42"/>
      <c r="D270" s="194" t="s">
        <v>188</v>
      </c>
      <c r="F270" s="195" t="s">
        <v>1791</v>
      </c>
      <c r="I270" s="196"/>
      <c r="L270" s="42"/>
      <c r="M270" s="197"/>
      <c r="N270" s="43"/>
      <c r="O270" s="43"/>
      <c r="P270" s="43"/>
      <c r="Q270" s="43"/>
      <c r="R270" s="43"/>
      <c r="S270" s="43"/>
      <c r="T270" s="71"/>
      <c r="AT270" s="25" t="s">
        <v>188</v>
      </c>
      <c r="AU270" s="25" t="s">
        <v>80</v>
      </c>
    </row>
    <row r="271" spans="2:47" s="1" customFormat="1" ht="27">
      <c r="B271" s="42"/>
      <c r="D271" s="194" t="s">
        <v>190</v>
      </c>
      <c r="F271" s="198" t="s">
        <v>1928</v>
      </c>
      <c r="I271" s="196"/>
      <c r="L271" s="42"/>
      <c r="M271" s="197"/>
      <c r="N271" s="43"/>
      <c r="O271" s="43"/>
      <c r="P271" s="43"/>
      <c r="Q271" s="43"/>
      <c r="R271" s="43"/>
      <c r="S271" s="43"/>
      <c r="T271" s="71"/>
      <c r="AT271" s="25" t="s">
        <v>190</v>
      </c>
      <c r="AU271" s="25" t="s">
        <v>80</v>
      </c>
    </row>
    <row r="272" spans="2:51" s="12" customFormat="1" ht="13.5">
      <c r="B272" s="199"/>
      <c r="D272" s="194" t="s">
        <v>192</v>
      </c>
      <c r="E272" s="200" t="s">
        <v>5</v>
      </c>
      <c r="F272" s="201" t="s">
        <v>1792</v>
      </c>
      <c r="H272" s="202">
        <v>17.5</v>
      </c>
      <c r="I272" s="203"/>
      <c r="L272" s="199"/>
      <c r="M272" s="204"/>
      <c r="N272" s="205"/>
      <c r="O272" s="205"/>
      <c r="P272" s="205"/>
      <c r="Q272" s="205"/>
      <c r="R272" s="205"/>
      <c r="S272" s="205"/>
      <c r="T272" s="206"/>
      <c r="AT272" s="200" t="s">
        <v>192</v>
      </c>
      <c r="AU272" s="200" t="s">
        <v>80</v>
      </c>
      <c r="AV272" s="12" t="s">
        <v>80</v>
      </c>
      <c r="AW272" s="12" t="s">
        <v>35</v>
      </c>
      <c r="AX272" s="12" t="s">
        <v>78</v>
      </c>
      <c r="AY272" s="200" t="s">
        <v>179</v>
      </c>
    </row>
    <row r="273" spans="2:65" s="1" customFormat="1" ht="25.5" customHeight="1">
      <c r="B273" s="181"/>
      <c r="C273" s="230" t="s">
        <v>609</v>
      </c>
      <c r="D273" s="230" t="s">
        <v>541</v>
      </c>
      <c r="E273" s="231" t="s">
        <v>1793</v>
      </c>
      <c r="F273" s="232" t="s">
        <v>1794</v>
      </c>
      <c r="G273" s="233" t="s">
        <v>309</v>
      </c>
      <c r="H273" s="234">
        <v>17.5</v>
      </c>
      <c r="I273" s="235"/>
      <c r="J273" s="236">
        <f>ROUND(I273*H273,2)</f>
        <v>0</v>
      </c>
      <c r="K273" s="232" t="s">
        <v>185</v>
      </c>
      <c r="L273" s="237"/>
      <c r="M273" s="238" t="s">
        <v>5</v>
      </c>
      <c r="N273" s="239" t="s">
        <v>42</v>
      </c>
      <c r="O273" s="43"/>
      <c r="P273" s="191">
        <f>O273*H273</f>
        <v>0</v>
      </c>
      <c r="Q273" s="191">
        <v>0.0015</v>
      </c>
      <c r="R273" s="191">
        <f>Q273*H273</f>
        <v>0.02625</v>
      </c>
      <c r="S273" s="191">
        <v>0</v>
      </c>
      <c r="T273" s="192">
        <f>S273*H273</f>
        <v>0</v>
      </c>
      <c r="AR273" s="25" t="s">
        <v>284</v>
      </c>
      <c r="AT273" s="25" t="s">
        <v>541</v>
      </c>
      <c r="AU273" s="25" t="s">
        <v>80</v>
      </c>
      <c r="AY273" s="25" t="s">
        <v>179</v>
      </c>
      <c r="BE273" s="193">
        <f>IF(N273="základní",J273,0)</f>
        <v>0</v>
      </c>
      <c r="BF273" s="193">
        <f>IF(N273="snížená",J273,0)</f>
        <v>0</v>
      </c>
      <c r="BG273" s="193">
        <f>IF(N273="zákl. přenesená",J273,0)</f>
        <v>0</v>
      </c>
      <c r="BH273" s="193">
        <f>IF(N273="sníž. přenesená",J273,0)</f>
        <v>0</v>
      </c>
      <c r="BI273" s="193">
        <f>IF(N273="nulová",J273,0)</f>
        <v>0</v>
      </c>
      <c r="BJ273" s="25" t="s">
        <v>78</v>
      </c>
      <c r="BK273" s="193">
        <f>ROUND(I273*H273,2)</f>
        <v>0</v>
      </c>
      <c r="BL273" s="25" t="s">
        <v>186</v>
      </c>
      <c r="BM273" s="25" t="s">
        <v>1795</v>
      </c>
    </row>
    <row r="274" spans="2:47" s="1" customFormat="1" ht="13.5">
      <c r="B274" s="42"/>
      <c r="D274" s="194" t="s">
        <v>188</v>
      </c>
      <c r="F274" s="195" t="s">
        <v>1794</v>
      </c>
      <c r="I274" s="196"/>
      <c r="L274" s="42"/>
      <c r="M274" s="197"/>
      <c r="N274" s="43"/>
      <c r="O274" s="43"/>
      <c r="P274" s="43"/>
      <c r="Q274" s="43"/>
      <c r="R274" s="43"/>
      <c r="S274" s="43"/>
      <c r="T274" s="71"/>
      <c r="AT274" s="25" t="s">
        <v>188</v>
      </c>
      <c r="AU274" s="25" t="s">
        <v>80</v>
      </c>
    </row>
    <row r="275" spans="2:65" s="1" customFormat="1" ht="25.5" customHeight="1">
      <c r="B275" s="181"/>
      <c r="C275" s="182" t="s">
        <v>614</v>
      </c>
      <c r="D275" s="182" t="s">
        <v>181</v>
      </c>
      <c r="E275" s="183" t="s">
        <v>1796</v>
      </c>
      <c r="F275" s="184" t="s">
        <v>1797</v>
      </c>
      <c r="G275" s="185" t="s">
        <v>309</v>
      </c>
      <c r="H275" s="186">
        <v>55</v>
      </c>
      <c r="I275" s="187"/>
      <c r="J275" s="188">
        <f>ROUND(I275*H275,2)</f>
        <v>0</v>
      </c>
      <c r="K275" s="184" t="s">
        <v>185</v>
      </c>
      <c r="L275" s="42"/>
      <c r="M275" s="189" t="s">
        <v>5</v>
      </c>
      <c r="N275" s="190" t="s">
        <v>42</v>
      </c>
      <c r="O275" s="43"/>
      <c r="P275" s="191">
        <f>O275*H275</f>
        <v>0</v>
      </c>
      <c r="Q275" s="191">
        <v>0</v>
      </c>
      <c r="R275" s="191">
        <f>Q275*H275</f>
        <v>0</v>
      </c>
      <c r="S275" s="191">
        <v>0</v>
      </c>
      <c r="T275" s="192">
        <f>S275*H275</f>
        <v>0</v>
      </c>
      <c r="AR275" s="25" t="s">
        <v>186</v>
      </c>
      <c r="AT275" s="25" t="s">
        <v>181</v>
      </c>
      <c r="AU275" s="25" t="s">
        <v>80</v>
      </c>
      <c r="AY275" s="25" t="s">
        <v>179</v>
      </c>
      <c r="BE275" s="193">
        <f>IF(N275="základní",J275,0)</f>
        <v>0</v>
      </c>
      <c r="BF275" s="193">
        <f>IF(N275="snížená",J275,0)</f>
        <v>0</v>
      </c>
      <c r="BG275" s="193">
        <f>IF(N275="zákl. přenesená",J275,0)</f>
        <v>0</v>
      </c>
      <c r="BH275" s="193">
        <f>IF(N275="sníž. přenesená",J275,0)</f>
        <v>0</v>
      </c>
      <c r="BI275" s="193">
        <f>IF(N275="nulová",J275,0)</f>
        <v>0</v>
      </c>
      <c r="BJ275" s="25" t="s">
        <v>78</v>
      </c>
      <c r="BK275" s="193">
        <f>ROUND(I275*H275,2)</f>
        <v>0</v>
      </c>
      <c r="BL275" s="25" t="s">
        <v>186</v>
      </c>
      <c r="BM275" s="25" t="s">
        <v>1798</v>
      </c>
    </row>
    <row r="276" spans="2:47" s="1" customFormat="1" ht="27">
      <c r="B276" s="42"/>
      <c r="D276" s="194" t="s">
        <v>188</v>
      </c>
      <c r="F276" s="195" t="s">
        <v>1799</v>
      </c>
      <c r="I276" s="196"/>
      <c r="L276" s="42"/>
      <c r="M276" s="197"/>
      <c r="N276" s="43"/>
      <c r="O276" s="43"/>
      <c r="P276" s="43"/>
      <c r="Q276" s="43"/>
      <c r="R276" s="43"/>
      <c r="S276" s="43"/>
      <c r="T276" s="71"/>
      <c r="AT276" s="25" t="s">
        <v>188</v>
      </c>
      <c r="AU276" s="25" t="s">
        <v>80</v>
      </c>
    </row>
    <row r="277" spans="2:47" s="1" customFormat="1" ht="27">
      <c r="B277" s="42"/>
      <c r="D277" s="194" t="s">
        <v>190</v>
      </c>
      <c r="F277" s="198" t="s">
        <v>1928</v>
      </c>
      <c r="I277" s="196"/>
      <c r="L277" s="42"/>
      <c r="M277" s="197"/>
      <c r="N277" s="43"/>
      <c r="O277" s="43"/>
      <c r="P277" s="43"/>
      <c r="Q277" s="43"/>
      <c r="R277" s="43"/>
      <c r="S277" s="43"/>
      <c r="T277" s="71"/>
      <c r="AT277" s="25" t="s">
        <v>190</v>
      </c>
      <c r="AU277" s="25" t="s">
        <v>80</v>
      </c>
    </row>
    <row r="278" spans="2:51" s="12" customFormat="1" ht="13.5">
      <c r="B278" s="199"/>
      <c r="D278" s="194" t="s">
        <v>192</v>
      </c>
      <c r="E278" s="200" t="s">
        <v>5</v>
      </c>
      <c r="F278" s="201" t="s">
        <v>748</v>
      </c>
      <c r="H278" s="202">
        <v>55</v>
      </c>
      <c r="I278" s="203"/>
      <c r="L278" s="199"/>
      <c r="M278" s="204"/>
      <c r="N278" s="205"/>
      <c r="O278" s="205"/>
      <c r="P278" s="205"/>
      <c r="Q278" s="205"/>
      <c r="R278" s="205"/>
      <c r="S278" s="205"/>
      <c r="T278" s="206"/>
      <c r="AT278" s="200" t="s">
        <v>192</v>
      </c>
      <c r="AU278" s="200" t="s">
        <v>80</v>
      </c>
      <c r="AV278" s="12" t="s">
        <v>80</v>
      </c>
      <c r="AW278" s="12" t="s">
        <v>35</v>
      </c>
      <c r="AX278" s="12" t="s">
        <v>78</v>
      </c>
      <c r="AY278" s="200" t="s">
        <v>179</v>
      </c>
    </row>
    <row r="279" spans="2:65" s="1" customFormat="1" ht="16.5" customHeight="1">
      <c r="B279" s="181"/>
      <c r="C279" s="230" t="s">
        <v>621</v>
      </c>
      <c r="D279" s="230" t="s">
        <v>541</v>
      </c>
      <c r="E279" s="231" t="s">
        <v>1800</v>
      </c>
      <c r="F279" s="232" t="s">
        <v>1801</v>
      </c>
      <c r="G279" s="233" t="s">
        <v>309</v>
      </c>
      <c r="H279" s="234">
        <v>55</v>
      </c>
      <c r="I279" s="235"/>
      <c r="J279" s="236">
        <f>ROUND(I279*H279,2)</f>
        <v>0</v>
      </c>
      <c r="K279" s="232" t="s">
        <v>185</v>
      </c>
      <c r="L279" s="237"/>
      <c r="M279" s="238" t="s">
        <v>5</v>
      </c>
      <c r="N279" s="239" t="s">
        <v>42</v>
      </c>
      <c r="O279" s="43"/>
      <c r="P279" s="191">
        <f>O279*H279</f>
        <v>0</v>
      </c>
      <c r="Q279" s="191">
        <v>4E-05</v>
      </c>
      <c r="R279" s="191">
        <f>Q279*H279</f>
        <v>0.0022</v>
      </c>
      <c r="S279" s="191">
        <v>0</v>
      </c>
      <c r="T279" s="192">
        <f>S279*H279</f>
        <v>0</v>
      </c>
      <c r="AR279" s="25" t="s">
        <v>284</v>
      </c>
      <c r="AT279" s="25" t="s">
        <v>541</v>
      </c>
      <c r="AU279" s="25" t="s">
        <v>80</v>
      </c>
      <c r="AY279" s="25" t="s">
        <v>179</v>
      </c>
      <c r="BE279" s="193">
        <f>IF(N279="základní",J279,0)</f>
        <v>0</v>
      </c>
      <c r="BF279" s="193">
        <f>IF(N279="snížená",J279,0)</f>
        <v>0</v>
      </c>
      <c r="BG279" s="193">
        <f>IF(N279="zákl. přenesená",J279,0)</f>
        <v>0</v>
      </c>
      <c r="BH279" s="193">
        <f>IF(N279="sníž. přenesená",J279,0)</f>
        <v>0</v>
      </c>
      <c r="BI279" s="193">
        <f>IF(N279="nulová",J279,0)</f>
        <v>0</v>
      </c>
      <c r="BJ279" s="25" t="s">
        <v>78</v>
      </c>
      <c r="BK279" s="193">
        <f>ROUND(I279*H279,2)</f>
        <v>0</v>
      </c>
      <c r="BL279" s="25" t="s">
        <v>186</v>
      </c>
      <c r="BM279" s="25" t="s">
        <v>1802</v>
      </c>
    </row>
    <row r="280" spans="2:47" s="1" customFormat="1" ht="13.5">
      <c r="B280" s="42"/>
      <c r="D280" s="194" t="s">
        <v>188</v>
      </c>
      <c r="F280" s="195" t="s">
        <v>1801</v>
      </c>
      <c r="I280" s="196"/>
      <c r="L280" s="42"/>
      <c r="M280" s="197"/>
      <c r="N280" s="43"/>
      <c r="O280" s="43"/>
      <c r="P280" s="43"/>
      <c r="Q280" s="43"/>
      <c r="R280" s="43"/>
      <c r="S280" s="43"/>
      <c r="T280" s="71"/>
      <c r="AT280" s="25" t="s">
        <v>188</v>
      </c>
      <c r="AU280" s="25" t="s">
        <v>80</v>
      </c>
    </row>
    <row r="281" spans="2:63" s="11" customFormat="1" ht="29.85" customHeight="1">
      <c r="B281" s="168"/>
      <c r="D281" s="169" t="s">
        <v>70</v>
      </c>
      <c r="E281" s="179" t="s">
        <v>236</v>
      </c>
      <c r="F281" s="179" t="s">
        <v>974</v>
      </c>
      <c r="I281" s="171"/>
      <c r="J281" s="180">
        <f>BK281</f>
        <v>0</v>
      </c>
      <c r="L281" s="168"/>
      <c r="M281" s="173"/>
      <c r="N281" s="174"/>
      <c r="O281" s="174"/>
      <c r="P281" s="175">
        <f>SUM(P282:P302)</f>
        <v>0</v>
      </c>
      <c r="Q281" s="174"/>
      <c r="R281" s="175">
        <f>SUM(R282:R302)</f>
        <v>3.719875</v>
      </c>
      <c r="S281" s="174"/>
      <c r="T281" s="176">
        <f>SUM(T282:T302)</f>
        <v>0</v>
      </c>
      <c r="AR281" s="169" t="s">
        <v>78</v>
      </c>
      <c r="AT281" s="177" t="s">
        <v>70</v>
      </c>
      <c r="AU281" s="177" t="s">
        <v>78</v>
      </c>
      <c r="AY281" s="169" t="s">
        <v>179</v>
      </c>
      <c r="BK281" s="178">
        <f>SUM(BK282:BK302)</f>
        <v>0</v>
      </c>
    </row>
    <row r="282" spans="2:65" s="1" customFormat="1" ht="16.5" customHeight="1">
      <c r="B282" s="181"/>
      <c r="C282" s="182" t="s">
        <v>628</v>
      </c>
      <c r="D282" s="182" t="s">
        <v>181</v>
      </c>
      <c r="E282" s="183" t="s">
        <v>1809</v>
      </c>
      <c r="F282" s="184" t="s">
        <v>1810</v>
      </c>
      <c r="G282" s="185" t="s">
        <v>184</v>
      </c>
      <c r="H282" s="186">
        <v>6</v>
      </c>
      <c r="I282" s="187"/>
      <c r="J282" s="188">
        <f>ROUND(I282*H282,2)</f>
        <v>0</v>
      </c>
      <c r="K282" s="184" t="s">
        <v>5</v>
      </c>
      <c r="L282" s="42"/>
      <c r="M282" s="189" t="s">
        <v>5</v>
      </c>
      <c r="N282" s="190" t="s">
        <v>42</v>
      </c>
      <c r="O282" s="43"/>
      <c r="P282" s="191">
        <f>O282*H282</f>
        <v>0</v>
      </c>
      <c r="Q282" s="191">
        <v>0</v>
      </c>
      <c r="R282" s="191">
        <f>Q282*H282</f>
        <v>0</v>
      </c>
      <c r="S282" s="191">
        <v>0</v>
      </c>
      <c r="T282" s="192">
        <f>S282*H282</f>
        <v>0</v>
      </c>
      <c r="AR282" s="25" t="s">
        <v>186</v>
      </c>
      <c r="AT282" s="25" t="s">
        <v>181</v>
      </c>
      <c r="AU282" s="25" t="s">
        <v>80</v>
      </c>
      <c r="AY282" s="25" t="s">
        <v>179</v>
      </c>
      <c r="BE282" s="193">
        <f>IF(N282="základní",J282,0)</f>
        <v>0</v>
      </c>
      <c r="BF282" s="193">
        <f>IF(N282="snížená",J282,0)</f>
        <v>0</v>
      </c>
      <c r="BG282" s="193">
        <f>IF(N282="zákl. přenesená",J282,0)</f>
        <v>0</v>
      </c>
      <c r="BH282" s="193">
        <f>IF(N282="sníž. přenesená",J282,0)</f>
        <v>0</v>
      </c>
      <c r="BI282" s="193">
        <f>IF(N282="nulová",J282,0)</f>
        <v>0</v>
      </c>
      <c r="BJ282" s="25" t="s">
        <v>78</v>
      </c>
      <c r="BK282" s="193">
        <f>ROUND(I282*H282,2)</f>
        <v>0</v>
      </c>
      <c r="BL282" s="25" t="s">
        <v>186</v>
      </c>
      <c r="BM282" s="25" t="s">
        <v>1811</v>
      </c>
    </row>
    <row r="283" spans="2:47" s="1" customFormat="1" ht="13.5">
      <c r="B283" s="42"/>
      <c r="D283" s="194" t="s">
        <v>188</v>
      </c>
      <c r="F283" s="195" t="s">
        <v>1039</v>
      </c>
      <c r="I283" s="196"/>
      <c r="L283" s="42"/>
      <c r="M283" s="197"/>
      <c r="N283" s="43"/>
      <c r="O283" s="43"/>
      <c r="P283" s="43"/>
      <c r="Q283" s="43"/>
      <c r="R283" s="43"/>
      <c r="S283" s="43"/>
      <c r="T283" s="71"/>
      <c r="AT283" s="25" t="s">
        <v>188</v>
      </c>
      <c r="AU283" s="25" t="s">
        <v>80</v>
      </c>
    </row>
    <row r="284" spans="2:47" s="1" customFormat="1" ht="27">
      <c r="B284" s="42"/>
      <c r="D284" s="194" t="s">
        <v>190</v>
      </c>
      <c r="F284" s="198" t="s">
        <v>1928</v>
      </c>
      <c r="I284" s="196"/>
      <c r="L284" s="42"/>
      <c r="M284" s="197"/>
      <c r="N284" s="43"/>
      <c r="O284" s="43"/>
      <c r="P284" s="43"/>
      <c r="Q284" s="43"/>
      <c r="R284" s="43"/>
      <c r="S284" s="43"/>
      <c r="T284" s="71"/>
      <c r="AT284" s="25" t="s">
        <v>190</v>
      </c>
      <c r="AU284" s="25" t="s">
        <v>80</v>
      </c>
    </row>
    <row r="285" spans="2:51" s="12" customFormat="1" ht="13.5">
      <c r="B285" s="199"/>
      <c r="D285" s="194" t="s">
        <v>192</v>
      </c>
      <c r="E285" s="200" t="s">
        <v>5</v>
      </c>
      <c r="F285" s="201" t="s">
        <v>248</v>
      </c>
      <c r="H285" s="202">
        <v>6</v>
      </c>
      <c r="I285" s="203"/>
      <c r="L285" s="199"/>
      <c r="M285" s="204"/>
      <c r="N285" s="205"/>
      <c r="O285" s="205"/>
      <c r="P285" s="205"/>
      <c r="Q285" s="205"/>
      <c r="R285" s="205"/>
      <c r="S285" s="205"/>
      <c r="T285" s="206"/>
      <c r="AT285" s="200" t="s">
        <v>192</v>
      </c>
      <c r="AU285" s="200" t="s">
        <v>80</v>
      </c>
      <c r="AV285" s="12" t="s">
        <v>80</v>
      </c>
      <c r="AW285" s="12" t="s">
        <v>35</v>
      </c>
      <c r="AX285" s="12" t="s">
        <v>78</v>
      </c>
      <c r="AY285" s="200" t="s">
        <v>179</v>
      </c>
    </row>
    <row r="286" spans="2:65" s="1" customFormat="1" ht="16.5" customHeight="1">
      <c r="B286" s="181"/>
      <c r="C286" s="182" t="s">
        <v>632</v>
      </c>
      <c r="D286" s="182" t="s">
        <v>181</v>
      </c>
      <c r="E286" s="183" t="s">
        <v>1812</v>
      </c>
      <c r="F286" s="184" t="s">
        <v>1813</v>
      </c>
      <c r="G286" s="185" t="s">
        <v>184</v>
      </c>
      <c r="H286" s="186">
        <v>6</v>
      </c>
      <c r="I286" s="187"/>
      <c r="J286" s="188">
        <f>ROUND(I286*H286,2)</f>
        <v>0</v>
      </c>
      <c r="K286" s="184" t="s">
        <v>5</v>
      </c>
      <c r="L286" s="42"/>
      <c r="M286" s="189" t="s">
        <v>5</v>
      </c>
      <c r="N286" s="190" t="s">
        <v>42</v>
      </c>
      <c r="O286" s="43"/>
      <c r="P286" s="191">
        <f>O286*H286</f>
        <v>0</v>
      </c>
      <c r="Q286" s="191">
        <v>0.408</v>
      </c>
      <c r="R286" s="191">
        <f>Q286*H286</f>
        <v>2.448</v>
      </c>
      <c r="S286" s="191">
        <v>0</v>
      </c>
      <c r="T286" s="192">
        <f>S286*H286</f>
        <v>0</v>
      </c>
      <c r="AR286" s="25" t="s">
        <v>186</v>
      </c>
      <c r="AT286" s="25" t="s">
        <v>181</v>
      </c>
      <c r="AU286" s="25" t="s">
        <v>80</v>
      </c>
      <c r="AY286" s="25" t="s">
        <v>179</v>
      </c>
      <c r="BE286" s="193">
        <f>IF(N286="základní",J286,0)</f>
        <v>0</v>
      </c>
      <c r="BF286" s="193">
        <f>IF(N286="snížená",J286,0)</f>
        <v>0</v>
      </c>
      <c r="BG286" s="193">
        <f>IF(N286="zákl. přenesená",J286,0)</f>
        <v>0</v>
      </c>
      <c r="BH286" s="193">
        <f>IF(N286="sníž. přenesená",J286,0)</f>
        <v>0</v>
      </c>
      <c r="BI286" s="193">
        <f>IF(N286="nulová",J286,0)</f>
        <v>0</v>
      </c>
      <c r="BJ286" s="25" t="s">
        <v>78</v>
      </c>
      <c r="BK286" s="193">
        <f>ROUND(I286*H286,2)</f>
        <v>0</v>
      </c>
      <c r="BL286" s="25" t="s">
        <v>186</v>
      </c>
      <c r="BM286" s="25" t="s">
        <v>1814</v>
      </c>
    </row>
    <row r="287" spans="2:47" s="1" customFormat="1" ht="13.5">
      <c r="B287" s="42"/>
      <c r="D287" s="194" t="s">
        <v>188</v>
      </c>
      <c r="F287" s="195" t="s">
        <v>1815</v>
      </c>
      <c r="I287" s="196"/>
      <c r="L287" s="42"/>
      <c r="M287" s="197"/>
      <c r="N287" s="43"/>
      <c r="O287" s="43"/>
      <c r="P287" s="43"/>
      <c r="Q287" s="43"/>
      <c r="R287" s="43"/>
      <c r="S287" s="43"/>
      <c r="T287" s="71"/>
      <c r="AT287" s="25" t="s">
        <v>188</v>
      </c>
      <c r="AU287" s="25" t="s">
        <v>80</v>
      </c>
    </row>
    <row r="288" spans="2:65" s="1" customFormat="1" ht="16.5" customHeight="1">
      <c r="B288" s="181"/>
      <c r="C288" s="182" t="s">
        <v>641</v>
      </c>
      <c r="D288" s="182" t="s">
        <v>181</v>
      </c>
      <c r="E288" s="183" t="s">
        <v>1816</v>
      </c>
      <c r="F288" s="184" t="s">
        <v>1817</v>
      </c>
      <c r="G288" s="185" t="s">
        <v>184</v>
      </c>
      <c r="H288" s="186">
        <v>14.1</v>
      </c>
      <c r="I288" s="187"/>
      <c r="J288" s="188">
        <f>ROUND(I288*H288,2)</f>
        <v>0</v>
      </c>
      <c r="K288" s="184" t="s">
        <v>5</v>
      </c>
      <c r="L288" s="42"/>
      <c r="M288" s="189" t="s">
        <v>5</v>
      </c>
      <c r="N288" s="190" t="s">
        <v>42</v>
      </c>
      <c r="O288" s="43"/>
      <c r="P288" s="191">
        <f>O288*H288</f>
        <v>0</v>
      </c>
      <c r="Q288" s="191">
        <v>0</v>
      </c>
      <c r="R288" s="191">
        <f>Q288*H288</f>
        <v>0</v>
      </c>
      <c r="S288" s="191">
        <v>0</v>
      </c>
      <c r="T288" s="192">
        <f>S288*H288</f>
        <v>0</v>
      </c>
      <c r="AR288" s="25" t="s">
        <v>186</v>
      </c>
      <c r="AT288" s="25" t="s">
        <v>181</v>
      </c>
      <c r="AU288" s="25" t="s">
        <v>80</v>
      </c>
      <c r="AY288" s="25" t="s">
        <v>179</v>
      </c>
      <c r="BE288" s="193">
        <f>IF(N288="základní",J288,0)</f>
        <v>0</v>
      </c>
      <c r="BF288" s="193">
        <f>IF(N288="snížená",J288,0)</f>
        <v>0</v>
      </c>
      <c r="BG288" s="193">
        <f>IF(N288="zákl. přenesená",J288,0)</f>
        <v>0</v>
      </c>
      <c r="BH288" s="193">
        <f>IF(N288="sníž. přenesená",J288,0)</f>
        <v>0</v>
      </c>
      <c r="BI288" s="193">
        <f>IF(N288="nulová",J288,0)</f>
        <v>0</v>
      </c>
      <c r="BJ288" s="25" t="s">
        <v>78</v>
      </c>
      <c r="BK288" s="193">
        <f>ROUND(I288*H288,2)</f>
        <v>0</v>
      </c>
      <c r="BL288" s="25" t="s">
        <v>186</v>
      </c>
      <c r="BM288" s="25" t="s">
        <v>1818</v>
      </c>
    </row>
    <row r="289" spans="2:47" s="1" customFormat="1" ht="13.5">
      <c r="B289" s="42"/>
      <c r="D289" s="194" t="s">
        <v>188</v>
      </c>
      <c r="F289" s="195" t="s">
        <v>1819</v>
      </c>
      <c r="I289" s="196"/>
      <c r="L289" s="42"/>
      <c r="M289" s="197"/>
      <c r="N289" s="43"/>
      <c r="O289" s="43"/>
      <c r="P289" s="43"/>
      <c r="Q289" s="43"/>
      <c r="R289" s="43"/>
      <c r="S289" s="43"/>
      <c r="T289" s="71"/>
      <c r="AT289" s="25" t="s">
        <v>188</v>
      </c>
      <c r="AU289" s="25" t="s">
        <v>80</v>
      </c>
    </row>
    <row r="290" spans="2:47" s="1" customFormat="1" ht="27">
      <c r="B290" s="42"/>
      <c r="D290" s="194" t="s">
        <v>190</v>
      </c>
      <c r="F290" s="198" t="s">
        <v>1928</v>
      </c>
      <c r="I290" s="196"/>
      <c r="L290" s="42"/>
      <c r="M290" s="197"/>
      <c r="N290" s="43"/>
      <c r="O290" s="43"/>
      <c r="P290" s="43"/>
      <c r="Q290" s="43"/>
      <c r="R290" s="43"/>
      <c r="S290" s="43"/>
      <c r="T290" s="71"/>
      <c r="AT290" s="25" t="s">
        <v>190</v>
      </c>
      <c r="AU290" s="25" t="s">
        <v>80</v>
      </c>
    </row>
    <row r="291" spans="2:51" s="12" customFormat="1" ht="13.5">
      <c r="B291" s="199"/>
      <c r="D291" s="194" t="s">
        <v>192</v>
      </c>
      <c r="E291" s="200" t="s">
        <v>5</v>
      </c>
      <c r="F291" s="201" t="s">
        <v>1960</v>
      </c>
      <c r="H291" s="202">
        <v>14.1</v>
      </c>
      <c r="I291" s="203"/>
      <c r="L291" s="199"/>
      <c r="M291" s="204"/>
      <c r="N291" s="205"/>
      <c r="O291" s="205"/>
      <c r="P291" s="205"/>
      <c r="Q291" s="205"/>
      <c r="R291" s="205"/>
      <c r="S291" s="205"/>
      <c r="T291" s="206"/>
      <c r="AT291" s="200" t="s">
        <v>192</v>
      </c>
      <c r="AU291" s="200" t="s">
        <v>80</v>
      </c>
      <c r="AV291" s="12" t="s">
        <v>80</v>
      </c>
      <c r="AW291" s="12" t="s">
        <v>35</v>
      </c>
      <c r="AX291" s="12" t="s">
        <v>78</v>
      </c>
      <c r="AY291" s="200" t="s">
        <v>179</v>
      </c>
    </row>
    <row r="292" spans="2:65" s="1" customFormat="1" ht="16.5" customHeight="1">
      <c r="B292" s="181"/>
      <c r="C292" s="182" t="s">
        <v>645</v>
      </c>
      <c r="D292" s="182" t="s">
        <v>181</v>
      </c>
      <c r="E292" s="183" t="s">
        <v>1820</v>
      </c>
      <c r="F292" s="184" t="s">
        <v>1821</v>
      </c>
      <c r="G292" s="185" t="s">
        <v>184</v>
      </c>
      <c r="H292" s="186">
        <v>14.1</v>
      </c>
      <c r="I292" s="187"/>
      <c r="J292" s="188">
        <f>ROUND(I292*H292,2)</f>
        <v>0</v>
      </c>
      <c r="K292" s="184" t="s">
        <v>185</v>
      </c>
      <c r="L292" s="42"/>
      <c r="M292" s="189" t="s">
        <v>5</v>
      </c>
      <c r="N292" s="190" t="s">
        <v>42</v>
      </c>
      <c r="O292" s="43"/>
      <c r="P292" s="191">
        <f>O292*H292</f>
        <v>0</v>
      </c>
      <c r="Q292" s="191">
        <v>0</v>
      </c>
      <c r="R292" s="191">
        <f>Q292*H292</f>
        <v>0</v>
      </c>
      <c r="S292" s="191">
        <v>0</v>
      </c>
      <c r="T292" s="192">
        <f>S292*H292</f>
        <v>0</v>
      </c>
      <c r="AR292" s="25" t="s">
        <v>186</v>
      </c>
      <c r="AT292" s="25" t="s">
        <v>181</v>
      </c>
      <c r="AU292" s="25" t="s">
        <v>80</v>
      </c>
      <c r="AY292" s="25" t="s">
        <v>179</v>
      </c>
      <c r="BE292" s="193">
        <f>IF(N292="základní",J292,0)</f>
        <v>0</v>
      </c>
      <c r="BF292" s="193">
        <f>IF(N292="snížená",J292,0)</f>
        <v>0</v>
      </c>
      <c r="BG292" s="193">
        <f>IF(N292="zákl. přenesená",J292,0)</f>
        <v>0</v>
      </c>
      <c r="BH292" s="193">
        <f>IF(N292="sníž. přenesená",J292,0)</f>
        <v>0</v>
      </c>
      <c r="BI292" s="193">
        <f>IF(N292="nulová",J292,0)</f>
        <v>0</v>
      </c>
      <c r="BJ292" s="25" t="s">
        <v>78</v>
      </c>
      <c r="BK292" s="193">
        <f>ROUND(I292*H292,2)</f>
        <v>0</v>
      </c>
      <c r="BL292" s="25" t="s">
        <v>186</v>
      </c>
      <c r="BM292" s="25" t="s">
        <v>1822</v>
      </c>
    </row>
    <row r="293" spans="2:47" s="1" customFormat="1" ht="27">
      <c r="B293" s="42"/>
      <c r="D293" s="194" t="s">
        <v>188</v>
      </c>
      <c r="F293" s="195" t="s">
        <v>1823</v>
      </c>
      <c r="I293" s="196"/>
      <c r="L293" s="42"/>
      <c r="M293" s="197"/>
      <c r="N293" s="43"/>
      <c r="O293" s="43"/>
      <c r="P293" s="43"/>
      <c r="Q293" s="43"/>
      <c r="R293" s="43"/>
      <c r="S293" s="43"/>
      <c r="T293" s="71"/>
      <c r="AT293" s="25" t="s">
        <v>188</v>
      </c>
      <c r="AU293" s="25" t="s">
        <v>80</v>
      </c>
    </row>
    <row r="294" spans="2:65" s="1" customFormat="1" ht="16.5" customHeight="1">
      <c r="B294" s="181"/>
      <c r="C294" s="182" t="s">
        <v>650</v>
      </c>
      <c r="D294" s="182" t="s">
        <v>181</v>
      </c>
      <c r="E294" s="183" t="s">
        <v>1036</v>
      </c>
      <c r="F294" s="184" t="s">
        <v>1824</v>
      </c>
      <c r="G294" s="185" t="s">
        <v>184</v>
      </c>
      <c r="H294" s="186">
        <v>5.5</v>
      </c>
      <c r="I294" s="187"/>
      <c r="J294" s="188">
        <f>ROUND(I294*H294,2)</f>
        <v>0</v>
      </c>
      <c r="K294" s="184" t="s">
        <v>185</v>
      </c>
      <c r="L294" s="42"/>
      <c r="M294" s="189" t="s">
        <v>5</v>
      </c>
      <c r="N294" s="190" t="s">
        <v>42</v>
      </c>
      <c r="O294" s="43"/>
      <c r="P294" s="191">
        <f>O294*H294</f>
        <v>0</v>
      </c>
      <c r="Q294" s="191">
        <v>0</v>
      </c>
      <c r="R294" s="191">
        <f>Q294*H294</f>
        <v>0</v>
      </c>
      <c r="S294" s="191">
        <v>0</v>
      </c>
      <c r="T294" s="192">
        <f>S294*H294</f>
        <v>0</v>
      </c>
      <c r="AR294" s="25" t="s">
        <v>186</v>
      </c>
      <c r="AT294" s="25" t="s">
        <v>181</v>
      </c>
      <c r="AU294" s="25" t="s">
        <v>80</v>
      </c>
      <c r="AY294" s="25" t="s">
        <v>179</v>
      </c>
      <c r="BE294" s="193">
        <f>IF(N294="základní",J294,0)</f>
        <v>0</v>
      </c>
      <c r="BF294" s="193">
        <f>IF(N294="snížená",J294,0)</f>
        <v>0</v>
      </c>
      <c r="BG294" s="193">
        <f>IF(N294="zákl. přenesená",J294,0)</f>
        <v>0</v>
      </c>
      <c r="BH294" s="193">
        <f>IF(N294="sníž. přenesená",J294,0)</f>
        <v>0</v>
      </c>
      <c r="BI294" s="193">
        <f>IF(N294="nulová",J294,0)</f>
        <v>0</v>
      </c>
      <c r="BJ294" s="25" t="s">
        <v>78</v>
      </c>
      <c r="BK294" s="193">
        <f>ROUND(I294*H294,2)</f>
        <v>0</v>
      </c>
      <c r="BL294" s="25" t="s">
        <v>186</v>
      </c>
      <c r="BM294" s="25" t="s">
        <v>1825</v>
      </c>
    </row>
    <row r="295" spans="2:47" s="1" customFormat="1" ht="13.5">
      <c r="B295" s="42"/>
      <c r="D295" s="194" t="s">
        <v>188</v>
      </c>
      <c r="F295" s="195" t="s">
        <v>1039</v>
      </c>
      <c r="I295" s="196"/>
      <c r="L295" s="42"/>
      <c r="M295" s="197"/>
      <c r="N295" s="43"/>
      <c r="O295" s="43"/>
      <c r="P295" s="43"/>
      <c r="Q295" s="43"/>
      <c r="R295" s="43"/>
      <c r="S295" s="43"/>
      <c r="T295" s="71"/>
      <c r="AT295" s="25" t="s">
        <v>188</v>
      </c>
      <c r="AU295" s="25" t="s">
        <v>80</v>
      </c>
    </row>
    <row r="296" spans="2:47" s="1" customFormat="1" ht="27">
      <c r="B296" s="42"/>
      <c r="D296" s="194" t="s">
        <v>190</v>
      </c>
      <c r="F296" s="198" t="s">
        <v>1928</v>
      </c>
      <c r="I296" s="196"/>
      <c r="L296" s="42"/>
      <c r="M296" s="197"/>
      <c r="N296" s="43"/>
      <c r="O296" s="43"/>
      <c r="P296" s="43"/>
      <c r="Q296" s="43"/>
      <c r="R296" s="43"/>
      <c r="S296" s="43"/>
      <c r="T296" s="71"/>
      <c r="AT296" s="25" t="s">
        <v>190</v>
      </c>
      <c r="AU296" s="25" t="s">
        <v>80</v>
      </c>
    </row>
    <row r="297" spans="2:51" s="12" customFormat="1" ht="13.5">
      <c r="B297" s="199"/>
      <c r="D297" s="194" t="s">
        <v>192</v>
      </c>
      <c r="E297" s="200" t="s">
        <v>5</v>
      </c>
      <c r="F297" s="201" t="s">
        <v>1961</v>
      </c>
      <c r="H297" s="202">
        <v>5.5</v>
      </c>
      <c r="I297" s="203"/>
      <c r="L297" s="199"/>
      <c r="M297" s="204"/>
      <c r="N297" s="205"/>
      <c r="O297" s="205"/>
      <c r="P297" s="205"/>
      <c r="Q297" s="205"/>
      <c r="R297" s="205"/>
      <c r="S297" s="205"/>
      <c r="T297" s="206"/>
      <c r="AT297" s="200" t="s">
        <v>192</v>
      </c>
      <c r="AU297" s="200" t="s">
        <v>80</v>
      </c>
      <c r="AV297" s="12" t="s">
        <v>80</v>
      </c>
      <c r="AW297" s="12" t="s">
        <v>35</v>
      </c>
      <c r="AX297" s="12" t="s">
        <v>78</v>
      </c>
      <c r="AY297" s="200" t="s">
        <v>179</v>
      </c>
    </row>
    <row r="298" spans="2:65" s="1" customFormat="1" ht="25.5" customHeight="1">
      <c r="B298" s="181"/>
      <c r="C298" s="182" t="s">
        <v>658</v>
      </c>
      <c r="D298" s="182" t="s">
        <v>181</v>
      </c>
      <c r="E298" s="183" t="s">
        <v>1827</v>
      </c>
      <c r="F298" s="184" t="s">
        <v>1828</v>
      </c>
      <c r="G298" s="185" t="s">
        <v>184</v>
      </c>
      <c r="H298" s="186">
        <v>5.5</v>
      </c>
      <c r="I298" s="187"/>
      <c r="J298" s="188">
        <f>ROUND(I298*H298,2)</f>
        <v>0</v>
      </c>
      <c r="K298" s="184" t="s">
        <v>185</v>
      </c>
      <c r="L298" s="42"/>
      <c r="M298" s="189" t="s">
        <v>5</v>
      </c>
      <c r="N298" s="190" t="s">
        <v>42</v>
      </c>
      <c r="O298" s="43"/>
      <c r="P298" s="191">
        <f>O298*H298</f>
        <v>0</v>
      </c>
      <c r="Q298" s="191">
        <v>0.08425</v>
      </c>
      <c r="R298" s="191">
        <f>Q298*H298</f>
        <v>0.46337500000000004</v>
      </c>
      <c r="S298" s="191">
        <v>0</v>
      </c>
      <c r="T298" s="192">
        <f>S298*H298</f>
        <v>0</v>
      </c>
      <c r="AR298" s="25" t="s">
        <v>186</v>
      </c>
      <c r="AT298" s="25" t="s">
        <v>181</v>
      </c>
      <c r="AU298" s="25" t="s">
        <v>80</v>
      </c>
      <c r="AY298" s="25" t="s">
        <v>179</v>
      </c>
      <c r="BE298" s="193">
        <f>IF(N298="základní",J298,0)</f>
        <v>0</v>
      </c>
      <c r="BF298" s="193">
        <f>IF(N298="snížená",J298,0)</f>
        <v>0</v>
      </c>
      <c r="BG298" s="193">
        <f>IF(N298="zákl. přenesená",J298,0)</f>
        <v>0</v>
      </c>
      <c r="BH298" s="193">
        <f>IF(N298="sníž. přenesená",J298,0)</f>
        <v>0</v>
      </c>
      <c r="BI298" s="193">
        <f>IF(N298="nulová",J298,0)</f>
        <v>0</v>
      </c>
      <c r="BJ298" s="25" t="s">
        <v>78</v>
      </c>
      <c r="BK298" s="193">
        <f>ROUND(I298*H298,2)</f>
        <v>0</v>
      </c>
      <c r="BL298" s="25" t="s">
        <v>186</v>
      </c>
      <c r="BM298" s="25" t="s">
        <v>1829</v>
      </c>
    </row>
    <row r="299" spans="2:47" s="1" customFormat="1" ht="40.5">
      <c r="B299" s="42"/>
      <c r="D299" s="194" t="s">
        <v>188</v>
      </c>
      <c r="F299" s="195" t="s">
        <v>1830</v>
      </c>
      <c r="I299" s="196"/>
      <c r="L299" s="42"/>
      <c r="M299" s="197"/>
      <c r="N299" s="43"/>
      <c r="O299" s="43"/>
      <c r="P299" s="43"/>
      <c r="Q299" s="43"/>
      <c r="R299" s="43"/>
      <c r="S299" s="43"/>
      <c r="T299" s="71"/>
      <c r="AT299" s="25" t="s">
        <v>188</v>
      </c>
      <c r="AU299" s="25" t="s">
        <v>80</v>
      </c>
    </row>
    <row r="300" spans="2:65" s="1" customFormat="1" ht="16.5" customHeight="1">
      <c r="B300" s="181"/>
      <c r="C300" s="230" t="s">
        <v>666</v>
      </c>
      <c r="D300" s="230" t="s">
        <v>541</v>
      </c>
      <c r="E300" s="231" t="s">
        <v>1831</v>
      </c>
      <c r="F300" s="232" t="s">
        <v>1832</v>
      </c>
      <c r="G300" s="233" t="s">
        <v>184</v>
      </c>
      <c r="H300" s="234">
        <v>5.775</v>
      </c>
      <c r="I300" s="235"/>
      <c r="J300" s="236">
        <f>ROUND(I300*H300,2)</f>
        <v>0</v>
      </c>
      <c r="K300" s="232" t="s">
        <v>185</v>
      </c>
      <c r="L300" s="237"/>
      <c r="M300" s="238" t="s">
        <v>5</v>
      </c>
      <c r="N300" s="239" t="s">
        <v>42</v>
      </c>
      <c r="O300" s="43"/>
      <c r="P300" s="191">
        <f>O300*H300</f>
        <v>0</v>
      </c>
      <c r="Q300" s="191">
        <v>0.14</v>
      </c>
      <c r="R300" s="191">
        <f>Q300*H300</f>
        <v>0.8085000000000001</v>
      </c>
      <c r="S300" s="191">
        <v>0</v>
      </c>
      <c r="T300" s="192">
        <f>S300*H300</f>
        <v>0</v>
      </c>
      <c r="AR300" s="25" t="s">
        <v>284</v>
      </c>
      <c r="AT300" s="25" t="s">
        <v>541</v>
      </c>
      <c r="AU300" s="25" t="s">
        <v>80</v>
      </c>
      <c r="AY300" s="25" t="s">
        <v>179</v>
      </c>
      <c r="BE300" s="193">
        <f>IF(N300="základní",J300,0)</f>
        <v>0</v>
      </c>
      <c r="BF300" s="193">
        <f>IF(N300="snížená",J300,0)</f>
        <v>0</v>
      </c>
      <c r="BG300" s="193">
        <f>IF(N300="zákl. přenesená",J300,0)</f>
        <v>0</v>
      </c>
      <c r="BH300" s="193">
        <f>IF(N300="sníž. přenesená",J300,0)</f>
        <v>0</v>
      </c>
      <c r="BI300" s="193">
        <f>IF(N300="nulová",J300,0)</f>
        <v>0</v>
      </c>
      <c r="BJ300" s="25" t="s">
        <v>78</v>
      </c>
      <c r="BK300" s="193">
        <f>ROUND(I300*H300,2)</f>
        <v>0</v>
      </c>
      <c r="BL300" s="25" t="s">
        <v>186</v>
      </c>
      <c r="BM300" s="25" t="s">
        <v>1833</v>
      </c>
    </row>
    <row r="301" spans="2:47" s="1" customFormat="1" ht="13.5">
      <c r="B301" s="42"/>
      <c r="D301" s="194" t="s">
        <v>188</v>
      </c>
      <c r="F301" s="195" t="s">
        <v>1832</v>
      </c>
      <c r="I301" s="196"/>
      <c r="L301" s="42"/>
      <c r="M301" s="197"/>
      <c r="N301" s="43"/>
      <c r="O301" s="43"/>
      <c r="P301" s="43"/>
      <c r="Q301" s="43"/>
      <c r="R301" s="43"/>
      <c r="S301" s="43"/>
      <c r="T301" s="71"/>
      <c r="AT301" s="25" t="s">
        <v>188</v>
      </c>
      <c r="AU301" s="25" t="s">
        <v>80</v>
      </c>
    </row>
    <row r="302" spans="2:51" s="12" customFormat="1" ht="13.5">
      <c r="B302" s="199"/>
      <c r="D302" s="194" t="s">
        <v>192</v>
      </c>
      <c r="F302" s="201" t="s">
        <v>1962</v>
      </c>
      <c r="H302" s="202">
        <v>5.775</v>
      </c>
      <c r="I302" s="203"/>
      <c r="L302" s="199"/>
      <c r="M302" s="204"/>
      <c r="N302" s="205"/>
      <c r="O302" s="205"/>
      <c r="P302" s="205"/>
      <c r="Q302" s="205"/>
      <c r="R302" s="205"/>
      <c r="S302" s="205"/>
      <c r="T302" s="206"/>
      <c r="AT302" s="200" t="s">
        <v>192</v>
      </c>
      <c r="AU302" s="200" t="s">
        <v>80</v>
      </c>
      <c r="AV302" s="12" t="s">
        <v>80</v>
      </c>
      <c r="AW302" s="12" t="s">
        <v>6</v>
      </c>
      <c r="AX302" s="12" t="s">
        <v>78</v>
      </c>
      <c r="AY302" s="200" t="s">
        <v>179</v>
      </c>
    </row>
    <row r="303" spans="2:63" s="11" customFormat="1" ht="29.85" customHeight="1">
      <c r="B303" s="168"/>
      <c r="D303" s="169" t="s">
        <v>70</v>
      </c>
      <c r="E303" s="179" t="s">
        <v>284</v>
      </c>
      <c r="F303" s="179" t="s">
        <v>1051</v>
      </c>
      <c r="I303" s="171"/>
      <c r="J303" s="180">
        <f>BK303</f>
        <v>0</v>
      </c>
      <c r="L303" s="168"/>
      <c r="M303" s="173"/>
      <c r="N303" s="174"/>
      <c r="O303" s="174"/>
      <c r="P303" s="175">
        <f>SUM(P304:P316)</f>
        <v>0</v>
      </c>
      <c r="Q303" s="174"/>
      <c r="R303" s="175">
        <f>SUM(R304:R316)</f>
        <v>0.08513957999999999</v>
      </c>
      <c r="S303" s="174"/>
      <c r="T303" s="176">
        <f>SUM(T304:T316)</f>
        <v>0</v>
      </c>
      <c r="AR303" s="169" t="s">
        <v>78</v>
      </c>
      <c r="AT303" s="177" t="s">
        <v>70</v>
      </c>
      <c r="AU303" s="177" t="s">
        <v>78</v>
      </c>
      <c r="AY303" s="169" t="s">
        <v>179</v>
      </c>
      <c r="BK303" s="178">
        <f>SUM(BK304:BK316)</f>
        <v>0</v>
      </c>
    </row>
    <row r="304" spans="2:65" s="1" customFormat="1" ht="38.25" customHeight="1">
      <c r="B304" s="181"/>
      <c r="C304" s="182" t="s">
        <v>675</v>
      </c>
      <c r="D304" s="182" t="s">
        <v>181</v>
      </c>
      <c r="E304" s="183" t="s">
        <v>1053</v>
      </c>
      <c r="F304" s="184" t="s">
        <v>1963</v>
      </c>
      <c r="G304" s="185" t="s">
        <v>316</v>
      </c>
      <c r="H304" s="186">
        <v>1</v>
      </c>
      <c r="I304" s="187"/>
      <c r="J304" s="188">
        <f>ROUND(I304*H304,2)</f>
        <v>0</v>
      </c>
      <c r="K304" s="184" t="s">
        <v>5</v>
      </c>
      <c r="L304" s="42"/>
      <c r="M304" s="189" t="s">
        <v>5</v>
      </c>
      <c r="N304" s="190" t="s">
        <v>42</v>
      </c>
      <c r="O304" s="43"/>
      <c r="P304" s="191">
        <f>O304*H304</f>
        <v>0</v>
      </c>
      <c r="Q304" s="191">
        <v>0</v>
      </c>
      <c r="R304" s="191">
        <f>Q304*H304</f>
        <v>0</v>
      </c>
      <c r="S304" s="191">
        <v>0</v>
      </c>
      <c r="T304" s="192">
        <f>S304*H304</f>
        <v>0</v>
      </c>
      <c r="AR304" s="25" t="s">
        <v>186</v>
      </c>
      <c r="AT304" s="25" t="s">
        <v>181</v>
      </c>
      <c r="AU304" s="25" t="s">
        <v>80</v>
      </c>
      <c r="AY304" s="25" t="s">
        <v>179</v>
      </c>
      <c r="BE304" s="193">
        <f>IF(N304="základní",J304,0)</f>
        <v>0</v>
      </c>
      <c r="BF304" s="193">
        <f>IF(N304="snížená",J304,0)</f>
        <v>0</v>
      </c>
      <c r="BG304" s="193">
        <f>IF(N304="zákl. přenesená",J304,0)</f>
        <v>0</v>
      </c>
      <c r="BH304" s="193">
        <f>IF(N304="sníž. přenesená",J304,0)</f>
        <v>0</v>
      </c>
      <c r="BI304" s="193">
        <f>IF(N304="nulová",J304,0)</f>
        <v>0</v>
      </c>
      <c r="BJ304" s="25" t="s">
        <v>78</v>
      </c>
      <c r="BK304" s="193">
        <f>ROUND(I304*H304,2)</f>
        <v>0</v>
      </c>
      <c r="BL304" s="25" t="s">
        <v>186</v>
      </c>
      <c r="BM304" s="25" t="s">
        <v>1836</v>
      </c>
    </row>
    <row r="305" spans="2:47" s="1" customFormat="1" ht="40.5">
      <c r="B305" s="42"/>
      <c r="D305" s="194" t="s">
        <v>188</v>
      </c>
      <c r="F305" s="195" t="s">
        <v>1963</v>
      </c>
      <c r="I305" s="196"/>
      <c r="L305" s="42"/>
      <c r="M305" s="197"/>
      <c r="N305" s="43"/>
      <c r="O305" s="43"/>
      <c r="P305" s="43"/>
      <c r="Q305" s="43"/>
      <c r="R305" s="43"/>
      <c r="S305" s="43"/>
      <c r="T305" s="71"/>
      <c r="AT305" s="25" t="s">
        <v>188</v>
      </c>
      <c r="AU305" s="25" t="s">
        <v>80</v>
      </c>
    </row>
    <row r="306" spans="2:47" s="1" customFormat="1" ht="27">
      <c r="B306" s="42"/>
      <c r="D306" s="194" t="s">
        <v>190</v>
      </c>
      <c r="F306" s="198" t="s">
        <v>1928</v>
      </c>
      <c r="I306" s="196"/>
      <c r="L306" s="42"/>
      <c r="M306" s="197"/>
      <c r="N306" s="43"/>
      <c r="O306" s="43"/>
      <c r="P306" s="43"/>
      <c r="Q306" s="43"/>
      <c r="R306" s="43"/>
      <c r="S306" s="43"/>
      <c r="T306" s="71"/>
      <c r="AT306" s="25" t="s">
        <v>190</v>
      </c>
      <c r="AU306" s="25" t="s">
        <v>80</v>
      </c>
    </row>
    <row r="307" spans="2:65" s="1" customFormat="1" ht="25.5" customHeight="1">
      <c r="B307" s="181"/>
      <c r="C307" s="182" t="s">
        <v>694</v>
      </c>
      <c r="D307" s="182" t="s">
        <v>181</v>
      </c>
      <c r="E307" s="183" t="s">
        <v>1964</v>
      </c>
      <c r="F307" s="184" t="s">
        <v>1965</v>
      </c>
      <c r="G307" s="185" t="s">
        <v>424</v>
      </c>
      <c r="H307" s="186">
        <v>3.79</v>
      </c>
      <c r="I307" s="187"/>
      <c r="J307" s="188">
        <f>ROUND(I307*H307,2)</f>
        <v>0</v>
      </c>
      <c r="K307" s="184" t="s">
        <v>185</v>
      </c>
      <c r="L307" s="42"/>
      <c r="M307" s="189" t="s">
        <v>5</v>
      </c>
      <c r="N307" s="190" t="s">
        <v>42</v>
      </c>
      <c r="O307" s="43"/>
      <c r="P307" s="191">
        <f>O307*H307</f>
        <v>0</v>
      </c>
      <c r="Q307" s="191">
        <v>0</v>
      </c>
      <c r="R307" s="191">
        <f>Q307*H307</f>
        <v>0</v>
      </c>
      <c r="S307" s="191">
        <v>0</v>
      </c>
      <c r="T307" s="192">
        <f>S307*H307</f>
        <v>0</v>
      </c>
      <c r="AR307" s="25" t="s">
        <v>186</v>
      </c>
      <c r="AT307" s="25" t="s">
        <v>181</v>
      </c>
      <c r="AU307" s="25" t="s">
        <v>80</v>
      </c>
      <c r="AY307" s="25" t="s">
        <v>179</v>
      </c>
      <c r="BE307" s="193">
        <f>IF(N307="základní",J307,0)</f>
        <v>0</v>
      </c>
      <c r="BF307" s="193">
        <f>IF(N307="snížená",J307,0)</f>
        <v>0</v>
      </c>
      <c r="BG307" s="193">
        <f>IF(N307="zákl. přenesená",J307,0)</f>
        <v>0</v>
      </c>
      <c r="BH307" s="193">
        <f>IF(N307="sníž. přenesená",J307,0)</f>
        <v>0</v>
      </c>
      <c r="BI307" s="193">
        <f>IF(N307="nulová",J307,0)</f>
        <v>0</v>
      </c>
      <c r="BJ307" s="25" t="s">
        <v>78</v>
      </c>
      <c r="BK307" s="193">
        <f>ROUND(I307*H307,2)</f>
        <v>0</v>
      </c>
      <c r="BL307" s="25" t="s">
        <v>186</v>
      </c>
      <c r="BM307" s="25" t="s">
        <v>1966</v>
      </c>
    </row>
    <row r="308" spans="2:47" s="1" customFormat="1" ht="27">
      <c r="B308" s="42"/>
      <c r="D308" s="194" t="s">
        <v>188</v>
      </c>
      <c r="F308" s="195" t="s">
        <v>1967</v>
      </c>
      <c r="I308" s="196"/>
      <c r="L308" s="42"/>
      <c r="M308" s="197"/>
      <c r="N308" s="43"/>
      <c r="O308" s="43"/>
      <c r="P308" s="43"/>
      <c r="Q308" s="43"/>
      <c r="R308" s="43"/>
      <c r="S308" s="43"/>
      <c r="T308" s="71"/>
      <c r="AT308" s="25" t="s">
        <v>188</v>
      </c>
      <c r="AU308" s="25" t="s">
        <v>80</v>
      </c>
    </row>
    <row r="309" spans="2:47" s="1" customFormat="1" ht="27">
      <c r="B309" s="42"/>
      <c r="D309" s="194" t="s">
        <v>190</v>
      </c>
      <c r="F309" s="198" t="s">
        <v>1928</v>
      </c>
      <c r="I309" s="196"/>
      <c r="L309" s="42"/>
      <c r="M309" s="197"/>
      <c r="N309" s="43"/>
      <c r="O309" s="43"/>
      <c r="P309" s="43"/>
      <c r="Q309" s="43"/>
      <c r="R309" s="43"/>
      <c r="S309" s="43"/>
      <c r="T309" s="71"/>
      <c r="AT309" s="25" t="s">
        <v>190</v>
      </c>
      <c r="AU309" s="25" t="s">
        <v>80</v>
      </c>
    </row>
    <row r="310" spans="2:51" s="12" customFormat="1" ht="13.5">
      <c r="B310" s="199"/>
      <c r="D310" s="194" t="s">
        <v>192</v>
      </c>
      <c r="E310" s="200" t="s">
        <v>5</v>
      </c>
      <c r="F310" s="201" t="s">
        <v>1968</v>
      </c>
      <c r="H310" s="202">
        <v>10.06</v>
      </c>
      <c r="I310" s="203"/>
      <c r="L310" s="199"/>
      <c r="M310" s="204"/>
      <c r="N310" s="205"/>
      <c r="O310" s="205"/>
      <c r="P310" s="205"/>
      <c r="Q310" s="205"/>
      <c r="R310" s="205"/>
      <c r="S310" s="205"/>
      <c r="T310" s="206"/>
      <c r="AT310" s="200" t="s">
        <v>192</v>
      </c>
      <c r="AU310" s="200" t="s">
        <v>80</v>
      </c>
      <c r="AV310" s="12" t="s">
        <v>80</v>
      </c>
      <c r="AW310" s="12" t="s">
        <v>35</v>
      </c>
      <c r="AX310" s="12" t="s">
        <v>71</v>
      </c>
      <c r="AY310" s="200" t="s">
        <v>179</v>
      </c>
    </row>
    <row r="311" spans="2:51" s="12" customFormat="1" ht="13.5">
      <c r="B311" s="199"/>
      <c r="D311" s="194" t="s">
        <v>192</v>
      </c>
      <c r="E311" s="200" t="s">
        <v>5</v>
      </c>
      <c r="F311" s="201" t="s">
        <v>1969</v>
      </c>
      <c r="H311" s="202">
        <v>-6.27</v>
      </c>
      <c r="I311" s="203"/>
      <c r="L311" s="199"/>
      <c r="M311" s="204"/>
      <c r="N311" s="205"/>
      <c r="O311" s="205"/>
      <c r="P311" s="205"/>
      <c r="Q311" s="205"/>
      <c r="R311" s="205"/>
      <c r="S311" s="205"/>
      <c r="T311" s="206"/>
      <c r="AT311" s="200" t="s">
        <v>192</v>
      </c>
      <c r="AU311" s="200" t="s">
        <v>80</v>
      </c>
      <c r="AV311" s="12" t="s">
        <v>80</v>
      </c>
      <c r="AW311" s="12" t="s">
        <v>35</v>
      </c>
      <c r="AX311" s="12" t="s">
        <v>71</v>
      </c>
      <c r="AY311" s="200" t="s">
        <v>179</v>
      </c>
    </row>
    <row r="312" spans="2:51" s="14" customFormat="1" ht="13.5">
      <c r="B312" s="214"/>
      <c r="D312" s="194" t="s">
        <v>192</v>
      </c>
      <c r="E312" s="215" t="s">
        <v>5</v>
      </c>
      <c r="F312" s="216" t="s">
        <v>228</v>
      </c>
      <c r="H312" s="217">
        <v>3.79</v>
      </c>
      <c r="I312" s="218"/>
      <c r="L312" s="214"/>
      <c r="M312" s="219"/>
      <c r="N312" s="220"/>
      <c r="O312" s="220"/>
      <c r="P312" s="220"/>
      <c r="Q312" s="220"/>
      <c r="R312" s="220"/>
      <c r="S312" s="220"/>
      <c r="T312" s="221"/>
      <c r="AT312" s="215" t="s">
        <v>192</v>
      </c>
      <c r="AU312" s="215" t="s">
        <v>80</v>
      </c>
      <c r="AV312" s="14" t="s">
        <v>186</v>
      </c>
      <c r="AW312" s="14" t="s">
        <v>35</v>
      </c>
      <c r="AX312" s="14" t="s">
        <v>78</v>
      </c>
      <c r="AY312" s="215" t="s">
        <v>179</v>
      </c>
    </row>
    <row r="313" spans="2:65" s="1" customFormat="1" ht="25.5" customHeight="1">
      <c r="B313" s="181"/>
      <c r="C313" s="182" t="s">
        <v>713</v>
      </c>
      <c r="D313" s="182" t="s">
        <v>181</v>
      </c>
      <c r="E313" s="183" t="s">
        <v>1970</v>
      </c>
      <c r="F313" s="184" t="s">
        <v>1971</v>
      </c>
      <c r="G313" s="185" t="s">
        <v>184</v>
      </c>
      <c r="H313" s="186">
        <v>21.179</v>
      </c>
      <c r="I313" s="187"/>
      <c r="J313" s="188">
        <f>ROUND(I313*H313,2)</f>
        <v>0</v>
      </c>
      <c r="K313" s="184" t="s">
        <v>185</v>
      </c>
      <c r="L313" s="42"/>
      <c r="M313" s="189" t="s">
        <v>5</v>
      </c>
      <c r="N313" s="190" t="s">
        <v>42</v>
      </c>
      <c r="O313" s="43"/>
      <c r="P313" s="191">
        <f>O313*H313</f>
        <v>0</v>
      </c>
      <c r="Q313" s="191">
        <v>0.00402</v>
      </c>
      <c r="R313" s="191">
        <f>Q313*H313</f>
        <v>0.08513957999999999</v>
      </c>
      <c r="S313" s="191">
        <v>0</v>
      </c>
      <c r="T313" s="192">
        <f>S313*H313</f>
        <v>0</v>
      </c>
      <c r="AR313" s="25" t="s">
        <v>186</v>
      </c>
      <c r="AT313" s="25" t="s">
        <v>181</v>
      </c>
      <c r="AU313" s="25" t="s">
        <v>80</v>
      </c>
      <c r="AY313" s="25" t="s">
        <v>179</v>
      </c>
      <c r="BE313" s="193">
        <f>IF(N313="základní",J313,0)</f>
        <v>0</v>
      </c>
      <c r="BF313" s="193">
        <f>IF(N313="snížená",J313,0)</f>
        <v>0</v>
      </c>
      <c r="BG313" s="193">
        <f>IF(N313="zákl. přenesená",J313,0)</f>
        <v>0</v>
      </c>
      <c r="BH313" s="193">
        <f>IF(N313="sníž. přenesená",J313,0)</f>
        <v>0</v>
      </c>
      <c r="BI313" s="193">
        <f>IF(N313="nulová",J313,0)</f>
        <v>0</v>
      </c>
      <c r="BJ313" s="25" t="s">
        <v>78</v>
      </c>
      <c r="BK313" s="193">
        <f>ROUND(I313*H313,2)</f>
        <v>0</v>
      </c>
      <c r="BL313" s="25" t="s">
        <v>186</v>
      </c>
      <c r="BM313" s="25" t="s">
        <v>1972</v>
      </c>
    </row>
    <row r="314" spans="2:47" s="1" customFormat="1" ht="13.5">
      <c r="B314" s="42"/>
      <c r="D314" s="194" t="s">
        <v>188</v>
      </c>
      <c r="F314" s="195" t="s">
        <v>1973</v>
      </c>
      <c r="I314" s="196"/>
      <c r="L314" s="42"/>
      <c r="M314" s="197"/>
      <c r="N314" s="43"/>
      <c r="O314" s="43"/>
      <c r="P314" s="43"/>
      <c r="Q314" s="43"/>
      <c r="R314" s="43"/>
      <c r="S314" s="43"/>
      <c r="T314" s="71"/>
      <c r="AT314" s="25" t="s">
        <v>188</v>
      </c>
      <c r="AU314" s="25" t="s">
        <v>80</v>
      </c>
    </row>
    <row r="315" spans="2:47" s="1" customFormat="1" ht="27">
      <c r="B315" s="42"/>
      <c r="D315" s="194" t="s">
        <v>190</v>
      </c>
      <c r="F315" s="198" t="s">
        <v>1928</v>
      </c>
      <c r="I315" s="196"/>
      <c r="L315" s="42"/>
      <c r="M315" s="197"/>
      <c r="N315" s="43"/>
      <c r="O315" s="43"/>
      <c r="P315" s="43"/>
      <c r="Q315" s="43"/>
      <c r="R315" s="43"/>
      <c r="S315" s="43"/>
      <c r="T315" s="71"/>
      <c r="AT315" s="25" t="s">
        <v>190</v>
      </c>
      <c r="AU315" s="25" t="s">
        <v>80</v>
      </c>
    </row>
    <row r="316" spans="2:51" s="12" customFormat="1" ht="13.5">
      <c r="B316" s="199"/>
      <c r="D316" s="194" t="s">
        <v>192</v>
      </c>
      <c r="E316" s="200" t="s">
        <v>5</v>
      </c>
      <c r="F316" s="201" t="s">
        <v>1974</v>
      </c>
      <c r="H316" s="202">
        <v>21.179</v>
      </c>
      <c r="I316" s="203"/>
      <c r="L316" s="199"/>
      <c r="M316" s="204"/>
      <c r="N316" s="205"/>
      <c r="O316" s="205"/>
      <c r="P316" s="205"/>
      <c r="Q316" s="205"/>
      <c r="R316" s="205"/>
      <c r="S316" s="205"/>
      <c r="T316" s="206"/>
      <c r="AT316" s="200" t="s">
        <v>192</v>
      </c>
      <c r="AU316" s="200" t="s">
        <v>80</v>
      </c>
      <c r="AV316" s="12" t="s">
        <v>80</v>
      </c>
      <c r="AW316" s="12" t="s">
        <v>35</v>
      </c>
      <c r="AX316" s="12" t="s">
        <v>78</v>
      </c>
      <c r="AY316" s="200" t="s">
        <v>179</v>
      </c>
    </row>
    <row r="317" spans="2:63" s="11" customFormat="1" ht="29.85" customHeight="1">
      <c r="B317" s="168"/>
      <c r="D317" s="169" t="s">
        <v>70</v>
      </c>
      <c r="E317" s="179" t="s">
        <v>289</v>
      </c>
      <c r="F317" s="179" t="s">
        <v>1277</v>
      </c>
      <c r="I317" s="171"/>
      <c r="J317" s="180">
        <f>BK317</f>
        <v>0</v>
      </c>
      <c r="L317" s="168"/>
      <c r="M317" s="173"/>
      <c r="N317" s="174"/>
      <c r="O317" s="174"/>
      <c r="P317" s="175">
        <f>SUM(P318:P349)</f>
        <v>0</v>
      </c>
      <c r="Q317" s="174"/>
      <c r="R317" s="175">
        <f>SUM(R318:R349)</f>
        <v>3.1267525</v>
      </c>
      <c r="S317" s="174"/>
      <c r="T317" s="176">
        <f>SUM(T318:T349)</f>
        <v>0</v>
      </c>
      <c r="AR317" s="169" t="s">
        <v>78</v>
      </c>
      <c r="AT317" s="177" t="s">
        <v>70</v>
      </c>
      <c r="AU317" s="177" t="s">
        <v>78</v>
      </c>
      <c r="AY317" s="169" t="s">
        <v>179</v>
      </c>
      <c r="BK317" s="178">
        <f>SUM(BK318:BK349)</f>
        <v>0</v>
      </c>
    </row>
    <row r="318" spans="2:65" s="1" customFormat="1" ht="25.5" customHeight="1">
      <c r="B318" s="181"/>
      <c r="C318" s="182" t="s">
        <v>748</v>
      </c>
      <c r="D318" s="182" t="s">
        <v>181</v>
      </c>
      <c r="E318" s="183" t="s">
        <v>1848</v>
      </c>
      <c r="F318" s="184" t="s">
        <v>1849</v>
      </c>
      <c r="G318" s="185" t="s">
        <v>316</v>
      </c>
      <c r="H318" s="186">
        <v>2</v>
      </c>
      <c r="I318" s="187"/>
      <c r="J318" s="188">
        <f>ROUND(I318*H318,2)</f>
        <v>0</v>
      </c>
      <c r="K318" s="184" t="s">
        <v>5</v>
      </c>
      <c r="L318" s="42"/>
      <c r="M318" s="189" t="s">
        <v>5</v>
      </c>
      <c r="N318" s="190" t="s">
        <v>42</v>
      </c>
      <c r="O318" s="43"/>
      <c r="P318" s="191">
        <f>O318*H318</f>
        <v>0</v>
      </c>
      <c r="Q318" s="191">
        <v>0</v>
      </c>
      <c r="R318" s="191">
        <f>Q318*H318</f>
        <v>0</v>
      </c>
      <c r="S318" s="191">
        <v>0</v>
      </c>
      <c r="T318" s="192">
        <f>S318*H318</f>
        <v>0</v>
      </c>
      <c r="AR318" s="25" t="s">
        <v>186</v>
      </c>
      <c r="AT318" s="25" t="s">
        <v>181</v>
      </c>
      <c r="AU318" s="25" t="s">
        <v>80</v>
      </c>
      <c r="AY318" s="25" t="s">
        <v>179</v>
      </c>
      <c r="BE318" s="193">
        <f>IF(N318="základní",J318,0)</f>
        <v>0</v>
      </c>
      <c r="BF318" s="193">
        <f>IF(N318="snížená",J318,0)</f>
        <v>0</v>
      </c>
      <c r="BG318" s="193">
        <f>IF(N318="zákl. přenesená",J318,0)</f>
        <v>0</v>
      </c>
      <c r="BH318" s="193">
        <f>IF(N318="sníž. přenesená",J318,0)</f>
        <v>0</v>
      </c>
      <c r="BI318" s="193">
        <f>IF(N318="nulová",J318,0)</f>
        <v>0</v>
      </c>
      <c r="BJ318" s="25" t="s">
        <v>78</v>
      </c>
      <c r="BK318" s="193">
        <f>ROUND(I318*H318,2)</f>
        <v>0</v>
      </c>
      <c r="BL318" s="25" t="s">
        <v>186</v>
      </c>
      <c r="BM318" s="25" t="s">
        <v>1850</v>
      </c>
    </row>
    <row r="319" spans="2:47" s="1" customFormat="1" ht="27">
      <c r="B319" s="42"/>
      <c r="D319" s="194" t="s">
        <v>188</v>
      </c>
      <c r="F319" s="195" t="s">
        <v>1851</v>
      </c>
      <c r="I319" s="196"/>
      <c r="L319" s="42"/>
      <c r="M319" s="197"/>
      <c r="N319" s="43"/>
      <c r="O319" s="43"/>
      <c r="P319" s="43"/>
      <c r="Q319" s="43"/>
      <c r="R319" s="43"/>
      <c r="S319" s="43"/>
      <c r="T319" s="71"/>
      <c r="AT319" s="25" t="s">
        <v>188</v>
      </c>
      <c r="AU319" s="25" t="s">
        <v>80</v>
      </c>
    </row>
    <row r="320" spans="2:47" s="1" customFormat="1" ht="27">
      <c r="B320" s="42"/>
      <c r="D320" s="194" t="s">
        <v>190</v>
      </c>
      <c r="F320" s="198" t="s">
        <v>1928</v>
      </c>
      <c r="I320" s="196"/>
      <c r="L320" s="42"/>
      <c r="M320" s="197"/>
      <c r="N320" s="43"/>
      <c r="O320" s="43"/>
      <c r="P320" s="43"/>
      <c r="Q320" s="43"/>
      <c r="R320" s="43"/>
      <c r="S320" s="43"/>
      <c r="T320" s="71"/>
      <c r="AT320" s="25" t="s">
        <v>190</v>
      </c>
      <c r="AU320" s="25" t="s">
        <v>80</v>
      </c>
    </row>
    <row r="321" spans="2:51" s="12" customFormat="1" ht="13.5">
      <c r="B321" s="199"/>
      <c r="D321" s="194" t="s">
        <v>192</v>
      </c>
      <c r="E321" s="200" t="s">
        <v>5</v>
      </c>
      <c r="F321" s="201" t="s">
        <v>80</v>
      </c>
      <c r="H321" s="202">
        <v>2</v>
      </c>
      <c r="I321" s="203"/>
      <c r="L321" s="199"/>
      <c r="M321" s="204"/>
      <c r="N321" s="205"/>
      <c r="O321" s="205"/>
      <c r="P321" s="205"/>
      <c r="Q321" s="205"/>
      <c r="R321" s="205"/>
      <c r="S321" s="205"/>
      <c r="T321" s="206"/>
      <c r="AT321" s="200" t="s">
        <v>192</v>
      </c>
      <c r="AU321" s="200" t="s">
        <v>80</v>
      </c>
      <c r="AV321" s="12" t="s">
        <v>80</v>
      </c>
      <c r="AW321" s="12" t="s">
        <v>35</v>
      </c>
      <c r="AX321" s="12" t="s">
        <v>78</v>
      </c>
      <c r="AY321" s="200" t="s">
        <v>179</v>
      </c>
    </row>
    <row r="322" spans="2:65" s="1" customFormat="1" ht="25.5" customHeight="1">
      <c r="B322" s="181"/>
      <c r="C322" s="182" t="s">
        <v>754</v>
      </c>
      <c r="D322" s="182" t="s">
        <v>181</v>
      </c>
      <c r="E322" s="183" t="s">
        <v>1852</v>
      </c>
      <c r="F322" s="184" t="s">
        <v>1853</v>
      </c>
      <c r="G322" s="185" t="s">
        <v>309</v>
      </c>
      <c r="H322" s="186">
        <v>18.8</v>
      </c>
      <c r="I322" s="187"/>
      <c r="J322" s="188">
        <f>ROUND(I322*H322,2)</f>
        <v>0</v>
      </c>
      <c r="K322" s="184" t="s">
        <v>185</v>
      </c>
      <c r="L322" s="42"/>
      <c r="M322" s="189" t="s">
        <v>5</v>
      </c>
      <c r="N322" s="190" t="s">
        <v>42</v>
      </c>
      <c r="O322" s="43"/>
      <c r="P322" s="191">
        <f>O322*H322</f>
        <v>0</v>
      </c>
      <c r="Q322" s="191">
        <v>0.1295</v>
      </c>
      <c r="R322" s="191">
        <f>Q322*H322</f>
        <v>2.4346</v>
      </c>
      <c r="S322" s="191">
        <v>0</v>
      </c>
      <c r="T322" s="192">
        <f>S322*H322</f>
        <v>0</v>
      </c>
      <c r="AR322" s="25" t="s">
        <v>186</v>
      </c>
      <c r="AT322" s="25" t="s">
        <v>181</v>
      </c>
      <c r="AU322" s="25" t="s">
        <v>80</v>
      </c>
      <c r="AY322" s="25" t="s">
        <v>179</v>
      </c>
      <c r="BE322" s="193">
        <f>IF(N322="základní",J322,0)</f>
        <v>0</v>
      </c>
      <c r="BF322" s="193">
        <f>IF(N322="snížená",J322,0)</f>
        <v>0</v>
      </c>
      <c r="BG322" s="193">
        <f>IF(N322="zákl. přenesená",J322,0)</f>
        <v>0</v>
      </c>
      <c r="BH322" s="193">
        <f>IF(N322="sníž. přenesená",J322,0)</f>
        <v>0</v>
      </c>
      <c r="BI322" s="193">
        <f>IF(N322="nulová",J322,0)</f>
        <v>0</v>
      </c>
      <c r="BJ322" s="25" t="s">
        <v>78</v>
      </c>
      <c r="BK322" s="193">
        <f>ROUND(I322*H322,2)</f>
        <v>0</v>
      </c>
      <c r="BL322" s="25" t="s">
        <v>186</v>
      </c>
      <c r="BM322" s="25" t="s">
        <v>1854</v>
      </c>
    </row>
    <row r="323" spans="2:47" s="1" customFormat="1" ht="40.5">
      <c r="B323" s="42"/>
      <c r="D323" s="194" t="s">
        <v>188</v>
      </c>
      <c r="F323" s="195" t="s">
        <v>1855</v>
      </c>
      <c r="I323" s="196"/>
      <c r="L323" s="42"/>
      <c r="M323" s="197"/>
      <c r="N323" s="43"/>
      <c r="O323" s="43"/>
      <c r="P323" s="43"/>
      <c r="Q323" s="43"/>
      <c r="R323" s="43"/>
      <c r="S323" s="43"/>
      <c r="T323" s="71"/>
      <c r="AT323" s="25" t="s">
        <v>188</v>
      </c>
      <c r="AU323" s="25" t="s">
        <v>80</v>
      </c>
    </row>
    <row r="324" spans="2:47" s="1" customFormat="1" ht="27">
      <c r="B324" s="42"/>
      <c r="D324" s="194" t="s">
        <v>190</v>
      </c>
      <c r="F324" s="198" t="s">
        <v>1928</v>
      </c>
      <c r="I324" s="196"/>
      <c r="L324" s="42"/>
      <c r="M324" s="197"/>
      <c r="N324" s="43"/>
      <c r="O324" s="43"/>
      <c r="P324" s="43"/>
      <c r="Q324" s="43"/>
      <c r="R324" s="43"/>
      <c r="S324" s="43"/>
      <c r="T324" s="71"/>
      <c r="AT324" s="25" t="s">
        <v>190</v>
      </c>
      <c r="AU324" s="25" t="s">
        <v>80</v>
      </c>
    </row>
    <row r="325" spans="2:51" s="12" customFormat="1" ht="13.5">
      <c r="B325" s="199"/>
      <c r="D325" s="194" t="s">
        <v>192</v>
      </c>
      <c r="E325" s="200" t="s">
        <v>5</v>
      </c>
      <c r="F325" s="201" t="s">
        <v>1975</v>
      </c>
      <c r="H325" s="202">
        <v>18.8</v>
      </c>
      <c r="I325" s="203"/>
      <c r="L325" s="199"/>
      <c r="M325" s="204"/>
      <c r="N325" s="205"/>
      <c r="O325" s="205"/>
      <c r="P325" s="205"/>
      <c r="Q325" s="205"/>
      <c r="R325" s="205"/>
      <c r="S325" s="205"/>
      <c r="T325" s="206"/>
      <c r="AT325" s="200" t="s">
        <v>192</v>
      </c>
      <c r="AU325" s="200" t="s">
        <v>80</v>
      </c>
      <c r="AV325" s="12" t="s">
        <v>80</v>
      </c>
      <c r="AW325" s="12" t="s">
        <v>35</v>
      </c>
      <c r="AX325" s="12" t="s">
        <v>78</v>
      </c>
      <c r="AY325" s="200" t="s">
        <v>179</v>
      </c>
    </row>
    <row r="326" spans="2:65" s="1" customFormat="1" ht="16.5" customHeight="1">
      <c r="B326" s="181"/>
      <c r="C326" s="230" t="s">
        <v>772</v>
      </c>
      <c r="D326" s="230" t="s">
        <v>541</v>
      </c>
      <c r="E326" s="231" t="s">
        <v>1857</v>
      </c>
      <c r="F326" s="232" t="s">
        <v>1858</v>
      </c>
      <c r="G326" s="233" t="s">
        <v>822</v>
      </c>
      <c r="H326" s="234">
        <v>11.55</v>
      </c>
      <c r="I326" s="235"/>
      <c r="J326" s="236">
        <f>ROUND(I326*H326,2)</f>
        <v>0</v>
      </c>
      <c r="K326" s="232" t="s">
        <v>185</v>
      </c>
      <c r="L326" s="237"/>
      <c r="M326" s="238" t="s">
        <v>5</v>
      </c>
      <c r="N326" s="239" t="s">
        <v>42</v>
      </c>
      <c r="O326" s="43"/>
      <c r="P326" s="191">
        <f>O326*H326</f>
        <v>0</v>
      </c>
      <c r="Q326" s="191">
        <v>0.046</v>
      </c>
      <c r="R326" s="191">
        <f>Q326*H326</f>
        <v>0.5313</v>
      </c>
      <c r="S326" s="191">
        <v>0</v>
      </c>
      <c r="T326" s="192">
        <f>S326*H326</f>
        <v>0</v>
      </c>
      <c r="AR326" s="25" t="s">
        <v>284</v>
      </c>
      <c r="AT326" s="25" t="s">
        <v>541</v>
      </c>
      <c r="AU326" s="25" t="s">
        <v>80</v>
      </c>
      <c r="AY326" s="25" t="s">
        <v>179</v>
      </c>
      <c r="BE326" s="193">
        <f>IF(N326="základní",J326,0)</f>
        <v>0</v>
      </c>
      <c r="BF326" s="193">
        <f>IF(N326="snížená",J326,0)</f>
        <v>0</v>
      </c>
      <c r="BG326" s="193">
        <f>IF(N326="zákl. přenesená",J326,0)</f>
        <v>0</v>
      </c>
      <c r="BH326" s="193">
        <f>IF(N326="sníž. přenesená",J326,0)</f>
        <v>0</v>
      </c>
      <c r="BI326" s="193">
        <f>IF(N326="nulová",J326,0)</f>
        <v>0</v>
      </c>
      <c r="BJ326" s="25" t="s">
        <v>78</v>
      </c>
      <c r="BK326" s="193">
        <f>ROUND(I326*H326,2)</f>
        <v>0</v>
      </c>
      <c r="BL326" s="25" t="s">
        <v>186</v>
      </c>
      <c r="BM326" s="25" t="s">
        <v>1859</v>
      </c>
    </row>
    <row r="327" spans="2:47" s="1" customFormat="1" ht="13.5">
      <c r="B327" s="42"/>
      <c r="D327" s="194" t="s">
        <v>188</v>
      </c>
      <c r="F327" s="195" t="s">
        <v>1860</v>
      </c>
      <c r="I327" s="196"/>
      <c r="L327" s="42"/>
      <c r="M327" s="197"/>
      <c r="N327" s="43"/>
      <c r="O327" s="43"/>
      <c r="P327" s="43"/>
      <c r="Q327" s="43"/>
      <c r="R327" s="43"/>
      <c r="S327" s="43"/>
      <c r="T327" s="71"/>
      <c r="AT327" s="25" t="s">
        <v>188</v>
      </c>
      <c r="AU327" s="25" t="s">
        <v>80</v>
      </c>
    </row>
    <row r="328" spans="2:51" s="12" customFormat="1" ht="13.5">
      <c r="B328" s="199"/>
      <c r="D328" s="194" t="s">
        <v>192</v>
      </c>
      <c r="F328" s="201" t="s">
        <v>1976</v>
      </c>
      <c r="H328" s="202">
        <v>11.55</v>
      </c>
      <c r="I328" s="203"/>
      <c r="L328" s="199"/>
      <c r="M328" s="204"/>
      <c r="N328" s="205"/>
      <c r="O328" s="205"/>
      <c r="P328" s="205"/>
      <c r="Q328" s="205"/>
      <c r="R328" s="205"/>
      <c r="S328" s="205"/>
      <c r="T328" s="206"/>
      <c r="AT328" s="200" t="s">
        <v>192</v>
      </c>
      <c r="AU328" s="200" t="s">
        <v>80</v>
      </c>
      <c r="AV328" s="12" t="s">
        <v>80</v>
      </c>
      <c r="AW328" s="12" t="s">
        <v>6</v>
      </c>
      <c r="AX328" s="12" t="s">
        <v>78</v>
      </c>
      <c r="AY328" s="200" t="s">
        <v>179</v>
      </c>
    </row>
    <row r="329" spans="2:65" s="1" customFormat="1" ht="16.5" customHeight="1">
      <c r="B329" s="181"/>
      <c r="C329" s="230" t="s">
        <v>777</v>
      </c>
      <c r="D329" s="230" t="s">
        <v>541</v>
      </c>
      <c r="E329" s="231" t="s">
        <v>1862</v>
      </c>
      <c r="F329" s="232" t="s">
        <v>1863</v>
      </c>
      <c r="G329" s="233" t="s">
        <v>822</v>
      </c>
      <c r="H329" s="234">
        <v>16.38</v>
      </c>
      <c r="I329" s="235"/>
      <c r="J329" s="236">
        <f>ROUND(I329*H329,2)</f>
        <v>0</v>
      </c>
      <c r="K329" s="232" t="s">
        <v>185</v>
      </c>
      <c r="L329" s="237"/>
      <c r="M329" s="238" t="s">
        <v>5</v>
      </c>
      <c r="N329" s="239" t="s">
        <v>42</v>
      </c>
      <c r="O329" s="43"/>
      <c r="P329" s="191">
        <f>O329*H329</f>
        <v>0</v>
      </c>
      <c r="Q329" s="191">
        <v>0.009</v>
      </c>
      <c r="R329" s="191">
        <f>Q329*H329</f>
        <v>0.14741999999999997</v>
      </c>
      <c r="S329" s="191">
        <v>0</v>
      </c>
      <c r="T329" s="192">
        <f>S329*H329</f>
        <v>0</v>
      </c>
      <c r="AR329" s="25" t="s">
        <v>284</v>
      </c>
      <c r="AT329" s="25" t="s">
        <v>541</v>
      </c>
      <c r="AU329" s="25" t="s">
        <v>80</v>
      </c>
      <c r="AY329" s="25" t="s">
        <v>179</v>
      </c>
      <c r="BE329" s="193">
        <f>IF(N329="základní",J329,0)</f>
        <v>0</v>
      </c>
      <c r="BF329" s="193">
        <f>IF(N329="snížená",J329,0)</f>
        <v>0</v>
      </c>
      <c r="BG329" s="193">
        <f>IF(N329="zákl. přenesená",J329,0)</f>
        <v>0</v>
      </c>
      <c r="BH329" s="193">
        <f>IF(N329="sníž. přenesená",J329,0)</f>
        <v>0</v>
      </c>
      <c r="BI329" s="193">
        <f>IF(N329="nulová",J329,0)</f>
        <v>0</v>
      </c>
      <c r="BJ329" s="25" t="s">
        <v>78</v>
      </c>
      <c r="BK329" s="193">
        <f>ROUND(I329*H329,2)</f>
        <v>0</v>
      </c>
      <c r="BL329" s="25" t="s">
        <v>186</v>
      </c>
      <c r="BM329" s="25" t="s">
        <v>1864</v>
      </c>
    </row>
    <row r="330" spans="2:47" s="1" customFormat="1" ht="13.5">
      <c r="B330" s="42"/>
      <c r="D330" s="194" t="s">
        <v>188</v>
      </c>
      <c r="F330" s="195" t="s">
        <v>1865</v>
      </c>
      <c r="I330" s="196"/>
      <c r="L330" s="42"/>
      <c r="M330" s="197"/>
      <c r="N330" s="43"/>
      <c r="O330" s="43"/>
      <c r="P330" s="43"/>
      <c r="Q330" s="43"/>
      <c r="R330" s="43"/>
      <c r="S330" s="43"/>
      <c r="T330" s="71"/>
      <c r="AT330" s="25" t="s">
        <v>188</v>
      </c>
      <c r="AU330" s="25" t="s">
        <v>80</v>
      </c>
    </row>
    <row r="331" spans="2:51" s="12" customFormat="1" ht="13.5">
      <c r="B331" s="199"/>
      <c r="D331" s="194" t="s">
        <v>192</v>
      </c>
      <c r="F331" s="201" t="s">
        <v>1977</v>
      </c>
      <c r="H331" s="202">
        <v>16.38</v>
      </c>
      <c r="I331" s="203"/>
      <c r="L331" s="199"/>
      <c r="M331" s="204"/>
      <c r="N331" s="205"/>
      <c r="O331" s="205"/>
      <c r="P331" s="205"/>
      <c r="Q331" s="205"/>
      <c r="R331" s="205"/>
      <c r="S331" s="205"/>
      <c r="T331" s="206"/>
      <c r="AT331" s="200" t="s">
        <v>192</v>
      </c>
      <c r="AU331" s="200" t="s">
        <v>80</v>
      </c>
      <c r="AV331" s="12" t="s">
        <v>80</v>
      </c>
      <c r="AW331" s="12" t="s">
        <v>6</v>
      </c>
      <c r="AX331" s="12" t="s">
        <v>78</v>
      </c>
      <c r="AY331" s="200" t="s">
        <v>179</v>
      </c>
    </row>
    <row r="332" spans="2:65" s="1" customFormat="1" ht="16.5" customHeight="1">
      <c r="B332" s="181"/>
      <c r="C332" s="182" t="s">
        <v>784</v>
      </c>
      <c r="D332" s="182" t="s">
        <v>181</v>
      </c>
      <c r="E332" s="183" t="s">
        <v>1887</v>
      </c>
      <c r="F332" s="184" t="s">
        <v>1888</v>
      </c>
      <c r="G332" s="185" t="s">
        <v>184</v>
      </c>
      <c r="H332" s="186">
        <v>6</v>
      </c>
      <c r="I332" s="187"/>
      <c r="J332" s="188">
        <f>ROUND(I332*H332,2)</f>
        <v>0</v>
      </c>
      <c r="K332" s="184" t="s">
        <v>185</v>
      </c>
      <c r="L332" s="42"/>
      <c r="M332" s="189" t="s">
        <v>5</v>
      </c>
      <c r="N332" s="190" t="s">
        <v>42</v>
      </c>
      <c r="O332" s="43"/>
      <c r="P332" s="191">
        <f>O332*H332</f>
        <v>0</v>
      </c>
      <c r="Q332" s="191">
        <v>0.00036</v>
      </c>
      <c r="R332" s="191">
        <f>Q332*H332</f>
        <v>0.00216</v>
      </c>
      <c r="S332" s="191">
        <v>0</v>
      </c>
      <c r="T332" s="192">
        <f>S332*H332</f>
        <v>0</v>
      </c>
      <c r="AR332" s="25" t="s">
        <v>186</v>
      </c>
      <c r="AT332" s="25" t="s">
        <v>181</v>
      </c>
      <c r="AU332" s="25" t="s">
        <v>80</v>
      </c>
      <c r="AY332" s="25" t="s">
        <v>179</v>
      </c>
      <c r="BE332" s="193">
        <f>IF(N332="základní",J332,0)</f>
        <v>0</v>
      </c>
      <c r="BF332" s="193">
        <f>IF(N332="snížená",J332,0)</f>
        <v>0</v>
      </c>
      <c r="BG332" s="193">
        <f>IF(N332="zákl. přenesená",J332,0)</f>
        <v>0</v>
      </c>
      <c r="BH332" s="193">
        <f>IF(N332="sníž. přenesená",J332,0)</f>
        <v>0</v>
      </c>
      <c r="BI332" s="193">
        <f>IF(N332="nulová",J332,0)</f>
        <v>0</v>
      </c>
      <c r="BJ332" s="25" t="s">
        <v>78</v>
      </c>
      <c r="BK332" s="193">
        <f>ROUND(I332*H332,2)</f>
        <v>0</v>
      </c>
      <c r="BL332" s="25" t="s">
        <v>186</v>
      </c>
      <c r="BM332" s="25" t="s">
        <v>1889</v>
      </c>
    </row>
    <row r="333" spans="2:47" s="1" customFormat="1" ht="13.5">
      <c r="B333" s="42"/>
      <c r="D333" s="194" t="s">
        <v>188</v>
      </c>
      <c r="F333" s="195" t="s">
        <v>1890</v>
      </c>
      <c r="I333" s="196"/>
      <c r="L333" s="42"/>
      <c r="M333" s="197"/>
      <c r="N333" s="43"/>
      <c r="O333" s="43"/>
      <c r="P333" s="43"/>
      <c r="Q333" s="43"/>
      <c r="R333" s="43"/>
      <c r="S333" s="43"/>
      <c r="T333" s="71"/>
      <c r="AT333" s="25" t="s">
        <v>188</v>
      </c>
      <c r="AU333" s="25" t="s">
        <v>80</v>
      </c>
    </row>
    <row r="334" spans="2:65" s="1" customFormat="1" ht="25.5" customHeight="1">
      <c r="B334" s="181"/>
      <c r="C334" s="182" t="s">
        <v>790</v>
      </c>
      <c r="D334" s="182" t="s">
        <v>181</v>
      </c>
      <c r="E334" s="183" t="s">
        <v>1891</v>
      </c>
      <c r="F334" s="184" t="s">
        <v>1892</v>
      </c>
      <c r="G334" s="185" t="s">
        <v>184</v>
      </c>
      <c r="H334" s="186">
        <v>6</v>
      </c>
      <c r="I334" s="187"/>
      <c r="J334" s="188">
        <f>ROUND(I334*H334,2)</f>
        <v>0</v>
      </c>
      <c r="K334" s="184" t="s">
        <v>185</v>
      </c>
      <c r="L334" s="42"/>
      <c r="M334" s="189" t="s">
        <v>5</v>
      </c>
      <c r="N334" s="190" t="s">
        <v>42</v>
      </c>
      <c r="O334" s="43"/>
      <c r="P334" s="191">
        <f>O334*H334</f>
        <v>0</v>
      </c>
      <c r="Q334" s="191">
        <v>0.00047</v>
      </c>
      <c r="R334" s="191">
        <f>Q334*H334</f>
        <v>0.00282</v>
      </c>
      <c r="S334" s="191">
        <v>0</v>
      </c>
      <c r="T334" s="192">
        <f>S334*H334</f>
        <v>0</v>
      </c>
      <c r="AR334" s="25" t="s">
        <v>186</v>
      </c>
      <c r="AT334" s="25" t="s">
        <v>181</v>
      </c>
      <c r="AU334" s="25" t="s">
        <v>80</v>
      </c>
      <c r="AY334" s="25" t="s">
        <v>179</v>
      </c>
      <c r="BE334" s="193">
        <f>IF(N334="základní",J334,0)</f>
        <v>0</v>
      </c>
      <c r="BF334" s="193">
        <f>IF(N334="snížená",J334,0)</f>
        <v>0</v>
      </c>
      <c r="BG334" s="193">
        <f>IF(N334="zákl. přenesená",J334,0)</f>
        <v>0</v>
      </c>
      <c r="BH334" s="193">
        <f>IF(N334="sníž. přenesená",J334,0)</f>
        <v>0</v>
      </c>
      <c r="BI334" s="193">
        <f>IF(N334="nulová",J334,0)</f>
        <v>0</v>
      </c>
      <c r="BJ334" s="25" t="s">
        <v>78</v>
      </c>
      <c r="BK334" s="193">
        <f>ROUND(I334*H334,2)</f>
        <v>0</v>
      </c>
      <c r="BL334" s="25" t="s">
        <v>186</v>
      </c>
      <c r="BM334" s="25" t="s">
        <v>1893</v>
      </c>
    </row>
    <row r="335" spans="2:47" s="1" customFormat="1" ht="13.5">
      <c r="B335" s="42"/>
      <c r="D335" s="194" t="s">
        <v>188</v>
      </c>
      <c r="F335" s="195" t="s">
        <v>1894</v>
      </c>
      <c r="I335" s="196"/>
      <c r="L335" s="42"/>
      <c r="M335" s="197"/>
      <c r="N335" s="43"/>
      <c r="O335" s="43"/>
      <c r="P335" s="43"/>
      <c r="Q335" s="43"/>
      <c r="R335" s="43"/>
      <c r="S335" s="43"/>
      <c r="T335" s="71"/>
      <c r="AT335" s="25" t="s">
        <v>188</v>
      </c>
      <c r="AU335" s="25" t="s">
        <v>80</v>
      </c>
    </row>
    <row r="336" spans="2:47" s="1" customFormat="1" ht="27">
      <c r="B336" s="42"/>
      <c r="D336" s="194" t="s">
        <v>190</v>
      </c>
      <c r="F336" s="198" t="s">
        <v>1928</v>
      </c>
      <c r="I336" s="196"/>
      <c r="L336" s="42"/>
      <c r="M336" s="197"/>
      <c r="N336" s="43"/>
      <c r="O336" s="43"/>
      <c r="P336" s="43"/>
      <c r="Q336" s="43"/>
      <c r="R336" s="43"/>
      <c r="S336" s="43"/>
      <c r="T336" s="71"/>
      <c r="AT336" s="25" t="s">
        <v>190</v>
      </c>
      <c r="AU336" s="25" t="s">
        <v>80</v>
      </c>
    </row>
    <row r="337" spans="2:51" s="13" customFormat="1" ht="13.5">
      <c r="B337" s="207"/>
      <c r="D337" s="194" t="s">
        <v>192</v>
      </c>
      <c r="E337" s="208" t="s">
        <v>5</v>
      </c>
      <c r="F337" s="209" t="s">
        <v>1895</v>
      </c>
      <c r="H337" s="208" t="s">
        <v>5</v>
      </c>
      <c r="I337" s="210"/>
      <c r="L337" s="207"/>
      <c r="M337" s="211"/>
      <c r="N337" s="212"/>
      <c r="O337" s="212"/>
      <c r="P337" s="212"/>
      <c r="Q337" s="212"/>
      <c r="R337" s="212"/>
      <c r="S337" s="212"/>
      <c r="T337" s="213"/>
      <c r="AT337" s="208" t="s">
        <v>192</v>
      </c>
      <c r="AU337" s="208" t="s">
        <v>80</v>
      </c>
      <c r="AV337" s="13" t="s">
        <v>78</v>
      </c>
      <c r="AW337" s="13" t="s">
        <v>35</v>
      </c>
      <c r="AX337" s="13" t="s">
        <v>71</v>
      </c>
      <c r="AY337" s="208" t="s">
        <v>179</v>
      </c>
    </row>
    <row r="338" spans="2:51" s="12" customFormat="1" ht="13.5">
      <c r="B338" s="199"/>
      <c r="D338" s="194" t="s">
        <v>192</v>
      </c>
      <c r="E338" s="200" t="s">
        <v>5</v>
      </c>
      <c r="F338" s="201" t="s">
        <v>248</v>
      </c>
      <c r="H338" s="202">
        <v>6</v>
      </c>
      <c r="I338" s="203"/>
      <c r="L338" s="199"/>
      <c r="M338" s="204"/>
      <c r="N338" s="205"/>
      <c r="O338" s="205"/>
      <c r="P338" s="205"/>
      <c r="Q338" s="205"/>
      <c r="R338" s="205"/>
      <c r="S338" s="205"/>
      <c r="T338" s="206"/>
      <c r="AT338" s="200" t="s">
        <v>192</v>
      </c>
      <c r="AU338" s="200" t="s">
        <v>80</v>
      </c>
      <c r="AV338" s="12" t="s">
        <v>80</v>
      </c>
      <c r="AW338" s="12" t="s">
        <v>35</v>
      </c>
      <c r="AX338" s="12" t="s">
        <v>78</v>
      </c>
      <c r="AY338" s="200" t="s">
        <v>179</v>
      </c>
    </row>
    <row r="339" spans="2:65" s="1" customFormat="1" ht="25.5" customHeight="1">
      <c r="B339" s="181"/>
      <c r="C339" s="182" t="s">
        <v>797</v>
      </c>
      <c r="D339" s="182" t="s">
        <v>181</v>
      </c>
      <c r="E339" s="183" t="s">
        <v>1896</v>
      </c>
      <c r="F339" s="184" t="s">
        <v>1897</v>
      </c>
      <c r="G339" s="185" t="s">
        <v>184</v>
      </c>
      <c r="H339" s="186">
        <v>12.25</v>
      </c>
      <c r="I339" s="187"/>
      <c r="J339" s="188">
        <f>ROUND(I339*H339,2)</f>
        <v>0</v>
      </c>
      <c r="K339" s="184" t="s">
        <v>185</v>
      </c>
      <c r="L339" s="42"/>
      <c r="M339" s="189" t="s">
        <v>5</v>
      </c>
      <c r="N339" s="190" t="s">
        <v>42</v>
      </c>
      <c r="O339" s="43"/>
      <c r="P339" s="191">
        <f>O339*H339</f>
        <v>0</v>
      </c>
      <c r="Q339" s="191">
        <v>0.00069</v>
      </c>
      <c r="R339" s="191">
        <f>Q339*H339</f>
        <v>0.0084525</v>
      </c>
      <c r="S339" s="191">
        <v>0</v>
      </c>
      <c r="T339" s="192">
        <f>S339*H339</f>
        <v>0</v>
      </c>
      <c r="AR339" s="25" t="s">
        <v>186</v>
      </c>
      <c r="AT339" s="25" t="s">
        <v>181</v>
      </c>
      <c r="AU339" s="25" t="s">
        <v>80</v>
      </c>
      <c r="AY339" s="25" t="s">
        <v>179</v>
      </c>
      <c r="BE339" s="193">
        <f>IF(N339="základní",J339,0)</f>
        <v>0</v>
      </c>
      <c r="BF339" s="193">
        <f>IF(N339="snížená",J339,0)</f>
        <v>0</v>
      </c>
      <c r="BG339" s="193">
        <f>IF(N339="zákl. přenesená",J339,0)</f>
        <v>0</v>
      </c>
      <c r="BH339" s="193">
        <f>IF(N339="sníž. přenesená",J339,0)</f>
        <v>0</v>
      </c>
      <c r="BI339" s="193">
        <f>IF(N339="nulová",J339,0)</f>
        <v>0</v>
      </c>
      <c r="BJ339" s="25" t="s">
        <v>78</v>
      </c>
      <c r="BK339" s="193">
        <f>ROUND(I339*H339,2)</f>
        <v>0</v>
      </c>
      <c r="BL339" s="25" t="s">
        <v>186</v>
      </c>
      <c r="BM339" s="25" t="s">
        <v>1898</v>
      </c>
    </row>
    <row r="340" spans="2:47" s="1" customFormat="1" ht="13.5">
      <c r="B340" s="42"/>
      <c r="D340" s="194" t="s">
        <v>188</v>
      </c>
      <c r="F340" s="195" t="s">
        <v>1899</v>
      </c>
      <c r="I340" s="196"/>
      <c r="L340" s="42"/>
      <c r="M340" s="197"/>
      <c r="N340" s="43"/>
      <c r="O340" s="43"/>
      <c r="P340" s="43"/>
      <c r="Q340" s="43"/>
      <c r="R340" s="43"/>
      <c r="S340" s="43"/>
      <c r="T340" s="71"/>
      <c r="AT340" s="25" t="s">
        <v>188</v>
      </c>
      <c r="AU340" s="25" t="s">
        <v>80</v>
      </c>
    </row>
    <row r="341" spans="2:47" s="1" customFormat="1" ht="27">
      <c r="B341" s="42"/>
      <c r="D341" s="194" t="s">
        <v>190</v>
      </c>
      <c r="F341" s="198" t="s">
        <v>1928</v>
      </c>
      <c r="I341" s="196"/>
      <c r="L341" s="42"/>
      <c r="M341" s="197"/>
      <c r="N341" s="43"/>
      <c r="O341" s="43"/>
      <c r="P341" s="43"/>
      <c r="Q341" s="43"/>
      <c r="R341" s="43"/>
      <c r="S341" s="43"/>
      <c r="T341" s="71"/>
      <c r="AT341" s="25" t="s">
        <v>190</v>
      </c>
      <c r="AU341" s="25" t="s">
        <v>80</v>
      </c>
    </row>
    <row r="342" spans="2:51" s="13" customFormat="1" ht="13.5">
      <c r="B342" s="207"/>
      <c r="D342" s="194" t="s">
        <v>192</v>
      </c>
      <c r="E342" s="208" t="s">
        <v>5</v>
      </c>
      <c r="F342" s="209" t="s">
        <v>1900</v>
      </c>
      <c r="H342" s="208" t="s">
        <v>5</v>
      </c>
      <c r="I342" s="210"/>
      <c r="L342" s="207"/>
      <c r="M342" s="211"/>
      <c r="N342" s="212"/>
      <c r="O342" s="212"/>
      <c r="P342" s="212"/>
      <c r="Q342" s="212"/>
      <c r="R342" s="212"/>
      <c r="S342" s="212"/>
      <c r="T342" s="213"/>
      <c r="AT342" s="208" t="s">
        <v>192</v>
      </c>
      <c r="AU342" s="208" t="s">
        <v>80</v>
      </c>
      <c r="AV342" s="13" t="s">
        <v>78</v>
      </c>
      <c r="AW342" s="13" t="s">
        <v>35</v>
      </c>
      <c r="AX342" s="13" t="s">
        <v>71</v>
      </c>
      <c r="AY342" s="208" t="s">
        <v>179</v>
      </c>
    </row>
    <row r="343" spans="2:51" s="12" customFormat="1" ht="13.5">
      <c r="B343" s="199"/>
      <c r="D343" s="194" t="s">
        <v>192</v>
      </c>
      <c r="E343" s="200" t="s">
        <v>5</v>
      </c>
      <c r="F343" s="201" t="s">
        <v>1978</v>
      </c>
      <c r="H343" s="202">
        <v>12.25</v>
      </c>
      <c r="I343" s="203"/>
      <c r="L343" s="199"/>
      <c r="M343" s="204"/>
      <c r="N343" s="205"/>
      <c r="O343" s="205"/>
      <c r="P343" s="205"/>
      <c r="Q343" s="205"/>
      <c r="R343" s="205"/>
      <c r="S343" s="205"/>
      <c r="T343" s="206"/>
      <c r="AT343" s="200" t="s">
        <v>192</v>
      </c>
      <c r="AU343" s="200" t="s">
        <v>80</v>
      </c>
      <c r="AV343" s="12" t="s">
        <v>80</v>
      </c>
      <c r="AW343" s="12" t="s">
        <v>35</v>
      </c>
      <c r="AX343" s="12" t="s">
        <v>78</v>
      </c>
      <c r="AY343" s="200" t="s">
        <v>179</v>
      </c>
    </row>
    <row r="344" spans="2:65" s="1" customFormat="1" ht="16.5" customHeight="1">
      <c r="B344" s="181"/>
      <c r="C344" s="182" t="s">
        <v>806</v>
      </c>
      <c r="D344" s="182" t="s">
        <v>181</v>
      </c>
      <c r="E344" s="183" t="s">
        <v>1902</v>
      </c>
      <c r="F344" s="184" t="s">
        <v>1903</v>
      </c>
      <c r="G344" s="185" t="s">
        <v>424</v>
      </c>
      <c r="H344" s="186">
        <v>6.447</v>
      </c>
      <c r="I344" s="187"/>
      <c r="J344" s="188">
        <f>ROUND(I344*H344,2)</f>
        <v>0</v>
      </c>
      <c r="K344" s="184" t="s">
        <v>185</v>
      </c>
      <c r="L344" s="42"/>
      <c r="M344" s="189" t="s">
        <v>5</v>
      </c>
      <c r="N344" s="190" t="s">
        <v>42</v>
      </c>
      <c r="O344" s="43"/>
      <c r="P344" s="191">
        <f>O344*H344</f>
        <v>0</v>
      </c>
      <c r="Q344" s="191">
        <v>0</v>
      </c>
      <c r="R344" s="191">
        <f>Q344*H344</f>
        <v>0</v>
      </c>
      <c r="S344" s="191">
        <v>0</v>
      </c>
      <c r="T344" s="192">
        <f>S344*H344</f>
        <v>0</v>
      </c>
      <c r="AR344" s="25" t="s">
        <v>186</v>
      </c>
      <c r="AT344" s="25" t="s">
        <v>181</v>
      </c>
      <c r="AU344" s="25" t="s">
        <v>80</v>
      </c>
      <c r="AY344" s="25" t="s">
        <v>179</v>
      </c>
      <c r="BE344" s="193">
        <f>IF(N344="základní",J344,0)</f>
        <v>0</v>
      </c>
      <c r="BF344" s="193">
        <f>IF(N344="snížená",J344,0)</f>
        <v>0</v>
      </c>
      <c r="BG344" s="193">
        <f>IF(N344="zákl. přenesená",J344,0)</f>
        <v>0</v>
      </c>
      <c r="BH344" s="193">
        <f>IF(N344="sníž. přenesená",J344,0)</f>
        <v>0</v>
      </c>
      <c r="BI344" s="193">
        <f>IF(N344="nulová",J344,0)</f>
        <v>0</v>
      </c>
      <c r="BJ344" s="25" t="s">
        <v>78</v>
      </c>
      <c r="BK344" s="193">
        <f>ROUND(I344*H344,2)</f>
        <v>0</v>
      </c>
      <c r="BL344" s="25" t="s">
        <v>186</v>
      </c>
      <c r="BM344" s="25" t="s">
        <v>1979</v>
      </c>
    </row>
    <row r="345" spans="2:47" s="1" customFormat="1" ht="27">
      <c r="B345" s="42"/>
      <c r="D345" s="194" t="s">
        <v>188</v>
      </c>
      <c r="F345" s="195" t="s">
        <v>1905</v>
      </c>
      <c r="I345" s="196"/>
      <c r="L345" s="42"/>
      <c r="M345" s="197"/>
      <c r="N345" s="43"/>
      <c r="O345" s="43"/>
      <c r="P345" s="43"/>
      <c r="Q345" s="43"/>
      <c r="R345" s="43"/>
      <c r="S345" s="43"/>
      <c r="T345" s="71"/>
      <c r="AT345" s="25" t="s">
        <v>188</v>
      </c>
      <c r="AU345" s="25" t="s">
        <v>80</v>
      </c>
    </row>
    <row r="346" spans="2:47" s="1" customFormat="1" ht="27">
      <c r="B346" s="42"/>
      <c r="D346" s="194" t="s">
        <v>190</v>
      </c>
      <c r="F346" s="198" t="s">
        <v>1928</v>
      </c>
      <c r="I346" s="196"/>
      <c r="L346" s="42"/>
      <c r="M346" s="197"/>
      <c r="N346" s="43"/>
      <c r="O346" s="43"/>
      <c r="P346" s="43"/>
      <c r="Q346" s="43"/>
      <c r="R346" s="43"/>
      <c r="S346" s="43"/>
      <c r="T346" s="71"/>
      <c r="AT346" s="25" t="s">
        <v>190</v>
      </c>
      <c r="AU346" s="25" t="s">
        <v>80</v>
      </c>
    </row>
    <row r="347" spans="2:51" s="12" customFormat="1" ht="13.5">
      <c r="B347" s="199"/>
      <c r="D347" s="194" t="s">
        <v>192</v>
      </c>
      <c r="E347" s="200" t="s">
        <v>5</v>
      </c>
      <c r="F347" s="201" t="s">
        <v>1980</v>
      </c>
      <c r="H347" s="202">
        <v>6.447</v>
      </c>
      <c r="I347" s="203"/>
      <c r="L347" s="199"/>
      <c r="M347" s="204"/>
      <c r="N347" s="205"/>
      <c r="O347" s="205"/>
      <c r="P347" s="205"/>
      <c r="Q347" s="205"/>
      <c r="R347" s="205"/>
      <c r="S347" s="205"/>
      <c r="T347" s="206"/>
      <c r="AT347" s="200" t="s">
        <v>192</v>
      </c>
      <c r="AU347" s="200" t="s">
        <v>80</v>
      </c>
      <c r="AV347" s="12" t="s">
        <v>80</v>
      </c>
      <c r="AW347" s="12" t="s">
        <v>35</v>
      </c>
      <c r="AX347" s="12" t="s">
        <v>78</v>
      </c>
      <c r="AY347" s="200" t="s">
        <v>179</v>
      </c>
    </row>
    <row r="348" spans="2:65" s="1" customFormat="1" ht="16.5" customHeight="1">
      <c r="B348" s="181"/>
      <c r="C348" s="230" t="s">
        <v>813</v>
      </c>
      <c r="D348" s="230" t="s">
        <v>541</v>
      </c>
      <c r="E348" s="231" t="s">
        <v>1907</v>
      </c>
      <c r="F348" s="232" t="s">
        <v>1908</v>
      </c>
      <c r="G348" s="233" t="s">
        <v>424</v>
      </c>
      <c r="H348" s="234">
        <v>6.447</v>
      </c>
      <c r="I348" s="235"/>
      <c r="J348" s="236">
        <f>ROUND(I348*H348,2)</f>
        <v>0</v>
      </c>
      <c r="K348" s="232" t="s">
        <v>185</v>
      </c>
      <c r="L348" s="237"/>
      <c r="M348" s="238" t="s">
        <v>5</v>
      </c>
      <c r="N348" s="239" t="s">
        <v>42</v>
      </c>
      <c r="O348" s="43"/>
      <c r="P348" s="191">
        <f>O348*H348</f>
        <v>0</v>
      </c>
      <c r="Q348" s="191">
        <v>0</v>
      </c>
      <c r="R348" s="191">
        <f>Q348*H348</f>
        <v>0</v>
      </c>
      <c r="S348" s="191">
        <v>0</v>
      </c>
      <c r="T348" s="192">
        <f>S348*H348</f>
        <v>0</v>
      </c>
      <c r="AR348" s="25" t="s">
        <v>284</v>
      </c>
      <c r="AT348" s="25" t="s">
        <v>541</v>
      </c>
      <c r="AU348" s="25" t="s">
        <v>80</v>
      </c>
      <c r="AY348" s="25" t="s">
        <v>179</v>
      </c>
      <c r="BE348" s="193">
        <f>IF(N348="základní",J348,0)</f>
        <v>0</v>
      </c>
      <c r="BF348" s="193">
        <f>IF(N348="snížená",J348,0)</f>
        <v>0</v>
      </c>
      <c r="BG348" s="193">
        <f>IF(N348="zákl. přenesená",J348,0)</f>
        <v>0</v>
      </c>
      <c r="BH348" s="193">
        <f>IF(N348="sníž. přenesená",J348,0)</f>
        <v>0</v>
      </c>
      <c r="BI348" s="193">
        <f>IF(N348="nulová",J348,0)</f>
        <v>0</v>
      </c>
      <c r="BJ348" s="25" t="s">
        <v>78</v>
      </c>
      <c r="BK348" s="193">
        <f>ROUND(I348*H348,2)</f>
        <v>0</v>
      </c>
      <c r="BL348" s="25" t="s">
        <v>186</v>
      </c>
      <c r="BM348" s="25" t="s">
        <v>1981</v>
      </c>
    </row>
    <row r="349" spans="2:47" s="1" customFormat="1" ht="13.5">
      <c r="B349" s="42"/>
      <c r="D349" s="194" t="s">
        <v>188</v>
      </c>
      <c r="F349" s="195" t="s">
        <v>1908</v>
      </c>
      <c r="I349" s="196"/>
      <c r="L349" s="42"/>
      <c r="M349" s="197"/>
      <c r="N349" s="43"/>
      <c r="O349" s="43"/>
      <c r="P349" s="43"/>
      <c r="Q349" s="43"/>
      <c r="R349" s="43"/>
      <c r="S349" s="43"/>
      <c r="T349" s="71"/>
      <c r="AT349" s="25" t="s">
        <v>188</v>
      </c>
      <c r="AU349" s="25" t="s">
        <v>80</v>
      </c>
    </row>
    <row r="350" spans="2:63" s="11" customFormat="1" ht="29.85" customHeight="1">
      <c r="B350" s="168"/>
      <c r="D350" s="169" t="s">
        <v>70</v>
      </c>
      <c r="E350" s="179" t="s">
        <v>1420</v>
      </c>
      <c r="F350" s="179" t="s">
        <v>1421</v>
      </c>
      <c r="I350" s="171"/>
      <c r="J350" s="180">
        <f>BK350</f>
        <v>0</v>
      </c>
      <c r="L350" s="168"/>
      <c r="M350" s="173"/>
      <c r="N350" s="174"/>
      <c r="O350" s="174"/>
      <c r="P350" s="175">
        <f>SUM(P351:P352)</f>
        <v>0</v>
      </c>
      <c r="Q350" s="174"/>
      <c r="R350" s="175">
        <f>SUM(R351:R352)</f>
        <v>0</v>
      </c>
      <c r="S350" s="174"/>
      <c r="T350" s="176">
        <f>SUM(T351:T352)</f>
        <v>0</v>
      </c>
      <c r="AR350" s="169" t="s">
        <v>78</v>
      </c>
      <c r="AT350" s="177" t="s">
        <v>70</v>
      </c>
      <c r="AU350" s="177" t="s">
        <v>78</v>
      </c>
      <c r="AY350" s="169" t="s">
        <v>179</v>
      </c>
      <c r="BK350" s="178">
        <f>SUM(BK351:BK352)</f>
        <v>0</v>
      </c>
    </row>
    <row r="351" spans="2:65" s="1" customFormat="1" ht="25.5" customHeight="1">
      <c r="B351" s="181"/>
      <c r="C351" s="182" t="s">
        <v>819</v>
      </c>
      <c r="D351" s="182" t="s">
        <v>181</v>
      </c>
      <c r="E351" s="183" t="s">
        <v>1910</v>
      </c>
      <c r="F351" s="184" t="s">
        <v>1911</v>
      </c>
      <c r="G351" s="185" t="s">
        <v>669</v>
      </c>
      <c r="H351" s="186">
        <v>37.114</v>
      </c>
      <c r="I351" s="187"/>
      <c r="J351" s="188">
        <f>ROUND(I351*H351,2)</f>
        <v>0</v>
      </c>
      <c r="K351" s="184" t="s">
        <v>185</v>
      </c>
      <c r="L351" s="42"/>
      <c r="M351" s="189" t="s">
        <v>5</v>
      </c>
      <c r="N351" s="190" t="s">
        <v>42</v>
      </c>
      <c r="O351" s="43"/>
      <c r="P351" s="191">
        <f>O351*H351</f>
        <v>0</v>
      </c>
      <c r="Q351" s="191">
        <v>0</v>
      </c>
      <c r="R351" s="191">
        <f>Q351*H351</f>
        <v>0</v>
      </c>
      <c r="S351" s="191">
        <v>0</v>
      </c>
      <c r="T351" s="192">
        <f>S351*H351</f>
        <v>0</v>
      </c>
      <c r="AR351" s="25" t="s">
        <v>186</v>
      </c>
      <c r="AT351" s="25" t="s">
        <v>181</v>
      </c>
      <c r="AU351" s="25" t="s">
        <v>80</v>
      </c>
      <c r="AY351" s="25" t="s">
        <v>179</v>
      </c>
      <c r="BE351" s="193">
        <f>IF(N351="základní",J351,0)</f>
        <v>0</v>
      </c>
      <c r="BF351" s="193">
        <f>IF(N351="snížená",J351,0)</f>
        <v>0</v>
      </c>
      <c r="BG351" s="193">
        <f>IF(N351="zákl. přenesená",J351,0)</f>
        <v>0</v>
      </c>
      <c r="BH351" s="193">
        <f>IF(N351="sníž. přenesená",J351,0)</f>
        <v>0</v>
      </c>
      <c r="BI351" s="193">
        <f>IF(N351="nulová",J351,0)</f>
        <v>0</v>
      </c>
      <c r="BJ351" s="25" t="s">
        <v>78</v>
      </c>
      <c r="BK351" s="193">
        <f>ROUND(I351*H351,2)</f>
        <v>0</v>
      </c>
      <c r="BL351" s="25" t="s">
        <v>186</v>
      </c>
      <c r="BM351" s="25" t="s">
        <v>1912</v>
      </c>
    </row>
    <row r="352" spans="2:47" s="1" customFormat="1" ht="40.5">
      <c r="B352" s="42"/>
      <c r="D352" s="194" t="s">
        <v>188</v>
      </c>
      <c r="F352" s="195" t="s">
        <v>1913</v>
      </c>
      <c r="I352" s="196"/>
      <c r="L352" s="42"/>
      <c r="M352" s="197"/>
      <c r="N352" s="43"/>
      <c r="O352" s="43"/>
      <c r="P352" s="43"/>
      <c r="Q352" s="43"/>
      <c r="R352" s="43"/>
      <c r="S352" s="43"/>
      <c r="T352" s="71"/>
      <c r="AT352" s="25" t="s">
        <v>188</v>
      </c>
      <c r="AU352" s="25" t="s">
        <v>80</v>
      </c>
    </row>
    <row r="353" spans="2:63" s="11" customFormat="1" ht="37.35" customHeight="1">
      <c r="B353" s="168"/>
      <c r="D353" s="169" t="s">
        <v>70</v>
      </c>
      <c r="E353" s="170" t="s">
        <v>541</v>
      </c>
      <c r="F353" s="170" t="s">
        <v>1914</v>
      </c>
      <c r="I353" s="171"/>
      <c r="J353" s="172">
        <f>BK353</f>
        <v>0</v>
      </c>
      <c r="L353" s="168"/>
      <c r="M353" s="173"/>
      <c r="N353" s="174"/>
      <c r="O353" s="174"/>
      <c r="P353" s="175">
        <f>P354</f>
        <v>0</v>
      </c>
      <c r="Q353" s="174"/>
      <c r="R353" s="175">
        <f>R354</f>
        <v>0.00104</v>
      </c>
      <c r="S353" s="174"/>
      <c r="T353" s="176">
        <f>T354</f>
        <v>0</v>
      </c>
      <c r="AR353" s="169" t="s">
        <v>88</v>
      </c>
      <c r="AT353" s="177" t="s">
        <v>70</v>
      </c>
      <c r="AU353" s="177" t="s">
        <v>71</v>
      </c>
      <c r="AY353" s="169" t="s">
        <v>179</v>
      </c>
      <c r="BK353" s="178">
        <f>BK354</f>
        <v>0</v>
      </c>
    </row>
    <row r="354" spans="2:63" s="11" customFormat="1" ht="19.9" customHeight="1">
      <c r="B354" s="168"/>
      <c r="D354" s="169" t="s">
        <v>70</v>
      </c>
      <c r="E354" s="179" t="s">
        <v>1915</v>
      </c>
      <c r="F354" s="179" t="s">
        <v>1916</v>
      </c>
      <c r="I354" s="171"/>
      <c r="J354" s="180">
        <f>BK354</f>
        <v>0</v>
      </c>
      <c r="L354" s="168"/>
      <c r="M354" s="173"/>
      <c r="N354" s="174"/>
      <c r="O354" s="174"/>
      <c r="P354" s="175">
        <f>SUM(P355:P361)</f>
        <v>0</v>
      </c>
      <c r="Q354" s="174"/>
      <c r="R354" s="175">
        <f>SUM(R355:R361)</f>
        <v>0.00104</v>
      </c>
      <c r="S354" s="174"/>
      <c r="T354" s="176">
        <f>SUM(T355:T361)</f>
        <v>0</v>
      </c>
      <c r="AR354" s="169" t="s">
        <v>88</v>
      </c>
      <c r="AT354" s="177" t="s">
        <v>70</v>
      </c>
      <c r="AU354" s="177" t="s">
        <v>78</v>
      </c>
      <c r="AY354" s="169" t="s">
        <v>179</v>
      </c>
      <c r="BK354" s="178">
        <f>SUM(BK355:BK361)</f>
        <v>0</v>
      </c>
    </row>
    <row r="355" spans="2:65" s="1" customFormat="1" ht="25.5" customHeight="1">
      <c r="B355" s="181"/>
      <c r="C355" s="182" t="s">
        <v>825</v>
      </c>
      <c r="D355" s="182" t="s">
        <v>181</v>
      </c>
      <c r="E355" s="183" t="s">
        <v>1917</v>
      </c>
      <c r="F355" s="184" t="s">
        <v>1918</v>
      </c>
      <c r="G355" s="185" t="s">
        <v>309</v>
      </c>
      <c r="H355" s="186">
        <v>4</v>
      </c>
      <c r="I355" s="187"/>
      <c r="J355" s="188">
        <f>ROUND(I355*H355,2)</f>
        <v>0</v>
      </c>
      <c r="K355" s="184" t="s">
        <v>185</v>
      </c>
      <c r="L355" s="42"/>
      <c r="M355" s="189" t="s">
        <v>5</v>
      </c>
      <c r="N355" s="190" t="s">
        <v>42</v>
      </c>
      <c r="O355" s="43"/>
      <c r="P355" s="191">
        <f>O355*H355</f>
        <v>0</v>
      </c>
      <c r="Q355" s="191">
        <v>0</v>
      </c>
      <c r="R355" s="191">
        <f>Q355*H355</f>
        <v>0</v>
      </c>
      <c r="S355" s="191">
        <v>0</v>
      </c>
      <c r="T355" s="192">
        <f>S355*H355</f>
        <v>0</v>
      </c>
      <c r="AR355" s="25" t="s">
        <v>819</v>
      </c>
      <c r="AT355" s="25" t="s">
        <v>181</v>
      </c>
      <c r="AU355" s="25" t="s">
        <v>80</v>
      </c>
      <c r="AY355" s="25" t="s">
        <v>179</v>
      </c>
      <c r="BE355" s="193">
        <f>IF(N355="základní",J355,0)</f>
        <v>0</v>
      </c>
      <c r="BF355" s="193">
        <f>IF(N355="snížená",J355,0)</f>
        <v>0</v>
      </c>
      <c r="BG355" s="193">
        <f>IF(N355="zákl. přenesená",J355,0)</f>
        <v>0</v>
      </c>
      <c r="BH355" s="193">
        <f>IF(N355="sníž. přenesená",J355,0)</f>
        <v>0</v>
      </c>
      <c r="BI355" s="193">
        <f>IF(N355="nulová",J355,0)</f>
        <v>0</v>
      </c>
      <c r="BJ355" s="25" t="s">
        <v>78</v>
      </c>
      <c r="BK355" s="193">
        <f>ROUND(I355*H355,2)</f>
        <v>0</v>
      </c>
      <c r="BL355" s="25" t="s">
        <v>819</v>
      </c>
      <c r="BM355" s="25" t="s">
        <v>1919</v>
      </c>
    </row>
    <row r="356" spans="2:47" s="1" customFormat="1" ht="27">
      <c r="B356" s="42"/>
      <c r="D356" s="194" t="s">
        <v>188</v>
      </c>
      <c r="F356" s="195" t="s">
        <v>1920</v>
      </c>
      <c r="I356" s="196"/>
      <c r="L356" s="42"/>
      <c r="M356" s="197"/>
      <c r="N356" s="43"/>
      <c r="O356" s="43"/>
      <c r="P356" s="43"/>
      <c r="Q356" s="43"/>
      <c r="R356" s="43"/>
      <c r="S356" s="43"/>
      <c r="T356" s="71"/>
      <c r="AT356" s="25" t="s">
        <v>188</v>
      </c>
      <c r="AU356" s="25" t="s">
        <v>80</v>
      </c>
    </row>
    <row r="357" spans="2:47" s="1" customFormat="1" ht="27">
      <c r="B357" s="42"/>
      <c r="D357" s="194" t="s">
        <v>190</v>
      </c>
      <c r="F357" s="198" t="s">
        <v>1982</v>
      </c>
      <c r="I357" s="196"/>
      <c r="L357" s="42"/>
      <c r="M357" s="197"/>
      <c r="N357" s="43"/>
      <c r="O357" s="43"/>
      <c r="P357" s="43"/>
      <c r="Q357" s="43"/>
      <c r="R357" s="43"/>
      <c r="S357" s="43"/>
      <c r="T357" s="71"/>
      <c r="AT357" s="25" t="s">
        <v>190</v>
      </c>
      <c r="AU357" s="25" t="s">
        <v>80</v>
      </c>
    </row>
    <row r="358" spans="2:51" s="12" customFormat="1" ht="13.5">
      <c r="B358" s="199"/>
      <c r="D358" s="194" t="s">
        <v>192</v>
      </c>
      <c r="E358" s="200" t="s">
        <v>5</v>
      </c>
      <c r="F358" s="201" t="s">
        <v>1921</v>
      </c>
      <c r="H358" s="202">
        <v>4</v>
      </c>
      <c r="I358" s="203"/>
      <c r="L358" s="199"/>
      <c r="M358" s="204"/>
      <c r="N358" s="205"/>
      <c r="O358" s="205"/>
      <c r="P358" s="205"/>
      <c r="Q358" s="205"/>
      <c r="R358" s="205"/>
      <c r="S358" s="205"/>
      <c r="T358" s="206"/>
      <c r="AT358" s="200" t="s">
        <v>192</v>
      </c>
      <c r="AU358" s="200" t="s">
        <v>80</v>
      </c>
      <c r="AV358" s="12" t="s">
        <v>80</v>
      </c>
      <c r="AW358" s="12" t="s">
        <v>35</v>
      </c>
      <c r="AX358" s="12" t="s">
        <v>78</v>
      </c>
      <c r="AY358" s="200" t="s">
        <v>179</v>
      </c>
    </row>
    <row r="359" spans="2:65" s="1" customFormat="1" ht="16.5" customHeight="1">
      <c r="B359" s="181"/>
      <c r="C359" s="230" t="s">
        <v>830</v>
      </c>
      <c r="D359" s="230" t="s">
        <v>541</v>
      </c>
      <c r="E359" s="231" t="s">
        <v>1922</v>
      </c>
      <c r="F359" s="232" t="s">
        <v>1923</v>
      </c>
      <c r="G359" s="233" t="s">
        <v>309</v>
      </c>
      <c r="H359" s="234">
        <v>4</v>
      </c>
      <c r="I359" s="235"/>
      <c r="J359" s="236">
        <f>ROUND(I359*H359,2)</f>
        <v>0</v>
      </c>
      <c r="K359" s="232" t="s">
        <v>5</v>
      </c>
      <c r="L359" s="237"/>
      <c r="M359" s="238" t="s">
        <v>5</v>
      </c>
      <c r="N359" s="239" t="s">
        <v>42</v>
      </c>
      <c r="O359" s="43"/>
      <c r="P359" s="191">
        <f>O359*H359</f>
        <v>0</v>
      </c>
      <c r="Q359" s="191">
        <v>0.00026</v>
      </c>
      <c r="R359" s="191">
        <f>Q359*H359</f>
        <v>0.00104</v>
      </c>
      <c r="S359" s="191">
        <v>0</v>
      </c>
      <c r="T359" s="192">
        <f>S359*H359</f>
        <v>0</v>
      </c>
      <c r="AR359" s="25" t="s">
        <v>1253</v>
      </c>
      <c r="AT359" s="25" t="s">
        <v>541</v>
      </c>
      <c r="AU359" s="25" t="s">
        <v>80</v>
      </c>
      <c r="AY359" s="25" t="s">
        <v>179</v>
      </c>
      <c r="BE359" s="193">
        <f>IF(N359="základní",J359,0)</f>
        <v>0</v>
      </c>
      <c r="BF359" s="193">
        <f>IF(N359="snížená",J359,0)</f>
        <v>0</v>
      </c>
      <c r="BG359" s="193">
        <f>IF(N359="zákl. přenesená",J359,0)</f>
        <v>0</v>
      </c>
      <c r="BH359" s="193">
        <f>IF(N359="sníž. přenesená",J359,0)</f>
        <v>0</v>
      </c>
      <c r="BI359" s="193">
        <f>IF(N359="nulová",J359,0)</f>
        <v>0</v>
      </c>
      <c r="BJ359" s="25" t="s">
        <v>78</v>
      </c>
      <c r="BK359" s="193">
        <f>ROUND(I359*H359,2)</f>
        <v>0</v>
      </c>
      <c r="BL359" s="25" t="s">
        <v>1253</v>
      </c>
      <c r="BM359" s="25" t="s">
        <v>1924</v>
      </c>
    </row>
    <row r="360" spans="2:47" s="1" customFormat="1" ht="13.5">
      <c r="B360" s="42"/>
      <c r="D360" s="194" t="s">
        <v>188</v>
      </c>
      <c r="F360" s="195" t="s">
        <v>1925</v>
      </c>
      <c r="I360" s="196"/>
      <c r="L360" s="42"/>
      <c r="M360" s="197"/>
      <c r="N360" s="43"/>
      <c r="O360" s="43"/>
      <c r="P360" s="43"/>
      <c r="Q360" s="43"/>
      <c r="R360" s="43"/>
      <c r="S360" s="43"/>
      <c r="T360" s="71"/>
      <c r="AT360" s="25" t="s">
        <v>188</v>
      </c>
      <c r="AU360" s="25" t="s">
        <v>80</v>
      </c>
    </row>
    <row r="361" spans="2:47" s="1" customFormat="1" ht="27">
      <c r="B361" s="42"/>
      <c r="D361" s="194" t="s">
        <v>190</v>
      </c>
      <c r="F361" s="198" t="s">
        <v>1926</v>
      </c>
      <c r="I361" s="196"/>
      <c r="L361" s="42"/>
      <c r="M361" s="240"/>
      <c r="N361" s="241"/>
      <c r="O361" s="241"/>
      <c r="P361" s="241"/>
      <c r="Q361" s="241"/>
      <c r="R361" s="241"/>
      <c r="S361" s="241"/>
      <c r="T361" s="242"/>
      <c r="AT361" s="25" t="s">
        <v>190</v>
      </c>
      <c r="AU361" s="25" t="s">
        <v>80</v>
      </c>
    </row>
    <row r="362" spans="2:12" s="1" customFormat="1" ht="6.95" customHeight="1">
      <c r="B362" s="57"/>
      <c r="C362" s="58"/>
      <c r="D362" s="58"/>
      <c r="E362" s="58"/>
      <c r="F362" s="58"/>
      <c r="G362" s="58"/>
      <c r="H362" s="58"/>
      <c r="I362" s="135"/>
      <c r="J362" s="58"/>
      <c r="K362" s="58"/>
      <c r="L362" s="42"/>
    </row>
  </sheetData>
  <autoFilter ref="C91:K361"/>
  <mergeCells count="13">
    <mergeCell ref="E84:H84"/>
    <mergeCell ref="G1:H1"/>
    <mergeCell ref="L2:V2"/>
    <mergeCell ref="E49:H49"/>
    <mergeCell ref="E51:H51"/>
    <mergeCell ref="J55:J56"/>
    <mergeCell ref="E80:H80"/>
    <mergeCell ref="E82:H82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1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137</v>
      </c>
      <c r="G1" s="712" t="s">
        <v>138</v>
      </c>
      <c r="H1" s="712"/>
      <c r="I1" s="111"/>
      <c r="J1" s="110" t="s">
        <v>139</v>
      </c>
      <c r="K1" s="109" t="s">
        <v>140</v>
      </c>
      <c r="L1" s="110" t="s">
        <v>141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710" t="s">
        <v>8</v>
      </c>
      <c r="M2" s="711"/>
      <c r="N2" s="711"/>
      <c r="O2" s="711"/>
      <c r="P2" s="711"/>
      <c r="Q2" s="711"/>
      <c r="R2" s="711"/>
      <c r="S2" s="711"/>
      <c r="T2" s="711"/>
      <c r="U2" s="711"/>
      <c r="V2" s="711"/>
      <c r="AT2" s="25" t="s">
        <v>104</v>
      </c>
    </row>
    <row r="3" spans="2:46" ht="6.95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80</v>
      </c>
    </row>
    <row r="4" spans="2:46" ht="36.95" customHeight="1">
      <c r="B4" s="29"/>
      <c r="C4" s="30"/>
      <c r="D4" s="31" t="s">
        <v>142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2:11" ht="16.5" customHeight="1">
      <c r="B7" s="29"/>
      <c r="C7" s="30"/>
      <c r="D7" s="30"/>
      <c r="E7" s="713" t="str">
        <f>'Rekapitulace stavby'!K6</f>
        <v>Odkanalizování oblasti povodí Olešná, kanalizace Chlebovice Frýdek - Místek</v>
      </c>
      <c r="F7" s="714"/>
      <c r="G7" s="714"/>
      <c r="H7" s="714"/>
      <c r="I7" s="113"/>
      <c r="J7" s="30"/>
      <c r="K7" s="32"/>
    </row>
    <row r="8" spans="2:11" ht="15">
      <c r="B8" s="29"/>
      <c r="C8" s="30"/>
      <c r="D8" s="38" t="s">
        <v>143</v>
      </c>
      <c r="E8" s="30"/>
      <c r="F8" s="30"/>
      <c r="G8" s="30"/>
      <c r="H8" s="30"/>
      <c r="I8" s="113"/>
      <c r="J8" s="30"/>
      <c r="K8" s="32"/>
    </row>
    <row r="9" spans="2:11" s="1" customFormat="1" ht="16.5" customHeight="1">
      <c r="B9" s="42"/>
      <c r="C9" s="43"/>
      <c r="D9" s="43"/>
      <c r="E9" s="713" t="s">
        <v>144</v>
      </c>
      <c r="F9" s="715"/>
      <c r="G9" s="715"/>
      <c r="H9" s="715"/>
      <c r="I9" s="114"/>
      <c r="J9" s="43"/>
      <c r="K9" s="46"/>
    </row>
    <row r="10" spans="2:11" s="1" customFormat="1" ht="15">
      <c r="B10" s="42"/>
      <c r="C10" s="43"/>
      <c r="D10" s="38" t="s">
        <v>145</v>
      </c>
      <c r="E10" s="43"/>
      <c r="F10" s="43"/>
      <c r="G10" s="43"/>
      <c r="H10" s="43"/>
      <c r="I10" s="114"/>
      <c r="J10" s="43"/>
      <c r="K10" s="46"/>
    </row>
    <row r="11" spans="2:11" s="1" customFormat="1" ht="36.95" customHeight="1">
      <c r="B11" s="42"/>
      <c r="C11" s="43"/>
      <c r="D11" s="43"/>
      <c r="E11" s="716" t="s">
        <v>1983</v>
      </c>
      <c r="F11" s="715"/>
      <c r="G11" s="715"/>
      <c r="H11" s="715"/>
      <c r="I11" s="114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2:11" s="1" customFormat="1" ht="14.45" customHeight="1">
      <c r="B13" s="42"/>
      <c r="C13" s="43"/>
      <c r="D13" s="38" t="s">
        <v>21</v>
      </c>
      <c r="E13" s="43"/>
      <c r="F13" s="36" t="s">
        <v>5</v>
      </c>
      <c r="G13" s="43"/>
      <c r="H13" s="43"/>
      <c r="I13" s="115" t="s">
        <v>22</v>
      </c>
      <c r="J13" s="36" t="s">
        <v>5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15" t="s">
        <v>25</v>
      </c>
      <c r="J14" s="116" t="str">
        <f>'Rekapitulace stavby'!AN8</f>
        <v>16. 11. 2017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15" t="s">
        <v>28</v>
      </c>
      <c r="J16" s="36" t="s">
        <v>5</v>
      </c>
      <c r="K16" s="46"/>
    </row>
    <row r="17" spans="2:11" s="1" customFormat="1" ht="18" customHeight="1">
      <c r="B17" s="42"/>
      <c r="C17" s="43"/>
      <c r="D17" s="43"/>
      <c r="E17" s="36" t="s">
        <v>29</v>
      </c>
      <c r="F17" s="43"/>
      <c r="G17" s="43"/>
      <c r="H17" s="43"/>
      <c r="I17" s="115" t="s">
        <v>30</v>
      </c>
      <c r="J17" s="36" t="s">
        <v>5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5" customHeight="1">
      <c r="B19" s="42"/>
      <c r="C19" s="43"/>
      <c r="D19" s="38" t="s">
        <v>31</v>
      </c>
      <c r="E19" s="43"/>
      <c r="F19" s="43"/>
      <c r="G19" s="43"/>
      <c r="H19" s="43"/>
      <c r="I19" s="115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30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5" customHeight="1">
      <c r="B22" s="42"/>
      <c r="C22" s="43"/>
      <c r="D22" s="38" t="s">
        <v>33</v>
      </c>
      <c r="E22" s="43"/>
      <c r="F22" s="43"/>
      <c r="G22" s="43"/>
      <c r="H22" s="43"/>
      <c r="I22" s="115" t="s">
        <v>28</v>
      </c>
      <c r="J22" s="36" t="s">
        <v>5</v>
      </c>
      <c r="K22" s="46"/>
    </row>
    <row r="23" spans="2:11" s="1" customFormat="1" ht="18" customHeight="1">
      <c r="B23" s="42"/>
      <c r="C23" s="43"/>
      <c r="D23" s="43"/>
      <c r="E23" s="36" t="s">
        <v>34</v>
      </c>
      <c r="F23" s="43"/>
      <c r="G23" s="43"/>
      <c r="H23" s="43"/>
      <c r="I23" s="115" t="s">
        <v>30</v>
      </c>
      <c r="J23" s="36" t="s">
        <v>5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5" customHeight="1">
      <c r="B25" s="42"/>
      <c r="C25" s="43"/>
      <c r="D25" s="38" t="s">
        <v>36</v>
      </c>
      <c r="E25" s="43"/>
      <c r="F25" s="43"/>
      <c r="G25" s="43"/>
      <c r="H25" s="43"/>
      <c r="I25" s="114"/>
      <c r="J25" s="43"/>
      <c r="K25" s="46"/>
    </row>
    <row r="26" spans="2:11" s="7" customFormat="1" ht="16.5" customHeight="1">
      <c r="B26" s="117"/>
      <c r="C26" s="118"/>
      <c r="D26" s="118"/>
      <c r="E26" s="677" t="s">
        <v>5</v>
      </c>
      <c r="F26" s="677"/>
      <c r="G26" s="677"/>
      <c r="H26" s="677"/>
      <c r="I26" s="119"/>
      <c r="J26" s="118"/>
      <c r="K26" s="120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37</v>
      </c>
      <c r="E29" s="43"/>
      <c r="F29" s="43"/>
      <c r="G29" s="43"/>
      <c r="H29" s="43"/>
      <c r="I29" s="114"/>
      <c r="J29" s="124">
        <f>ROUND(J91,2)</f>
        <v>0</v>
      </c>
      <c r="K29" s="46"/>
    </row>
    <row r="30" spans="2:11" s="1" customFormat="1" ht="6.95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5" customHeight="1">
      <c r="B31" s="42"/>
      <c r="C31" s="43"/>
      <c r="D31" s="43"/>
      <c r="E31" s="43"/>
      <c r="F31" s="47" t="s">
        <v>39</v>
      </c>
      <c r="G31" s="43"/>
      <c r="H31" s="43"/>
      <c r="I31" s="125" t="s">
        <v>38</v>
      </c>
      <c r="J31" s="47" t="s">
        <v>40</v>
      </c>
      <c r="K31" s="46"/>
    </row>
    <row r="32" spans="2:11" s="1" customFormat="1" ht="14.45" customHeight="1">
      <c r="B32" s="42"/>
      <c r="C32" s="43"/>
      <c r="D32" s="50" t="s">
        <v>41</v>
      </c>
      <c r="E32" s="50" t="s">
        <v>42</v>
      </c>
      <c r="F32" s="126">
        <f>ROUND(SUM(BE91:BE610),2)</f>
        <v>0</v>
      </c>
      <c r="G32" s="43"/>
      <c r="H32" s="43"/>
      <c r="I32" s="127">
        <v>0.21</v>
      </c>
      <c r="J32" s="126">
        <f>ROUND(ROUND((SUM(BE91:BE610)),2)*I32,2)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43</v>
      </c>
      <c r="F33" s="126">
        <f>ROUND(SUM(BF91:BF610),2)</f>
        <v>0</v>
      </c>
      <c r="G33" s="43"/>
      <c r="H33" s="43"/>
      <c r="I33" s="127">
        <v>0.15</v>
      </c>
      <c r="J33" s="126">
        <f>ROUND(ROUND((SUM(BF91:BF610)),2)*I33,2)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44</v>
      </c>
      <c r="F34" s="126">
        <f>ROUND(SUM(BG91:BG610),2)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45</v>
      </c>
      <c r="F35" s="126">
        <f>ROUND(SUM(BH91:BH610),2)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46</v>
      </c>
      <c r="F36" s="126">
        <f>ROUND(SUM(BI91:BI610),2)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47</v>
      </c>
      <c r="E38" s="72"/>
      <c r="F38" s="72"/>
      <c r="G38" s="130" t="s">
        <v>48</v>
      </c>
      <c r="H38" s="131" t="s">
        <v>49</v>
      </c>
      <c r="I38" s="132"/>
      <c r="J38" s="133">
        <f>SUM(J29:J36)</f>
        <v>0</v>
      </c>
      <c r="K38" s="134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5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5" customHeight="1">
      <c r="B44" s="42"/>
      <c r="C44" s="31" t="s">
        <v>149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5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16.5" customHeight="1">
      <c r="B47" s="42"/>
      <c r="C47" s="43"/>
      <c r="D47" s="43"/>
      <c r="E47" s="713" t="str">
        <f>E7</f>
        <v>Odkanalizování oblasti povodí Olešná, kanalizace Chlebovice Frýdek - Místek</v>
      </c>
      <c r="F47" s="714"/>
      <c r="G47" s="714"/>
      <c r="H47" s="714"/>
      <c r="I47" s="114"/>
      <c r="J47" s="43"/>
      <c r="K47" s="46"/>
    </row>
    <row r="48" spans="2:11" ht="15">
      <c r="B48" s="29"/>
      <c r="C48" s="38" t="s">
        <v>143</v>
      </c>
      <c r="D48" s="30"/>
      <c r="E48" s="30"/>
      <c r="F48" s="30"/>
      <c r="G48" s="30"/>
      <c r="H48" s="30"/>
      <c r="I48" s="113"/>
      <c r="J48" s="30"/>
      <c r="K48" s="32"/>
    </row>
    <row r="49" spans="2:11" s="1" customFormat="1" ht="16.5" customHeight="1">
      <c r="B49" s="42"/>
      <c r="C49" s="43"/>
      <c r="D49" s="43"/>
      <c r="E49" s="713" t="s">
        <v>144</v>
      </c>
      <c r="F49" s="715"/>
      <c r="G49" s="715"/>
      <c r="H49" s="715"/>
      <c r="I49" s="114"/>
      <c r="J49" s="43"/>
      <c r="K49" s="46"/>
    </row>
    <row r="50" spans="2:11" s="1" customFormat="1" ht="14.45" customHeight="1">
      <c r="B50" s="42"/>
      <c r="C50" s="38" t="s">
        <v>145</v>
      </c>
      <c r="D50" s="43"/>
      <c r="E50" s="43"/>
      <c r="F50" s="43"/>
      <c r="G50" s="43"/>
      <c r="H50" s="43"/>
      <c r="I50" s="114"/>
      <c r="J50" s="43"/>
      <c r="K50" s="46"/>
    </row>
    <row r="51" spans="2:11" s="1" customFormat="1" ht="17.25" customHeight="1">
      <c r="B51" s="42"/>
      <c r="C51" s="43"/>
      <c r="D51" s="43"/>
      <c r="E51" s="716" t="str">
        <f>E11</f>
        <v>005 - SO 05 Výtlak z ČS1 - V1</v>
      </c>
      <c r="F51" s="715"/>
      <c r="G51" s="715"/>
      <c r="H51" s="715"/>
      <c r="I51" s="114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 xml:space="preserve"> </v>
      </c>
      <c r="G53" s="43"/>
      <c r="H53" s="43"/>
      <c r="I53" s="115" t="s">
        <v>25</v>
      </c>
      <c r="J53" s="116" t="str">
        <f>IF(J14="","",J14)</f>
        <v>16. 11. 2017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11" s="1" customFormat="1" ht="15">
      <c r="B55" s="42"/>
      <c r="C55" s="38" t="s">
        <v>27</v>
      </c>
      <c r="D55" s="43"/>
      <c r="E55" s="43"/>
      <c r="F55" s="36" t="str">
        <f>E17</f>
        <v>Město Frýdek-Místek</v>
      </c>
      <c r="G55" s="43"/>
      <c r="H55" s="43"/>
      <c r="I55" s="115" t="s">
        <v>33</v>
      </c>
      <c r="J55" s="677" t="str">
        <f>E23</f>
        <v>Sweco Hydroprojekt a.s., divize Morava</v>
      </c>
      <c r="K55" s="46"/>
    </row>
    <row r="56" spans="2:11" s="1" customFormat="1" ht="14.45" customHeight="1">
      <c r="B56" s="42"/>
      <c r="C56" s="38" t="s">
        <v>31</v>
      </c>
      <c r="D56" s="43"/>
      <c r="E56" s="43"/>
      <c r="F56" s="36" t="str">
        <f>IF(E20="","",E20)</f>
        <v/>
      </c>
      <c r="G56" s="43"/>
      <c r="H56" s="43"/>
      <c r="I56" s="114"/>
      <c r="J56" s="721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11" s="1" customFormat="1" ht="29.25" customHeight="1">
      <c r="B58" s="42"/>
      <c r="C58" s="138" t="s">
        <v>150</v>
      </c>
      <c r="D58" s="128"/>
      <c r="E58" s="128"/>
      <c r="F58" s="128"/>
      <c r="G58" s="128"/>
      <c r="H58" s="128"/>
      <c r="I58" s="139"/>
      <c r="J58" s="140" t="s">
        <v>151</v>
      </c>
      <c r="K58" s="141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152</v>
      </c>
      <c r="D60" s="43"/>
      <c r="E60" s="43"/>
      <c r="F60" s="43"/>
      <c r="G60" s="43"/>
      <c r="H60" s="43"/>
      <c r="I60" s="114"/>
      <c r="J60" s="124">
        <f>J91</f>
        <v>0</v>
      </c>
      <c r="K60" s="46"/>
      <c r="AU60" s="25" t="s">
        <v>153</v>
      </c>
    </row>
    <row r="61" spans="2:11" s="8" customFormat="1" ht="24.95" customHeight="1">
      <c r="B61" s="143"/>
      <c r="C61" s="144"/>
      <c r="D61" s="145" t="s">
        <v>154</v>
      </c>
      <c r="E61" s="146"/>
      <c r="F61" s="146"/>
      <c r="G61" s="146"/>
      <c r="H61" s="146"/>
      <c r="I61" s="147"/>
      <c r="J61" s="148">
        <f>J92</f>
        <v>0</v>
      </c>
      <c r="K61" s="149"/>
    </row>
    <row r="62" spans="2:11" s="9" customFormat="1" ht="19.9" customHeight="1">
      <c r="B62" s="150"/>
      <c r="C62" s="151"/>
      <c r="D62" s="152" t="s">
        <v>155</v>
      </c>
      <c r="E62" s="153"/>
      <c r="F62" s="153"/>
      <c r="G62" s="153"/>
      <c r="H62" s="153"/>
      <c r="I62" s="154"/>
      <c r="J62" s="155">
        <f>J93</f>
        <v>0</v>
      </c>
      <c r="K62" s="156"/>
    </row>
    <row r="63" spans="2:11" s="9" customFormat="1" ht="19.9" customHeight="1">
      <c r="B63" s="150"/>
      <c r="C63" s="151"/>
      <c r="D63" s="152" t="s">
        <v>156</v>
      </c>
      <c r="E63" s="153"/>
      <c r="F63" s="153"/>
      <c r="G63" s="153"/>
      <c r="H63" s="153"/>
      <c r="I63" s="154"/>
      <c r="J63" s="155">
        <f>J333</f>
        <v>0</v>
      </c>
      <c r="K63" s="156"/>
    </row>
    <row r="64" spans="2:11" s="9" customFormat="1" ht="19.9" customHeight="1">
      <c r="B64" s="150"/>
      <c r="C64" s="151"/>
      <c r="D64" s="152" t="s">
        <v>157</v>
      </c>
      <c r="E64" s="153"/>
      <c r="F64" s="153"/>
      <c r="G64" s="153"/>
      <c r="H64" s="153"/>
      <c r="I64" s="154"/>
      <c r="J64" s="155">
        <f>J359</f>
        <v>0</v>
      </c>
      <c r="K64" s="156"/>
    </row>
    <row r="65" spans="2:11" s="9" customFormat="1" ht="19.9" customHeight="1">
      <c r="B65" s="150"/>
      <c r="C65" s="151"/>
      <c r="D65" s="152" t="s">
        <v>158</v>
      </c>
      <c r="E65" s="153"/>
      <c r="F65" s="153"/>
      <c r="G65" s="153"/>
      <c r="H65" s="153"/>
      <c r="I65" s="154"/>
      <c r="J65" s="155">
        <f>J375</f>
        <v>0</v>
      </c>
      <c r="K65" s="156"/>
    </row>
    <row r="66" spans="2:11" s="9" customFormat="1" ht="19.9" customHeight="1">
      <c r="B66" s="150"/>
      <c r="C66" s="151"/>
      <c r="D66" s="152" t="s">
        <v>159</v>
      </c>
      <c r="E66" s="153"/>
      <c r="F66" s="153"/>
      <c r="G66" s="153"/>
      <c r="H66" s="153"/>
      <c r="I66" s="154"/>
      <c r="J66" s="155">
        <f>J426</f>
        <v>0</v>
      </c>
      <c r="K66" s="156"/>
    </row>
    <row r="67" spans="2:11" s="9" customFormat="1" ht="19.9" customHeight="1">
      <c r="B67" s="150"/>
      <c r="C67" s="151"/>
      <c r="D67" s="152" t="s">
        <v>160</v>
      </c>
      <c r="E67" s="153"/>
      <c r="F67" s="153"/>
      <c r="G67" s="153"/>
      <c r="H67" s="153"/>
      <c r="I67" s="154"/>
      <c r="J67" s="155">
        <f>J571</f>
        <v>0</v>
      </c>
      <c r="K67" s="156"/>
    </row>
    <row r="68" spans="2:11" s="9" customFormat="1" ht="19.9" customHeight="1">
      <c r="B68" s="150"/>
      <c r="C68" s="151"/>
      <c r="D68" s="152" t="s">
        <v>161</v>
      </c>
      <c r="E68" s="153"/>
      <c r="F68" s="153"/>
      <c r="G68" s="153"/>
      <c r="H68" s="153"/>
      <c r="I68" s="154"/>
      <c r="J68" s="155">
        <f>J594</f>
        <v>0</v>
      </c>
      <c r="K68" s="156"/>
    </row>
    <row r="69" spans="2:11" s="9" customFormat="1" ht="19.9" customHeight="1">
      <c r="B69" s="150"/>
      <c r="C69" s="151"/>
      <c r="D69" s="152" t="s">
        <v>162</v>
      </c>
      <c r="E69" s="153"/>
      <c r="F69" s="153"/>
      <c r="G69" s="153"/>
      <c r="H69" s="153"/>
      <c r="I69" s="154"/>
      <c r="J69" s="155">
        <f>J608</f>
        <v>0</v>
      </c>
      <c r="K69" s="156"/>
    </row>
    <row r="70" spans="2:11" s="1" customFormat="1" ht="21.75" customHeight="1">
      <c r="B70" s="42"/>
      <c r="C70" s="43"/>
      <c r="D70" s="43"/>
      <c r="E70" s="43"/>
      <c r="F70" s="43"/>
      <c r="G70" s="43"/>
      <c r="H70" s="43"/>
      <c r="I70" s="114"/>
      <c r="J70" s="43"/>
      <c r="K70" s="46"/>
    </row>
    <row r="71" spans="2:11" s="1" customFormat="1" ht="6.95" customHeight="1">
      <c r="B71" s="57"/>
      <c r="C71" s="58"/>
      <c r="D71" s="58"/>
      <c r="E71" s="58"/>
      <c r="F71" s="58"/>
      <c r="G71" s="58"/>
      <c r="H71" s="58"/>
      <c r="I71" s="135"/>
      <c r="J71" s="58"/>
      <c r="K71" s="59"/>
    </row>
    <row r="75" spans="2:12" s="1" customFormat="1" ht="6.95" customHeight="1">
      <c r="B75" s="60"/>
      <c r="C75" s="61"/>
      <c r="D75" s="61"/>
      <c r="E75" s="61"/>
      <c r="F75" s="61"/>
      <c r="G75" s="61"/>
      <c r="H75" s="61"/>
      <c r="I75" s="136"/>
      <c r="J75" s="61"/>
      <c r="K75" s="61"/>
      <c r="L75" s="42"/>
    </row>
    <row r="76" spans="2:12" s="1" customFormat="1" ht="36.95" customHeight="1">
      <c r="B76" s="42"/>
      <c r="C76" s="62" t="s">
        <v>163</v>
      </c>
      <c r="L76" s="42"/>
    </row>
    <row r="77" spans="2:12" s="1" customFormat="1" ht="6.95" customHeight="1">
      <c r="B77" s="42"/>
      <c r="L77" s="42"/>
    </row>
    <row r="78" spans="2:12" s="1" customFormat="1" ht="14.45" customHeight="1">
      <c r="B78" s="42"/>
      <c r="C78" s="64" t="s">
        <v>19</v>
      </c>
      <c r="L78" s="42"/>
    </row>
    <row r="79" spans="2:12" s="1" customFormat="1" ht="16.5" customHeight="1">
      <c r="B79" s="42"/>
      <c r="E79" s="717" t="str">
        <f>E7</f>
        <v>Odkanalizování oblasti povodí Olešná, kanalizace Chlebovice Frýdek - Místek</v>
      </c>
      <c r="F79" s="718"/>
      <c r="G79" s="718"/>
      <c r="H79" s="718"/>
      <c r="L79" s="42"/>
    </row>
    <row r="80" spans="2:12" ht="15">
      <c r="B80" s="29"/>
      <c r="C80" s="64" t="s">
        <v>143</v>
      </c>
      <c r="L80" s="29"/>
    </row>
    <row r="81" spans="2:12" s="1" customFormat="1" ht="16.5" customHeight="1">
      <c r="B81" s="42"/>
      <c r="E81" s="717" t="s">
        <v>144</v>
      </c>
      <c r="F81" s="720"/>
      <c r="G81" s="720"/>
      <c r="H81" s="720"/>
      <c r="L81" s="42"/>
    </row>
    <row r="82" spans="2:12" s="1" customFormat="1" ht="14.45" customHeight="1">
      <c r="B82" s="42"/>
      <c r="C82" s="64" t="s">
        <v>145</v>
      </c>
      <c r="L82" s="42"/>
    </row>
    <row r="83" spans="2:12" s="1" customFormat="1" ht="17.25" customHeight="1">
      <c r="B83" s="42"/>
      <c r="E83" s="688" t="str">
        <f>E11</f>
        <v>005 - SO 05 Výtlak z ČS1 - V1</v>
      </c>
      <c r="F83" s="720"/>
      <c r="G83" s="720"/>
      <c r="H83" s="720"/>
      <c r="L83" s="42"/>
    </row>
    <row r="84" spans="2:12" s="1" customFormat="1" ht="6.95" customHeight="1">
      <c r="B84" s="42"/>
      <c r="L84" s="42"/>
    </row>
    <row r="85" spans="2:12" s="1" customFormat="1" ht="18" customHeight="1">
      <c r="B85" s="42"/>
      <c r="C85" s="64" t="s">
        <v>23</v>
      </c>
      <c r="F85" s="157" t="str">
        <f>F14</f>
        <v xml:space="preserve"> </v>
      </c>
      <c r="I85" s="158" t="s">
        <v>25</v>
      </c>
      <c r="J85" s="68" t="str">
        <f>IF(J14="","",J14)</f>
        <v>16. 11. 2017</v>
      </c>
      <c r="L85" s="42"/>
    </row>
    <row r="86" spans="2:12" s="1" customFormat="1" ht="6.95" customHeight="1">
      <c r="B86" s="42"/>
      <c r="L86" s="42"/>
    </row>
    <row r="87" spans="2:12" s="1" customFormat="1" ht="15">
      <c r="B87" s="42"/>
      <c r="C87" s="64" t="s">
        <v>27</v>
      </c>
      <c r="F87" s="157" t="str">
        <f>E17</f>
        <v>Město Frýdek-Místek</v>
      </c>
      <c r="I87" s="158" t="s">
        <v>33</v>
      </c>
      <c r="J87" s="157" t="str">
        <f>E23</f>
        <v>Sweco Hydroprojekt a.s., divize Morava</v>
      </c>
      <c r="L87" s="42"/>
    </row>
    <row r="88" spans="2:12" s="1" customFormat="1" ht="14.45" customHeight="1">
      <c r="B88" s="42"/>
      <c r="C88" s="64" t="s">
        <v>31</v>
      </c>
      <c r="F88" s="157" t="str">
        <f>IF(E20="","",E20)</f>
        <v/>
      </c>
      <c r="L88" s="42"/>
    </row>
    <row r="89" spans="2:12" s="1" customFormat="1" ht="10.35" customHeight="1">
      <c r="B89" s="42"/>
      <c r="L89" s="42"/>
    </row>
    <row r="90" spans="2:20" s="10" customFormat="1" ht="29.25" customHeight="1">
      <c r="B90" s="159"/>
      <c r="C90" s="160" t="s">
        <v>164</v>
      </c>
      <c r="D90" s="161" t="s">
        <v>56</v>
      </c>
      <c r="E90" s="161" t="s">
        <v>52</v>
      </c>
      <c r="F90" s="161" t="s">
        <v>165</v>
      </c>
      <c r="G90" s="161" t="s">
        <v>166</v>
      </c>
      <c r="H90" s="161" t="s">
        <v>167</v>
      </c>
      <c r="I90" s="162" t="s">
        <v>168</v>
      </c>
      <c r="J90" s="161" t="s">
        <v>151</v>
      </c>
      <c r="K90" s="163" t="s">
        <v>169</v>
      </c>
      <c r="L90" s="159"/>
      <c r="M90" s="74" t="s">
        <v>170</v>
      </c>
      <c r="N90" s="75" t="s">
        <v>41</v>
      </c>
      <c r="O90" s="75" t="s">
        <v>171</v>
      </c>
      <c r="P90" s="75" t="s">
        <v>172</v>
      </c>
      <c r="Q90" s="75" t="s">
        <v>173</v>
      </c>
      <c r="R90" s="75" t="s">
        <v>174</v>
      </c>
      <c r="S90" s="75" t="s">
        <v>175</v>
      </c>
      <c r="T90" s="76" t="s">
        <v>176</v>
      </c>
    </row>
    <row r="91" spans="2:63" s="1" customFormat="1" ht="29.25" customHeight="1">
      <c r="B91" s="42"/>
      <c r="C91" s="78" t="s">
        <v>152</v>
      </c>
      <c r="J91" s="164">
        <f>BK91</f>
        <v>0</v>
      </c>
      <c r="L91" s="42"/>
      <c r="M91" s="77"/>
      <c r="N91" s="69"/>
      <c r="O91" s="69"/>
      <c r="P91" s="165">
        <f>P92</f>
        <v>0</v>
      </c>
      <c r="Q91" s="69"/>
      <c r="R91" s="165">
        <f>R92</f>
        <v>328.37962567999995</v>
      </c>
      <c r="S91" s="69"/>
      <c r="T91" s="166">
        <f>T92</f>
        <v>667.00452</v>
      </c>
      <c r="AT91" s="25" t="s">
        <v>70</v>
      </c>
      <c r="AU91" s="25" t="s">
        <v>153</v>
      </c>
      <c r="BK91" s="167">
        <f>BK92</f>
        <v>0</v>
      </c>
    </row>
    <row r="92" spans="2:63" s="11" customFormat="1" ht="37.35" customHeight="1">
      <c r="B92" s="168"/>
      <c r="D92" s="169" t="s">
        <v>70</v>
      </c>
      <c r="E92" s="170" t="s">
        <v>177</v>
      </c>
      <c r="F92" s="170" t="s">
        <v>178</v>
      </c>
      <c r="I92" s="171"/>
      <c r="J92" s="172">
        <f>BK92</f>
        <v>0</v>
      </c>
      <c r="L92" s="168"/>
      <c r="M92" s="173"/>
      <c r="N92" s="174"/>
      <c r="O92" s="174"/>
      <c r="P92" s="175">
        <f>P93+P333+P359+P375+P426+P571+P594+P608</f>
        <v>0</v>
      </c>
      <c r="Q92" s="174"/>
      <c r="R92" s="175">
        <f>R93+R333+R359+R375+R426+R571+R594+R608</f>
        <v>328.37962567999995</v>
      </c>
      <c r="S92" s="174"/>
      <c r="T92" s="176">
        <f>T93+T333+T359+T375+T426+T571+T594+T608</f>
        <v>667.00452</v>
      </c>
      <c r="AR92" s="169" t="s">
        <v>78</v>
      </c>
      <c r="AT92" s="177" t="s">
        <v>70</v>
      </c>
      <c r="AU92" s="177" t="s">
        <v>71</v>
      </c>
      <c r="AY92" s="169" t="s">
        <v>179</v>
      </c>
      <c r="BK92" s="178">
        <f>BK93+BK333+BK359+BK375+BK426+BK571+BK594+BK608</f>
        <v>0</v>
      </c>
    </row>
    <row r="93" spans="2:63" s="11" customFormat="1" ht="19.9" customHeight="1">
      <c r="B93" s="168"/>
      <c r="D93" s="169" t="s">
        <v>70</v>
      </c>
      <c r="E93" s="179" t="s">
        <v>78</v>
      </c>
      <c r="F93" s="179" t="s">
        <v>180</v>
      </c>
      <c r="I93" s="171"/>
      <c r="J93" s="180">
        <f>BK93</f>
        <v>0</v>
      </c>
      <c r="L93" s="168"/>
      <c r="M93" s="173"/>
      <c r="N93" s="174"/>
      <c r="O93" s="174"/>
      <c r="P93" s="175">
        <f>SUM(P94:P332)</f>
        <v>0</v>
      </c>
      <c r="Q93" s="174"/>
      <c r="R93" s="175">
        <f>SUM(R94:R332)</f>
        <v>152.71089289999998</v>
      </c>
      <c r="S93" s="174"/>
      <c r="T93" s="176">
        <f>SUM(T94:T332)</f>
        <v>667.00452</v>
      </c>
      <c r="AR93" s="169" t="s">
        <v>78</v>
      </c>
      <c r="AT93" s="177" t="s">
        <v>70</v>
      </c>
      <c r="AU93" s="177" t="s">
        <v>78</v>
      </c>
      <c r="AY93" s="169" t="s">
        <v>179</v>
      </c>
      <c r="BK93" s="178">
        <f>SUM(BK94:BK332)</f>
        <v>0</v>
      </c>
    </row>
    <row r="94" spans="2:65" s="1" customFormat="1" ht="25.5" customHeight="1">
      <c r="B94" s="181"/>
      <c r="C94" s="182" t="s">
        <v>78</v>
      </c>
      <c r="D94" s="182" t="s">
        <v>181</v>
      </c>
      <c r="E94" s="183" t="s">
        <v>198</v>
      </c>
      <c r="F94" s="184" t="s">
        <v>199</v>
      </c>
      <c r="G94" s="185" t="s">
        <v>184</v>
      </c>
      <c r="H94" s="186">
        <v>529.36</v>
      </c>
      <c r="I94" s="187"/>
      <c r="J94" s="188">
        <f>ROUND(I94*H94,2)</f>
        <v>0</v>
      </c>
      <c r="K94" s="184" t="s">
        <v>185</v>
      </c>
      <c r="L94" s="42"/>
      <c r="M94" s="189" t="s">
        <v>5</v>
      </c>
      <c r="N94" s="190" t="s">
        <v>42</v>
      </c>
      <c r="O94" s="43"/>
      <c r="P94" s="191">
        <f>O94*H94</f>
        <v>0</v>
      </c>
      <c r="Q94" s="191">
        <v>0</v>
      </c>
      <c r="R94" s="191">
        <f>Q94*H94</f>
        <v>0</v>
      </c>
      <c r="S94" s="191">
        <v>0.44</v>
      </c>
      <c r="T94" s="192">
        <f>S94*H94</f>
        <v>232.91840000000002</v>
      </c>
      <c r="AR94" s="25" t="s">
        <v>186</v>
      </c>
      <c r="AT94" s="25" t="s">
        <v>181</v>
      </c>
      <c r="AU94" s="25" t="s">
        <v>80</v>
      </c>
      <c r="AY94" s="25" t="s">
        <v>179</v>
      </c>
      <c r="BE94" s="193">
        <f>IF(N94="základní",J94,0)</f>
        <v>0</v>
      </c>
      <c r="BF94" s="193">
        <f>IF(N94="snížená",J94,0)</f>
        <v>0</v>
      </c>
      <c r="BG94" s="193">
        <f>IF(N94="zákl. přenesená",J94,0)</f>
        <v>0</v>
      </c>
      <c r="BH94" s="193">
        <f>IF(N94="sníž. přenesená",J94,0)</f>
        <v>0</v>
      </c>
      <c r="BI94" s="193">
        <f>IF(N94="nulová",J94,0)</f>
        <v>0</v>
      </c>
      <c r="BJ94" s="25" t="s">
        <v>78</v>
      </c>
      <c r="BK94" s="193">
        <f>ROUND(I94*H94,2)</f>
        <v>0</v>
      </c>
      <c r="BL94" s="25" t="s">
        <v>186</v>
      </c>
      <c r="BM94" s="25" t="s">
        <v>200</v>
      </c>
    </row>
    <row r="95" spans="2:47" s="1" customFormat="1" ht="40.5">
      <c r="B95" s="42"/>
      <c r="D95" s="194" t="s">
        <v>188</v>
      </c>
      <c r="F95" s="195" t="s">
        <v>201</v>
      </c>
      <c r="I95" s="196"/>
      <c r="L95" s="42"/>
      <c r="M95" s="197"/>
      <c r="N95" s="43"/>
      <c r="O95" s="43"/>
      <c r="P95" s="43"/>
      <c r="Q95" s="43"/>
      <c r="R95" s="43"/>
      <c r="S95" s="43"/>
      <c r="T95" s="71"/>
      <c r="AT95" s="25" t="s">
        <v>188</v>
      </c>
      <c r="AU95" s="25" t="s">
        <v>80</v>
      </c>
    </row>
    <row r="96" spans="2:47" s="1" customFormat="1" ht="27">
      <c r="B96" s="42"/>
      <c r="D96" s="194" t="s">
        <v>190</v>
      </c>
      <c r="F96" s="198" t="s">
        <v>1984</v>
      </c>
      <c r="I96" s="196"/>
      <c r="L96" s="42"/>
      <c r="M96" s="197"/>
      <c r="N96" s="43"/>
      <c r="O96" s="43"/>
      <c r="P96" s="43"/>
      <c r="Q96" s="43"/>
      <c r="R96" s="43"/>
      <c r="S96" s="43"/>
      <c r="T96" s="71"/>
      <c r="AT96" s="25" t="s">
        <v>190</v>
      </c>
      <c r="AU96" s="25" t="s">
        <v>80</v>
      </c>
    </row>
    <row r="97" spans="2:51" s="13" customFormat="1" ht="13.5">
      <c r="B97" s="207"/>
      <c r="D97" s="194" t="s">
        <v>192</v>
      </c>
      <c r="E97" s="208" t="s">
        <v>5</v>
      </c>
      <c r="F97" s="209" t="s">
        <v>202</v>
      </c>
      <c r="H97" s="208" t="s">
        <v>5</v>
      </c>
      <c r="I97" s="210"/>
      <c r="L97" s="207"/>
      <c r="M97" s="211"/>
      <c r="N97" s="212"/>
      <c r="O97" s="212"/>
      <c r="P97" s="212"/>
      <c r="Q97" s="212"/>
      <c r="R97" s="212"/>
      <c r="S97" s="212"/>
      <c r="T97" s="213"/>
      <c r="AT97" s="208" t="s">
        <v>192</v>
      </c>
      <c r="AU97" s="208" t="s">
        <v>80</v>
      </c>
      <c r="AV97" s="13" t="s">
        <v>78</v>
      </c>
      <c r="AW97" s="13" t="s">
        <v>35</v>
      </c>
      <c r="AX97" s="13" t="s">
        <v>71</v>
      </c>
      <c r="AY97" s="208" t="s">
        <v>179</v>
      </c>
    </row>
    <row r="98" spans="2:51" s="13" customFormat="1" ht="13.5">
      <c r="B98" s="207"/>
      <c r="D98" s="194" t="s">
        <v>192</v>
      </c>
      <c r="E98" s="208" t="s">
        <v>5</v>
      </c>
      <c r="F98" s="209" t="s">
        <v>1985</v>
      </c>
      <c r="H98" s="208" t="s">
        <v>5</v>
      </c>
      <c r="I98" s="210"/>
      <c r="L98" s="207"/>
      <c r="M98" s="211"/>
      <c r="N98" s="212"/>
      <c r="O98" s="212"/>
      <c r="P98" s="212"/>
      <c r="Q98" s="212"/>
      <c r="R98" s="212"/>
      <c r="S98" s="212"/>
      <c r="T98" s="213"/>
      <c r="AT98" s="208" t="s">
        <v>192</v>
      </c>
      <c r="AU98" s="208" t="s">
        <v>80</v>
      </c>
      <c r="AV98" s="13" t="s">
        <v>78</v>
      </c>
      <c r="AW98" s="13" t="s">
        <v>35</v>
      </c>
      <c r="AX98" s="13" t="s">
        <v>71</v>
      </c>
      <c r="AY98" s="208" t="s">
        <v>179</v>
      </c>
    </row>
    <row r="99" spans="2:51" s="12" customFormat="1" ht="13.5">
      <c r="B99" s="199"/>
      <c r="D99" s="194" t="s">
        <v>192</v>
      </c>
      <c r="E99" s="200" t="s">
        <v>5</v>
      </c>
      <c r="F99" s="201" t="s">
        <v>1986</v>
      </c>
      <c r="H99" s="202">
        <v>543.51</v>
      </c>
      <c r="I99" s="203"/>
      <c r="L99" s="199"/>
      <c r="M99" s="204"/>
      <c r="N99" s="205"/>
      <c r="O99" s="205"/>
      <c r="P99" s="205"/>
      <c r="Q99" s="205"/>
      <c r="R99" s="205"/>
      <c r="S99" s="205"/>
      <c r="T99" s="206"/>
      <c r="AT99" s="200" t="s">
        <v>192</v>
      </c>
      <c r="AU99" s="200" t="s">
        <v>80</v>
      </c>
      <c r="AV99" s="12" t="s">
        <v>80</v>
      </c>
      <c r="AW99" s="12" t="s">
        <v>35</v>
      </c>
      <c r="AX99" s="12" t="s">
        <v>71</v>
      </c>
      <c r="AY99" s="200" t="s">
        <v>179</v>
      </c>
    </row>
    <row r="100" spans="2:51" s="12" customFormat="1" ht="13.5">
      <c r="B100" s="199"/>
      <c r="D100" s="194" t="s">
        <v>192</v>
      </c>
      <c r="E100" s="200" t="s">
        <v>5</v>
      </c>
      <c r="F100" s="201" t="s">
        <v>1987</v>
      </c>
      <c r="H100" s="202">
        <v>-18</v>
      </c>
      <c r="I100" s="203"/>
      <c r="L100" s="199"/>
      <c r="M100" s="204"/>
      <c r="N100" s="205"/>
      <c r="O100" s="205"/>
      <c r="P100" s="205"/>
      <c r="Q100" s="205"/>
      <c r="R100" s="205"/>
      <c r="S100" s="205"/>
      <c r="T100" s="206"/>
      <c r="AT100" s="200" t="s">
        <v>192</v>
      </c>
      <c r="AU100" s="200" t="s">
        <v>80</v>
      </c>
      <c r="AV100" s="12" t="s">
        <v>80</v>
      </c>
      <c r="AW100" s="12" t="s">
        <v>35</v>
      </c>
      <c r="AX100" s="12" t="s">
        <v>71</v>
      </c>
      <c r="AY100" s="200" t="s">
        <v>179</v>
      </c>
    </row>
    <row r="101" spans="2:51" s="13" customFormat="1" ht="13.5">
      <c r="B101" s="207"/>
      <c r="D101" s="194" t="s">
        <v>192</v>
      </c>
      <c r="E101" s="208" t="s">
        <v>5</v>
      </c>
      <c r="F101" s="209" t="s">
        <v>226</v>
      </c>
      <c r="H101" s="208" t="s">
        <v>5</v>
      </c>
      <c r="I101" s="210"/>
      <c r="L101" s="207"/>
      <c r="M101" s="211"/>
      <c r="N101" s="212"/>
      <c r="O101" s="212"/>
      <c r="P101" s="212"/>
      <c r="Q101" s="212"/>
      <c r="R101" s="212"/>
      <c r="S101" s="212"/>
      <c r="T101" s="213"/>
      <c r="AT101" s="208" t="s">
        <v>192</v>
      </c>
      <c r="AU101" s="208" t="s">
        <v>80</v>
      </c>
      <c r="AV101" s="13" t="s">
        <v>78</v>
      </c>
      <c r="AW101" s="13" t="s">
        <v>35</v>
      </c>
      <c r="AX101" s="13" t="s">
        <v>71</v>
      </c>
      <c r="AY101" s="208" t="s">
        <v>179</v>
      </c>
    </row>
    <row r="102" spans="2:51" s="12" customFormat="1" ht="13.5">
      <c r="B102" s="199"/>
      <c r="D102" s="194" t="s">
        <v>192</v>
      </c>
      <c r="E102" s="200" t="s">
        <v>5</v>
      </c>
      <c r="F102" s="201" t="s">
        <v>1988</v>
      </c>
      <c r="H102" s="202">
        <v>3.85</v>
      </c>
      <c r="I102" s="203"/>
      <c r="L102" s="199"/>
      <c r="M102" s="204"/>
      <c r="N102" s="205"/>
      <c r="O102" s="205"/>
      <c r="P102" s="205"/>
      <c r="Q102" s="205"/>
      <c r="R102" s="205"/>
      <c r="S102" s="205"/>
      <c r="T102" s="206"/>
      <c r="AT102" s="200" t="s">
        <v>192</v>
      </c>
      <c r="AU102" s="200" t="s">
        <v>80</v>
      </c>
      <c r="AV102" s="12" t="s">
        <v>80</v>
      </c>
      <c r="AW102" s="12" t="s">
        <v>35</v>
      </c>
      <c r="AX102" s="12" t="s">
        <v>71</v>
      </c>
      <c r="AY102" s="200" t="s">
        <v>179</v>
      </c>
    </row>
    <row r="103" spans="2:51" s="14" customFormat="1" ht="13.5">
      <c r="B103" s="214"/>
      <c r="D103" s="194" t="s">
        <v>192</v>
      </c>
      <c r="E103" s="215" t="s">
        <v>5</v>
      </c>
      <c r="F103" s="216" t="s">
        <v>228</v>
      </c>
      <c r="H103" s="217">
        <v>529.36</v>
      </c>
      <c r="I103" s="218"/>
      <c r="L103" s="214"/>
      <c r="M103" s="219"/>
      <c r="N103" s="220"/>
      <c r="O103" s="220"/>
      <c r="P103" s="220"/>
      <c r="Q103" s="220"/>
      <c r="R103" s="220"/>
      <c r="S103" s="220"/>
      <c r="T103" s="221"/>
      <c r="AT103" s="215" t="s">
        <v>192</v>
      </c>
      <c r="AU103" s="215" t="s">
        <v>80</v>
      </c>
      <c r="AV103" s="14" t="s">
        <v>186</v>
      </c>
      <c r="AW103" s="14" t="s">
        <v>35</v>
      </c>
      <c r="AX103" s="14" t="s">
        <v>78</v>
      </c>
      <c r="AY103" s="215" t="s">
        <v>179</v>
      </c>
    </row>
    <row r="104" spans="2:65" s="1" customFormat="1" ht="25.5" customHeight="1">
      <c r="B104" s="181"/>
      <c r="C104" s="182" t="s">
        <v>80</v>
      </c>
      <c r="D104" s="182" t="s">
        <v>181</v>
      </c>
      <c r="E104" s="183" t="s">
        <v>237</v>
      </c>
      <c r="F104" s="184" t="s">
        <v>238</v>
      </c>
      <c r="G104" s="185" t="s">
        <v>184</v>
      </c>
      <c r="H104" s="186">
        <v>104.04</v>
      </c>
      <c r="I104" s="187"/>
      <c r="J104" s="188">
        <f>ROUND(I104*H104,2)</f>
        <v>0</v>
      </c>
      <c r="K104" s="184" t="s">
        <v>185</v>
      </c>
      <c r="L104" s="42"/>
      <c r="M104" s="189" t="s">
        <v>5</v>
      </c>
      <c r="N104" s="190" t="s">
        <v>42</v>
      </c>
      <c r="O104" s="43"/>
      <c r="P104" s="191">
        <f>O104*H104</f>
        <v>0</v>
      </c>
      <c r="Q104" s="191">
        <v>0</v>
      </c>
      <c r="R104" s="191">
        <f>Q104*H104</f>
        <v>0</v>
      </c>
      <c r="S104" s="191">
        <v>0.58</v>
      </c>
      <c r="T104" s="192">
        <f>S104*H104</f>
        <v>60.343199999999996</v>
      </c>
      <c r="AR104" s="25" t="s">
        <v>186</v>
      </c>
      <c r="AT104" s="25" t="s">
        <v>181</v>
      </c>
      <c r="AU104" s="25" t="s">
        <v>80</v>
      </c>
      <c r="AY104" s="25" t="s">
        <v>179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25" t="s">
        <v>78</v>
      </c>
      <c r="BK104" s="193">
        <f>ROUND(I104*H104,2)</f>
        <v>0</v>
      </c>
      <c r="BL104" s="25" t="s">
        <v>186</v>
      </c>
      <c r="BM104" s="25" t="s">
        <v>239</v>
      </c>
    </row>
    <row r="105" spans="2:47" s="1" customFormat="1" ht="40.5">
      <c r="B105" s="42"/>
      <c r="D105" s="194" t="s">
        <v>188</v>
      </c>
      <c r="F105" s="195" t="s">
        <v>240</v>
      </c>
      <c r="I105" s="196"/>
      <c r="L105" s="42"/>
      <c r="M105" s="197"/>
      <c r="N105" s="43"/>
      <c r="O105" s="43"/>
      <c r="P105" s="43"/>
      <c r="Q105" s="43"/>
      <c r="R105" s="43"/>
      <c r="S105" s="43"/>
      <c r="T105" s="71"/>
      <c r="AT105" s="25" t="s">
        <v>188</v>
      </c>
      <c r="AU105" s="25" t="s">
        <v>80</v>
      </c>
    </row>
    <row r="106" spans="2:47" s="1" customFormat="1" ht="27">
      <c r="B106" s="42"/>
      <c r="D106" s="194" t="s">
        <v>190</v>
      </c>
      <c r="F106" s="198" t="s">
        <v>1984</v>
      </c>
      <c r="I106" s="196"/>
      <c r="L106" s="42"/>
      <c r="M106" s="197"/>
      <c r="N106" s="43"/>
      <c r="O106" s="43"/>
      <c r="P106" s="43"/>
      <c r="Q106" s="43"/>
      <c r="R106" s="43"/>
      <c r="S106" s="43"/>
      <c r="T106" s="71"/>
      <c r="AT106" s="25" t="s">
        <v>190</v>
      </c>
      <c r="AU106" s="25" t="s">
        <v>80</v>
      </c>
    </row>
    <row r="107" spans="2:51" s="13" customFormat="1" ht="13.5">
      <c r="B107" s="207"/>
      <c r="D107" s="194" t="s">
        <v>192</v>
      </c>
      <c r="E107" s="208" t="s">
        <v>5</v>
      </c>
      <c r="F107" s="209" t="s">
        <v>1989</v>
      </c>
      <c r="H107" s="208" t="s">
        <v>5</v>
      </c>
      <c r="I107" s="210"/>
      <c r="L107" s="207"/>
      <c r="M107" s="211"/>
      <c r="N107" s="212"/>
      <c r="O107" s="212"/>
      <c r="P107" s="212"/>
      <c r="Q107" s="212"/>
      <c r="R107" s="212"/>
      <c r="S107" s="212"/>
      <c r="T107" s="213"/>
      <c r="AT107" s="208" t="s">
        <v>192</v>
      </c>
      <c r="AU107" s="208" t="s">
        <v>80</v>
      </c>
      <c r="AV107" s="13" t="s">
        <v>78</v>
      </c>
      <c r="AW107" s="13" t="s">
        <v>35</v>
      </c>
      <c r="AX107" s="13" t="s">
        <v>71</v>
      </c>
      <c r="AY107" s="208" t="s">
        <v>179</v>
      </c>
    </row>
    <row r="108" spans="2:51" s="12" customFormat="1" ht="13.5">
      <c r="B108" s="199"/>
      <c r="D108" s="194" t="s">
        <v>192</v>
      </c>
      <c r="E108" s="200" t="s">
        <v>5</v>
      </c>
      <c r="F108" s="201" t="s">
        <v>1990</v>
      </c>
      <c r="H108" s="202">
        <v>104.04</v>
      </c>
      <c r="I108" s="203"/>
      <c r="L108" s="199"/>
      <c r="M108" s="204"/>
      <c r="N108" s="205"/>
      <c r="O108" s="205"/>
      <c r="P108" s="205"/>
      <c r="Q108" s="205"/>
      <c r="R108" s="205"/>
      <c r="S108" s="205"/>
      <c r="T108" s="206"/>
      <c r="AT108" s="200" t="s">
        <v>192</v>
      </c>
      <c r="AU108" s="200" t="s">
        <v>80</v>
      </c>
      <c r="AV108" s="12" t="s">
        <v>80</v>
      </c>
      <c r="AW108" s="12" t="s">
        <v>35</v>
      </c>
      <c r="AX108" s="12" t="s">
        <v>78</v>
      </c>
      <c r="AY108" s="200" t="s">
        <v>179</v>
      </c>
    </row>
    <row r="109" spans="2:65" s="1" customFormat="1" ht="25.5" customHeight="1">
      <c r="B109" s="181"/>
      <c r="C109" s="182" t="s">
        <v>88</v>
      </c>
      <c r="D109" s="182" t="s">
        <v>181</v>
      </c>
      <c r="E109" s="183" t="s">
        <v>249</v>
      </c>
      <c r="F109" s="184" t="s">
        <v>250</v>
      </c>
      <c r="G109" s="185" t="s">
        <v>184</v>
      </c>
      <c r="H109" s="186">
        <v>633.4</v>
      </c>
      <c r="I109" s="187"/>
      <c r="J109" s="188">
        <f>ROUND(I109*H109,2)</f>
        <v>0</v>
      </c>
      <c r="K109" s="184" t="s">
        <v>185</v>
      </c>
      <c r="L109" s="42"/>
      <c r="M109" s="189" t="s">
        <v>5</v>
      </c>
      <c r="N109" s="190" t="s">
        <v>42</v>
      </c>
      <c r="O109" s="43"/>
      <c r="P109" s="191">
        <f>O109*H109</f>
        <v>0</v>
      </c>
      <c r="Q109" s="191">
        <v>0</v>
      </c>
      <c r="R109" s="191">
        <f>Q109*H109</f>
        <v>0</v>
      </c>
      <c r="S109" s="191">
        <v>0.22</v>
      </c>
      <c r="T109" s="192">
        <f>S109*H109</f>
        <v>139.34799999999998</v>
      </c>
      <c r="AR109" s="25" t="s">
        <v>186</v>
      </c>
      <c r="AT109" s="25" t="s">
        <v>181</v>
      </c>
      <c r="AU109" s="25" t="s">
        <v>80</v>
      </c>
      <c r="AY109" s="25" t="s">
        <v>179</v>
      </c>
      <c r="BE109" s="193">
        <f>IF(N109="základní",J109,0)</f>
        <v>0</v>
      </c>
      <c r="BF109" s="193">
        <f>IF(N109="snížená",J109,0)</f>
        <v>0</v>
      </c>
      <c r="BG109" s="193">
        <f>IF(N109="zákl. přenesená",J109,0)</f>
        <v>0</v>
      </c>
      <c r="BH109" s="193">
        <f>IF(N109="sníž. přenesená",J109,0)</f>
        <v>0</v>
      </c>
      <c r="BI109" s="193">
        <f>IF(N109="nulová",J109,0)</f>
        <v>0</v>
      </c>
      <c r="BJ109" s="25" t="s">
        <v>78</v>
      </c>
      <c r="BK109" s="193">
        <f>ROUND(I109*H109,2)</f>
        <v>0</v>
      </c>
      <c r="BL109" s="25" t="s">
        <v>186</v>
      </c>
      <c r="BM109" s="25" t="s">
        <v>251</v>
      </c>
    </row>
    <row r="110" spans="2:47" s="1" customFormat="1" ht="40.5">
      <c r="B110" s="42"/>
      <c r="D110" s="194" t="s">
        <v>188</v>
      </c>
      <c r="F110" s="195" t="s">
        <v>252</v>
      </c>
      <c r="I110" s="196"/>
      <c r="L110" s="42"/>
      <c r="M110" s="197"/>
      <c r="N110" s="43"/>
      <c r="O110" s="43"/>
      <c r="P110" s="43"/>
      <c r="Q110" s="43"/>
      <c r="R110" s="43"/>
      <c r="S110" s="43"/>
      <c r="T110" s="71"/>
      <c r="AT110" s="25" t="s">
        <v>188</v>
      </c>
      <c r="AU110" s="25" t="s">
        <v>80</v>
      </c>
    </row>
    <row r="111" spans="2:51" s="13" customFormat="1" ht="13.5">
      <c r="B111" s="207"/>
      <c r="D111" s="194" t="s">
        <v>192</v>
      </c>
      <c r="E111" s="208" t="s">
        <v>5</v>
      </c>
      <c r="F111" s="209" t="s">
        <v>253</v>
      </c>
      <c r="H111" s="208" t="s">
        <v>5</v>
      </c>
      <c r="I111" s="210"/>
      <c r="L111" s="207"/>
      <c r="M111" s="211"/>
      <c r="N111" s="212"/>
      <c r="O111" s="212"/>
      <c r="P111" s="212"/>
      <c r="Q111" s="212"/>
      <c r="R111" s="212"/>
      <c r="S111" s="212"/>
      <c r="T111" s="213"/>
      <c r="AT111" s="208" t="s">
        <v>192</v>
      </c>
      <c r="AU111" s="208" t="s">
        <v>80</v>
      </c>
      <c r="AV111" s="13" t="s">
        <v>78</v>
      </c>
      <c r="AW111" s="13" t="s">
        <v>35</v>
      </c>
      <c r="AX111" s="13" t="s">
        <v>71</v>
      </c>
      <c r="AY111" s="208" t="s">
        <v>179</v>
      </c>
    </row>
    <row r="112" spans="2:51" s="12" customFormat="1" ht="13.5">
      <c r="B112" s="199"/>
      <c r="D112" s="194" t="s">
        <v>192</v>
      </c>
      <c r="E112" s="200" t="s">
        <v>5</v>
      </c>
      <c r="F112" s="201" t="s">
        <v>1991</v>
      </c>
      <c r="H112" s="202">
        <v>529.36</v>
      </c>
      <c r="I112" s="203"/>
      <c r="L112" s="199"/>
      <c r="M112" s="204"/>
      <c r="N112" s="205"/>
      <c r="O112" s="205"/>
      <c r="P112" s="205"/>
      <c r="Q112" s="205"/>
      <c r="R112" s="205"/>
      <c r="S112" s="205"/>
      <c r="T112" s="206"/>
      <c r="AT112" s="200" t="s">
        <v>192</v>
      </c>
      <c r="AU112" s="200" t="s">
        <v>80</v>
      </c>
      <c r="AV112" s="12" t="s">
        <v>80</v>
      </c>
      <c r="AW112" s="12" t="s">
        <v>35</v>
      </c>
      <c r="AX112" s="12" t="s">
        <v>71</v>
      </c>
      <c r="AY112" s="200" t="s">
        <v>179</v>
      </c>
    </row>
    <row r="113" spans="2:51" s="13" customFormat="1" ht="13.5">
      <c r="B113" s="207"/>
      <c r="D113" s="194" t="s">
        <v>192</v>
      </c>
      <c r="E113" s="208" t="s">
        <v>5</v>
      </c>
      <c r="F113" s="209" t="s">
        <v>255</v>
      </c>
      <c r="H113" s="208" t="s">
        <v>5</v>
      </c>
      <c r="I113" s="210"/>
      <c r="L113" s="207"/>
      <c r="M113" s="211"/>
      <c r="N113" s="212"/>
      <c r="O113" s="212"/>
      <c r="P113" s="212"/>
      <c r="Q113" s="212"/>
      <c r="R113" s="212"/>
      <c r="S113" s="212"/>
      <c r="T113" s="213"/>
      <c r="AT113" s="208" t="s">
        <v>192</v>
      </c>
      <c r="AU113" s="208" t="s">
        <v>80</v>
      </c>
      <c r="AV113" s="13" t="s">
        <v>78</v>
      </c>
      <c r="AW113" s="13" t="s">
        <v>35</v>
      </c>
      <c r="AX113" s="13" t="s">
        <v>71</v>
      </c>
      <c r="AY113" s="208" t="s">
        <v>179</v>
      </c>
    </row>
    <row r="114" spans="2:51" s="12" customFormat="1" ht="13.5">
      <c r="B114" s="199"/>
      <c r="D114" s="194" t="s">
        <v>192</v>
      </c>
      <c r="E114" s="200" t="s">
        <v>5</v>
      </c>
      <c r="F114" s="201" t="s">
        <v>1992</v>
      </c>
      <c r="H114" s="202">
        <v>104.04</v>
      </c>
      <c r="I114" s="203"/>
      <c r="L114" s="199"/>
      <c r="M114" s="204"/>
      <c r="N114" s="205"/>
      <c r="O114" s="205"/>
      <c r="P114" s="205"/>
      <c r="Q114" s="205"/>
      <c r="R114" s="205"/>
      <c r="S114" s="205"/>
      <c r="T114" s="206"/>
      <c r="AT114" s="200" t="s">
        <v>192</v>
      </c>
      <c r="AU114" s="200" t="s">
        <v>80</v>
      </c>
      <c r="AV114" s="12" t="s">
        <v>80</v>
      </c>
      <c r="AW114" s="12" t="s">
        <v>35</v>
      </c>
      <c r="AX114" s="12" t="s">
        <v>71</v>
      </c>
      <c r="AY114" s="200" t="s">
        <v>179</v>
      </c>
    </row>
    <row r="115" spans="2:51" s="14" customFormat="1" ht="13.5">
      <c r="B115" s="214"/>
      <c r="D115" s="194" t="s">
        <v>192</v>
      </c>
      <c r="E115" s="215" t="s">
        <v>5</v>
      </c>
      <c r="F115" s="216" t="s">
        <v>228</v>
      </c>
      <c r="H115" s="217">
        <v>633.4</v>
      </c>
      <c r="I115" s="218"/>
      <c r="L115" s="214"/>
      <c r="M115" s="219"/>
      <c r="N115" s="220"/>
      <c r="O115" s="220"/>
      <c r="P115" s="220"/>
      <c r="Q115" s="220"/>
      <c r="R115" s="220"/>
      <c r="S115" s="220"/>
      <c r="T115" s="221"/>
      <c r="AT115" s="215" t="s">
        <v>192</v>
      </c>
      <c r="AU115" s="215" t="s">
        <v>80</v>
      </c>
      <c r="AV115" s="14" t="s">
        <v>186</v>
      </c>
      <c r="AW115" s="14" t="s">
        <v>35</v>
      </c>
      <c r="AX115" s="14" t="s">
        <v>78</v>
      </c>
      <c r="AY115" s="215" t="s">
        <v>179</v>
      </c>
    </row>
    <row r="116" spans="2:65" s="1" customFormat="1" ht="25.5" customHeight="1">
      <c r="B116" s="181"/>
      <c r="C116" s="182" t="s">
        <v>186</v>
      </c>
      <c r="D116" s="182" t="s">
        <v>181</v>
      </c>
      <c r="E116" s="183" t="s">
        <v>258</v>
      </c>
      <c r="F116" s="184" t="s">
        <v>259</v>
      </c>
      <c r="G116" s="185" t="s">
        <v>184</v>
      </c>
      <c r="H116" s="186">
        <v>1111.51</v>
      </c>
      <c r="I116" s="187"/>
      <c r="J116" s="188">
        <f>ROUND(I116*H116,2)</f>
        <v>0</v>
      </c>
      <c r="K116" s="184" t="s">
        <v>185</v>
      </c>
      <c r="L116" s="42"/>
      <c r="M116" s="189" t="s">
        <v>5</v>
      </c>
      <c r="N116" s="190" t="s">
        <v>42</v>
      </c>
      <c r="O116" s="43"/>
      <c r="P116" s="191">
        <f>O116*H116</f>
        <v>0</v>
      </c>
      <c r="Q116" s="191">
        <v>7E-05</v>
      </c>
      <c r="R116" s="191">
        <f>Q116*H116</f>
        <v>0.07780569999999999</v>
      </c>
      <c r="S116" s="191">
        <v>0.128</v>
      </c>
      <c r="T116" s="192">
        <f>S116*H116</f>
        <v>142.27328</v>
      </c>
      <c r="AR116" s="25" t="s">
        <v>186</v>
      </c>
      <c r="AT116" s="25" t="s">
        <v>181</v>
      </c>
      <c r="AU116" s="25" t="s">
        <v>80</v>
      </c>
      <c r="AY116" s="25" t="s">
        <v>179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25" t="s">
        <v>78</v>
      </c>
      <c r="BK116" s="193">
        <f>ROUND(I116*H116,2)</f>
        <v>0</v>
      </c>
      <c r="BL116" s="25" t="s">
        <v>186</v>
      </c>
      <c r="BM116" s="25" t="s">
        <v>260</v>
      </c>
    </row>
    <row r="117" spans="2:47" s="1" customFormat="1" ht="27">
      <c r="B117" s="42"/>
      <c r="D117" s="194" t="s">
        <v>188</v>
      </c>
      <c r="F117" s="195" t="s">
        <v>261</v>
      </c>
      <c r="I117" s="196"/>
      <c r="L117" s="42"/>
      <c r="M117" s="197"/>
      <c r="N117" s="43"/>
      <c r="O117" s="43"/>
      <c r="P117" s="43"/>
      <c r="Q117" s="43"/>
      <c r="R117" s="43"/>
      <c r="S117" s="43"/>
      <c r="T117" s="71"/>
      <c r="AT117" s="25" t="s">
        <v>188</v>
      </c>
      <c r="AU117" s="25" t="s">
        <v>80</v>
      </c>
    </row>
    <row r="118" spans="2:47" s="1" customFormat="1" ht="27">
      <c r="B118" s="42"/>
      <c r="D118" s="194" t="s">
        <v>190</v>
      </c>
      <c r="F118" s="198" t="s">
        <v>1984</v>
      </c>
      <c r="I118" s="196"/>
      <c r="L118" s="42"/>
      <c r="M118" s="197"/>
      <c r="N118" s="43"/>
      <c r="O118" s="43"/>
      <c r="P118" s="43"/>
      <c r="Q118" s="43"/>
      <c r="R118" s="43"/>
      <c r="S118" s="43"/>
      <c r="T118" s="71"/>
      <c r="AT118" s="25" t="s">
        <v>190</v>
      </c>
      <c r="AU118" s="25" t="s">
        <v>80</v>
      </c>
    </row>
    <row r="119" spans="2:51" s="13" customFormat="1" ht="13.5">
      <c r="B119" s="207"/>
      <c r="D119" s="194" t="s">
        <v>192</v>
      </c>
      <c r="E119" s="208" t="s">
        <v>5</v>
      </c>
      <c r="F119" s="209" t="s">
        <v>1993</v>
      </c>
      <c r="H119" s="208" t="s">
        <v>5</v>
      </c>
      <c r="I119" s="210"/>
      <c r="L119" s="207"/>
      <c r="M119" s="211"/>
      <c r="N119" s="212"/>
      <c r="O119" s="212"/>
      <c r="P119" s="212"/>
      <c r="Q119" s="212"/>
      <c r="R119" s="212"/>
      <c r="S119" s="212"/>
      <c r="T119" s="213"/>
      <c r="AT119" s="208" t="s">
        <v>192</v>
      </c>
      <c r="AU119" s="208" t="s">
        <v>80</v>
      </c>
      <c r="AV119" s="13" t="s">
        <v>78</v>
      </c>
      <c r="AW119" s="13" t="s">
        <v>35</v>
      </c>
      <c r="AX119" s="13" t="s">
        <v>71</v>
      </c>
      <c r="AY119" s="208" t="s">
        <v>179</v>
      </c>
    </row>
    <row r="120" spans="2:51" s="13" customFormat="1" ht="13.5">
      <c r="B120" s="207"/>
      <c r="D120" s="194" t="s">
        <v>192</v>
      </c>
      <c r="E120" s="208" t="s">
        <v>5</v>
      </c>
      <c r="F120" s="209" t="s">
        <v>202</v>
      </c>
      <c r="H120" s="208" t="s">
        <v>5</v>
      </c>
      <c r="I120" s="210"/>
      <c r="L120" s="207"/>
      <c r="M120" s="211"/>
      <c r="N120" s="212"/>
      <c r="O120" s="212"/>
      <c r="P120" s="212"/>
      <c r="Q120" s="212"/>
      <c r="R120" s="212"/>
      <c r="S120" s="212"/>
      <c r="T120" s="213"/>
      <c r="AT120" s="208" t="s">
        <v>192</v>
      </c>
      <c r="AU120" s="208" t="s">
        <v>80</v>
      </c>
      <c r="AV120" s="13" t="s">
        <v>78</v>
      </c>
      <c r="AW120" s="13" t="s">
        <v>35</v>
      </c>
      <c r="AX120" s="13" t="s">
        <v>71</v>
      </c>
      <c r="AY120" s="208" t="s">
        <v>179</v>
      </c>
    </row>
    <row r="121" spans="2:51" s="12" customFormat="1" ht="13.5">
      <c r="B121" s="199"/>
      <c r="D121" s="194" t="s">
        <v>192</v>
      </c>
      <c r="E121" s="200" t="s">
        <v>5</v>
      </c>
      <c r="F121" s="201" t="s">
        <v>1994</v>
      </c>
      <c r="H121" s="202">
        <v>1147.41</v>
      </c>
      <c r="I121" s="203"/>
      <c r="L121" s="199"/>
      <c r="M121" s="204"/>
      <c r="N121" s="205"/>
      <c r="O121" s="205"/>
      <c r="P121" s="205"/>
      <c r="Q121" s="205"/>
      <c r="R121" s="205"/>
      <c r="S121" s="205"/>
      <c r="T121" s="206"/>
      <c r="AT121" s="200" t="s">
        <v>192</v>
      </c>
      <c r="AU121" s="200" t="s">
        <v>80</v>
      </c>
      <c r="AV121" s="12" t="s">
        <v>80</v>
      </c>
      <c r="AW121" s="12" t="s">
        <v>35</v>
      </c>
      <c r="AX121" s="12" t="s">
        <v>71</v>
      </c>
      <c r="AY121" s="200" t="s">
        <v>179</v>
      </c>
    </row>
    <row r="122" spans="2:51" s="12" customFormat="1" ht="13.5">
      <c r="B122" s="199"/>
      <c r="D122" s="194" t="s">
        <v>192</v>
      </c>
      <c r="E122" s="200" t="s">
        <v>5</v>
      </c>
      <c r="F122" s="201" t="s">
        <v>1995</v>
      </c>
      <c r="H122" s="202">
        <v>-38</v>
      </c>
      <c r="I122" s="203"/>
      <c r="L122" s="199"/>
      <c r="M122" s="204"/>
      <c r="N122" s="205"/>
      <c r="O122" s="205"/>
      <c r="P122" s="205"/>
      <c r="Q122" s="205"/>
      <c r="R122" s="205"/>
      <c r="S122" s="205"/>
      <c r="T122" s="206"/>
      <c r="AT122" s="200" t="s">
        <v>192</v>
      </c>
      <c r="AU122" s="200" t="s">
        <v>80</v>
      </c>
      <c r="AV122" s="12" t="s">
        <v>80</v>
      </c>
      <c r="AW122" s="12" t="s">
        <v>35</v>
      </c>
      <c r="AX122" s="12" t="s">
        <v>71</v>
      </c>
      <c r="AY122" s="200" t="s">
        <v>179</v>
      </c>
    </row>
    <row r="123" spans="2:51" s="13" customFormat="1" ht="13.5">
      <c r="B123" s="207"/>
      <c r="D123" s="194" t="s">
        <v>192</v>
      </c>
      <c r="E123" s="208" t="s">
        <v>5</v>
      </c>
      <c r="F123" s="209" t="s">
        <v>226</v>
      </c>
      <c r="H123" s="208" t="s">
        <v>5</v>
      </c>
      <c r="I123" s="210"/>
      <c r="L123" s="207"/>
      <c r="M123" s="211"/>
      <c r="N123" s="212"/>
      <c r="O123" s="212"/>
      <c r="P123" s="212"/>
      <c r="Q123" s="212"/>
      <c r="R123" s="212"/>
      <c r="S123" s="212"/>
      <c r="T123" s="213"/>
      <c r="AT123" s="208" t="s">
        <v>192</v>
      </c>
      <c r="AU123" s="208" t="s">
        <v>80</v>
      </c>
      <c r="AV123" s="13" t="s">
        <v>78</v>
      </c>
      <c r="AW123" s="13" t="s">
        <v>35</v>
      </c>
      <c r="AX123" s="13" t="s">
        <v>71</v>
      </c>
      <c r="AY123" s="208" t="s">
        <v>179</v>
      </c>
    </row>
    <row r="124" spans="2:51" s="12" customFormat="1" ht="13.5">
      <c r="B124" s="199"/>
      <c r="D124" s="194" t="s">
        <v>192</v>
      </c>
      <c r="E124" s="200" t="s">
        <v>5</v>
      </c>
      <c r="F124" s="201" t="s">
        <v>1996</v>
      </c>
      <c r="H124" s="202">
        <v>2.1</v>
      </c>
      <c r="I124" s="203"/>
      <c r="L124" s="199"/>
      <c r="M124" s="204"/>
      <c r="N124" s="205"/>
      <c r="O124" s="205"/>
      <c r="P124" s="205"/>
      <c r="Q124" s="205"/>
      <c r="R124" s="205"/>
      <c r="S124" s="205"/>
      <c r="T124" s="206"/>
      <c r="AT124" s="200" t="s">
        <v>192</v>
      </c>
      <c r="AU124" s="200" t="s">
        <v>80</v>
      </c>
      <c r="AV124" s="12" t="s">
        <v>80</v>
      </c>
      <c r="AW124" s="12" t="s">
        <v>35</v>
      </c>
      <c r="AX124" s="12" t="s">
        <v>71</v>
      </c>
      <c r="AY124" s="200" t="s">
        <v>179</v>
      </c>
    </row>
    <row r="125" spans="2:51" s="14" customFormat="1" ht="13.5">
      <c r="B125" s="214"/>
      <c r="D125" s="194" t="s">
        <v>192</v>
      </c>
      <c r="E125" s="215" t="s">
        <v>5</v>
      </c>
      <c r="F125" s="216" t="s">
        <v>228</v>
      </c>
      <c r="H125" s="217">
        <v>1111.51</v>
      </c>
      <c r="I125" s="218"/>
      <c r="L125" s="214"/>
      <c r="M125" s="219"/>
      <c r="N125" s="220"/>
      <c r="O125" s="220"/>
      <c r="P125" s="220"/>
      <c r="Q125" s="220"/>
      <c r="R125" s="220"/>
      <c r="S125" s="220"/>
      <c r="T125" s="221"/>
      <c r="AT125" s="215" t="s">
        <v>192</v>
      </c>
      <c r="AU125" s="215" t="s">
        <v>80</v>
      </c>
      <c r="AV125" s="14" t="s">
        <v>186</v>
      </c>
      <c r="AW125" s="14" t="s">
        <v>35</v>
      </c>
      <c r="AX125" s="14" t="s">
        <v>78</v>
      </c>
      <c r="AY125" s="215" t="s">
        <v>179</v>
      </c>
    </row>
    <row r="126" spans="2:65" s="1" customFormat="1" ht="25.5" customHeight="1">
      <c r="B126" s="181"/>
      <c r="C126" s="182" t="s">
        <v>236</v>
      </c>
      <c r="D126" s="182" t="s">
        <v>181</v>
      </c>
      <c r="E126" s="183" t="s">
        <v>285</v>
      </c>
      <c r="F126" s="184" t="s">
        <v>286</v>
      </c>
      <c r="G126" s="185" t="s">
        <v>184</v>
      </c>
      <c r="H126" s="186">
        <v>104.04</v>
      </c>
      <c r="I126" s="187"/>
      <c r="J126" s="188">
        <f>ROUND(I126*H126,2)</f>
        <v>0</v>
      </c>
      <c r="K126" s="184" t="s">
        <v>185</v>
      </c>
      <c r="L126" s="42"/>
      <c r="M126" s="189" t="s">
        <v>5</v>
      </c>
      <c r="N126" s="190" t="s">
        <v>42</v>
      </c>
      <c r="O126" s="43"/>
      <c r="P126" s="191">
        <f>O126*H126</f>
        <v>0</v>
      </c>
      <c r="Q126" s="191">
        <v>0.00013</v>
      </c>
      <c r="R126" s="191">
        <f>Q126*H126</f>
        <v>0.0135252</v>
      </c>
      <c r="S126" s="191">
        <v>0.256</v>
      </c>
      <c r="T126" s="192">
        <f>S126*H126</f>
        <v>26.634240000000002</v>
      </c>
      <c r="AR126" s="25" t="s">
        <v>186</v>
      </c>
      <c r="AT126" s="25" t="s">
        <v>181</v>
      </c>
      <c r="AU126" s="25" t="s">
        <v>80</v>
      </c>
      <c r="AY126" s="25" t="s">
        <v>179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25" t="s">
        <v>78</v>
      </c>
      <c r="BK126" s="193">
        <f>ROUND(I126*H126,2)</f>
        <v>0</v>
      </c>
      <c r="BL126" s="25" t="s">
        <v>186</v>
      </c>
      <c r="BM126" s="25" t="s">
        <v>287</v>
      </c>
    </row>
    <row r="127" spans="2:47" s="1" customFormat="1" ht="27">
      <c r="B127" s="42"/>
      <c r="D127" s="194" t="s">
        <v>188</v>
      </c>
      <c r="F127" s="195" t="s">
        <v>288</v>
      </c>
      <c r="I127" s="196"/>
      <c r="L127" s="42"/>
      <c r="M127" s="197"/>
      <c r="N127" s="43"/>
      <c r="O127" s="43"/>
      <c r="P127" s="43"/>
      <c r="Q127" s="43"/>
      <c r="R127" s="43"/>
      <c r="S127" s="43"/>
      <c r="T127" s="71"/>
      <c r="AT127" s="25" t="s">
        <v>188</v>
      </c>
      <c r="AU127" s="25" t="s">
        <v>80</v>
      </c>
    </row>
    <row r="128" spans="2:47" s="1" customFormat="1" ht="27">
      <c r="B128" s="42"/>
      <c r="D128" s="194" t="s">
        <v>190</v>
      </c>
      <c r="F128" s="198" t="s">
        <v>191</v>
      </c>
      <c r="I128" s="196"/>
      <c r="L128" s="42"/>
      <c r="M128" s="197"/>
      <c r="N128" s="43"/>
      <c r="O128" s="43"/>
      <c r="P128" s="43"/>
      <c r="Q128" s="43"/>
      <c r="R128" s="43"/>
      <c r="S128" s="43"/>
      <c r="T128" s="71"/>
      <c r="AT128" s="25" t="s">
        <v>190</v>
      </c>
      <c r="AU128" s="25" t="s">
        <v>80</v>
      </c>
    </row>
    <row r="129" spans="2:65" s="1" customFormat="1" ht="25.5" customHeight="1">
      <c r="B129" s="181"/>
      <c r="C129" s="182" t="s">
        <v>248</v>
      </c>
      <c r="D129" s="182" t="s">
        <v>181</v>
      </c>
      <c r="E129" s="183" t="s">
        <v>290</v>
      </c>
      <c r="F129" s="184" t="s">
        <v>291</v>
      </c>
      <c r="G129" s="185" t="s">
        <v>184</v>
      </c>
      <c r="H129" s="186">
        <v>635.8</v>
      </c>
      <c r="I129" s="187"/>
      <c r="J129" s="188">
        <f>ROUND(I129*H129,2)</f>
        <v>0</v>
      </c>
      <c r="K129" s="184" t="s">
        <v>185</v>
      </c>
      <c r="L129" s="42"/>
      <c r="M129" s="189" t="s">
        <v>5</v>
      </c>
      <c r="N129" s="190" t="s">
        <v>42</v>
      </c>
      <c r="O129" s="43"/>
      <c r="P129" s="191">
        <f>O129*H129</f>
        <v>0</v>
      </c>
      <c r="Q129" s="191">
        <v>6E-05</v>
      </c>
      <c r="R129" s="191">
        <f>Q129*H129</f>
        <v>0.038148</v>
      </c>
      <c r="S129" s="191">
        <v>0.103</v>
      </c>
      <c r="T129" s="192">
        <f>S129*H129</f>
        <v>65.4874</v>
      </c>
      <c r="AR129" s="25" t="s">
        <v>186</v>
      </c>
      <c r="AT129" s="25" t="s">
        <v>181</v>
      </c>
      <c r="AU129" s="25" t="s">
        <v>80</v>
      </c>
      <c r="AY129" s="25" t="s">
        <v>179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25" t="s">
        <v>78</v>
      </c>
      <c r="BK129" s="193">
        <f>ROUND(I129*H129,2)</f>
        <v>0</v>
      </c>
      <c r="BL129" s="25" t="s">
        <v>186</v>
      </c>
      <c r="BM129" s="25" t="s">
        <v>292</v>
      </c>
    </row>
    <row r="130" spans="2:47" s="1" customFormat="1" ht="27">
      <c r="B130" s="42"/>
      <c r="D130" s="194" t="s">
        <v>188</v>
      </c>
      <c r="F130" s="195" t="s">
        <v>293</v>
      </c>
      <c r="I130" s="196"/>
      <c r="L130" s="42"/>
      <c r="M130" s="197"/>
      <c r="N130" s="43"/>
      <c r="O130" s="43"/>
      <c r="P130" s="43"/>
      <c r="Q130" s="43"/>
      <c r="R130" s="43"/>
      <c r="S130" s="43"/>
      <c r="T130" s="71"/>
      <c r="AT130" s="25" t="s">
        <v>188</v>
      </c>
      <c r="AU130" s="25" t="s">
        <v>80</v>
      </c>
    </row>
    <row r="131" spans="2:47" s="1" customFormat="1" ht="27">
      <c r="B131" s="42"/>
      <c r="D131" s="194" t="s">
        <v>190</v>
      </c>
      <c r="F131" s="198" t="s">
        <v>1984</v>
      </c>
      <c r="I131" s="196"/>
      <c r="L131" s="42"/>
      <c r="M131" s="197"/>
      <c r="N131" s="43"/>
      <c r="O131" s="43"/>
      <c r="P131" s="43"/>
      <c r="Q131" s="43"/>
      <c r="R131" s="43"/>
      <c r="S131" s="43"/>
      <c r="T131" s="71"/>
      <c r="AT131" s="25" t="s">
        <v>190</v>
      </c>
      <c r="AU131" s="25" t="s">
        <v>80</v>
      </c>
    </row>
    <row r="132" spans="2:51" s="13" customFormat="1" ht="13.5">
      <c r="B132" s="207"/>
      <c r="D132" s="194" t="s">
        <v>192</v>
      </c>
      <c r="E132" s="208" t="s">
        <v>5</v>
      </c>
      <c r="F132" s="209" t="s">
        <v>294</v>
      </c>
      <c r="H132" s="208" t="s">
        <v>5</v>
      </c>
      <c r="I132" s="210"/>
      <c r="L132" s="207"/>
      <c r="M132" s="211"/>
      <c r="N132" s="212"/>
      <c r="O132" s="212"/>
      <c r="P132" s="212"/>
      <c r="Q132" s="212"/>
      <c r="R132" s="212"/>
      <c r="S132" s="212"/>
      <c r="T132" s="213"/>
      <c r="AT132" s="208" t="s">
        <v>192</v>
      </c>
      <c r="AU132" s="208" t="s">
        <v>80</v>
      </c>
      <c r="AV132" s="13" t="s">
        <v>78</v>
      </c>
      <c r="AW132" s="13" t="s">
        <v>35</v>
      </c>
      <c r="AX132" s="13" t="s">
        <v>71</v>
      </c>
      <c r="AY132" s="208" t="s">
        <v>179</v>
      </c>
    </row>
    <row r="133" spans="2:51" s="12" customFormat="1" ht="13.5">
      <c r="B133" s="199"/>
      <c r="D133" s="194" t="s">
        <v>192</v>
      </c>
      <c r="E133" s="200" t="s">
        <v>5</v>
      </c>
      <c r="F133" s="201" t="s">
        <v>1997</v>
      </c>
      <c r="H133" s="202">
        <v>462.4</v>
      </c>
      <c r="I133" s="203"/>
      <c r="L133" s="199"/>
      <c r="M133" s="204"/>
      <c r="N133" s="205"/>
      <c r="O133" s="205"/>
      <c r="P133" s="205"/>
      <c r="Q133" s="205"/>
      <c r="R133" s="205"/>
      <c r="S133" s="205"/>
      <c r="T133" s="206"/>
      <c r="AT133" s="200" t="s">
        <v>192</v>
      </c>
      <c r="AU133" s="200" t="s">
        <v>80</v>
      </c>
      <c r="AV133" s="12" t="s">
        <v>80</v>
      </c>
      <c r="AW133" s="12" t="s">
        <v>35</v>
      </c>
      <c r="AX133" s="12" t="s">
        <v>71</v>
      </c>
      <c r="AY133" s="200" t="s">
        <v>179</v>
      </c>
    </row>
    <row r="134" spans="2:51" s="13" customFormat="1" ht="13.5">
      <c r="B134" s="207"/>
      <c r="D134" s="194" t="s">
        <v>192</v>
      </c>
      <c r="E134" s="208" t="s">
        <v>5</v>
      </c>
      <c r="F134" s="209" t="s">
        <v>300</v>
      </c>
      <c r="H134" s="208" t="s">
        <v>5</v>
      </c>
      <c r="I134" s="210"/>
      <c r="L134" s="207"/>
      <c r="M134" s="211"/>
      <c r="N134" s="212"/>
      <c r="O134" s="212"/>
      <c r="P134" s="212"/>
      <c r="Q134" s="212"/>
      <c r="R134" s="212"/>
      <c r="S134" s="212"/>
      <c r="T134" s="213"/>
      <c r="AT134" s="208" t="s">
        <v>192</v>
      </c>
      <c r="AU134" s="208" t="s">
        <v>80</v>
      </c>
      <c r="AV134" s="13" t="s">
        <v>78</v>
      </c>
      <c r="AW134" s="13" t="s">
        <v>35</v>
      </c>
      <c r="AX134" s="13" t="s">
        <v>71</v>
      </c>
      <c r="AY134" s="208" t="s">
        <v>179</v>
      </c>
    </row>
    <row r="135" spans="2:51" s="12" customFormat="1" ht="13.5">
      <c r="B135" s="199"/>
      <c r="D135" s="194" t="s">
        <v>192</v>
      </c>
      <c r="E135" s="200" t="s">
        <v>5</v>
      </c>
      <c r="F135" s="201" t="s">
        <v>1998</v>
      </c>
      <c r="H135" s="202">
        <v>173.4</v>
      </c>
      <c r="I135" s="203"/>
      <c r="L135" s="199"/>
      <c r="M135" s="204"/>
      <c r="N135" s="205"/>
      <c r="O135" s="205"/>
      <c r="P135" s="205"/>
      <c r="Q135" s="205"/>
      <c r="R135" s="205"/>
      <c r="S135" s="205"/>
      <c r="T135" s="206"/>
      <c r="AT135" s="200" t="s">
        <v>192</v>
      </c>
      <c r="AU135" s="200" t="s">
        <v>80</v>
      </c>
      <c r="AV135" s="12" t="s">
        <v>80</v>
      </c>
      <c r="AW135" s="12" t="s">
        <v>35</v>
      </c>
      <c r="AX135" s="12" t="s">
        <v>71</v>
      </c>
      <c r="AY135" s="200" t="s">
        <v>179</v>
      </c>
    </row>
    <row r="136" spans="2:51" s="14" customFormat="1" ht="13.5">
      <c r="B136" s="214"/>
      <c r="D136" s="194" t="s">
        <v>192</v>
      </c>
      <c r="E136" s="215" t="s">
        <v>5</v>
      </c>
      <c r="F136" s="216" t="s">
        <v>228</v>
      </c>
      <c r="H136" s="217">
        <v>635.8</v>
      </c>
      <c r="I136" s="218"/>
      <c r="L136" s="214"/>
      <c r="M136" s="219"/>
      <c r="N136" s="220"/>
      <c r="O136" s="220"/>
      <c r="P136" s="220"/>
      <c r="Q136" s="220"/>
      <c r="R136" s="220"/>
      <c r="S136" s="220"/>
      <c r="T136" s="221"/>
      <c r="AT136" s="215" t="s">
        <v>192</v>
      </c>
      <c r="AU136" s="215" t="s">
        <v>80</v>
      </c>
      <c r="AV136" s="14" t="s">
        <v>186</v>
      </c>
      <c r="AW136" s="14" t="s">
        <v>35</v>
      </c>
      <c r="AX136" s="14" t="s">
        <v>78</v>
      </c>
      <c r="AY136" s="215" t="s">
        <v>179</v>
      </c>
    </row>
    <row r="137" spans="2:65" s="1" customFormat="1" ht="25.5" customHeight="1">
      <c r="B137" s="181"/>
      <c r="C137" s="182" t="s">
        <v>257</v>
      </c>
      <c r="D137" s="182" t="s">
        <v>181</v>
      </c>
      <c r="E137" s="183" t="s">
        <v>314</v>
      </c>
      <c r="F137" s="184" t="s">
        <v>315</v>
      </c>
      <c r="G137" s="185" t="s">
        <v>316</v>
      </c>
      <c r="H137" s="186">
        <v>1</v>
      </c>
      <c r="I137" s="187"/>
      <c r="J137" s="188">
        <f>ROUND(I137*H137,2)</f>
        <v>0</v>
      </c>
      <c r="K137" s="184" t="s">
        <v>5</v>
      </c>
      <c r="L137" s="42"/>
      <c r="M137" s="189" t="s">
        <v>5</v>
      </c>
      <c r="N137" s="190" t="s">
        <v>42</v>
      </c>
      <c r="O137" s="43"/>
      <c r="P137" s="191">
        <f>O137*H137</f>
        <v>0</v>
      </c>
      <c r="Q137" s="191">
        <v>0</v>
      </c>
      <c r="R137" s="191">
        <f>Q137*H137</f>
        <v>0</v>
      </c>
      <c r="S137" s="191">
        <v>0</v>
      </c>
      <c r="T137" s="192">
        <f>S137*H137</f>
        <v>0</v>
      </c>
      <c r="AR137" s="25" t="s">
        <v>186</v>
      </c>
      <c r="AT137" s="25" t="s">
        <v>181</v>
      </c>
      <c r="AU137" s="25" t="s">
        <v>80</v>
      </c>
      <c r="AY137" s="25" t="s">
        <v>179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25" t="s">
        <v>78</v>
      </c>
      <c r="BK137" s="193">
        <f>ROUND(I137*H137,2)</f>
        <v>0</v>
      </c>
      <c r="BL137" s="25" t="s">
        <v>186</v>
      </c>
      <c r="BM137" s="25" t="s">
        <v>317</v>
      </c>
    </row>
    <row r="138" spans="2:47" s="1" customFormat="1" ht="13.5">
      <c r="B138" s="42"/>
      <c r="D138" s="194" t="s">
        <v>188</v>
      </c>
      <c r="F138" s="195" t="s">
        <v>315</v>
      </c>
      <c r="I138" s="196"/>
      <c r="L138" s="42"/>
      <c r="M138" s="197"/>
      <c r="N138" s="43"/>
      <c r="O138" s="43"/>
      <c r="P138" s="43"/>
      <c r="Q138" s="43"/>
      <c r="R138" s="43"/>
      <c r="S138" s="43"/>
      <c r="T138" s="71"/>
      <c r="AT138" s="25" t="s">
        <v>188</v>
      </c>
      <c r="AU138" s="25" t="s">
        <v>80</v>
      </c>
    </row>
    <row r="139" spans="2:47" s="1" customFormat="1" ht="27">
      <c r="B139" s="42"/>
      <c r="D139" s="194" t="s">
        <v>190</v>
      </c>
      <c r="F139" s="198" t="s">
        <v>1984</v>
      </c>
      <c r="I139" s="196"/>
      <c r="L139" s="42"/>
      <c r="M139" s="197"/>
      <c r="N139" s="43"/>
      <c r="O139" s="43"/>
      <c r="P139" s="43"/>
      <c r="Q139" s="43"/>
      <c r="R139" s="43"/>
      <c r="S139" s="43"/>
      <c r="T139" s="71"/>
      <c r="AT139" s="25" t="s">
        <v>190</v>
      </c>
      <c r="AU139" s="25" t="s">
        <v>80</v>
      </c>
    </row>
    <row r="140" spans="2:51" s="12" customFormat="1" ht="13.5">
      <c r="B140" s="199"/>
      <c r="D140" s="194" t="s">
        <v>192</v>
      </c>
      <c r="E140" s="200" t="s">
        <v>5</v>
      </c>
      <c r="F140" s="201" t="s">
        <v>78</v>
      </c>
      <c r="H140" s="202">
        <v>1</v>
      </c>
      <c r="I140" s="203"/>
      <c r="L140" s="199"/>
      <c r="M140" s="204"/>
      <c r="N140" s="205"/>
      <c r="O140" s="205"/>
      <c r="P140" s="205"/>
      <c r="Q140" s="205"/>
      <c r="R140" s="205"/>
      <c r="S140" s="205"/>
      <c r="T140" s="206"/>
      <c r="AT140" s="200" t="s">
        <v>192</v>
      </c>
      <c r="AU140" s="200" t="s">
        <v>80</v>
      </c>
      <c r="AV140" s="12" t="s">
        <v>80</v>
      </c>
      <c r="AW140" s="12" t="s">
        <v>35</v>
      </c>
      <c r="AX140" s="12" t="s">
        <v>78</v>
      </c>
      <c r="AY140" s="200" t="s">
        <v>179</v>
      </c>
    </row>
    <row r="141" spans="2:65" s="1" customFormat="1" ht="16.5" customHeight="1">
      <c r="B141" s="181"/>
      <c r="C141" s="182" t="s">
        <v>284</v>
      </c>
      <c r="D141" s="182" t="s">
        <v>181</v>
      </c>
      <c r="E141" s="183" t="s">
        <v>326</v>
      </c>
      <c r="F141" s="184" t="s">
        <v>1999</v>
      </c>
      <c r="G141" s="185" t="s">
        <v>316</v>
      </c>
      <c r="H141" s="186">
        <v>8</v>
      </c>
      <c r="I141" s="187"/>
      <c r="J141" s="188">
        <f>ROUND(I141*H141,2)</f>
        <v>0</v>
      </c>
      <c r="K141" s="184" t="s">
        <v>5</v>
      </c>
      <c r="L141" s="42"/>
      <c r="M141" s="189" t="s">
        <v>5</v>
      </c>
      <c r="N141" s="190" t="s">
        <v>42</v>
      </c>
      <c r="O141" s="43"/>
      <c r="P141" s="191">
        <f>O141*H141</f>
        <v>0</v>
      </c>
      <c r="Q141" s="191">
        <v>0</v>
      </c>
      <c r="R141" s="191">
        <f>Q141*H141</f>
        <v>0</v>
      </c>
      <c r="S141" s="191">
        <v>0</v>
      </c>
      <c r="T141" s="192">
        <f>S141*H141</f>
        <v>0</v>
      </c>
      <c r="AR141" s="25" t="s">
        <v>186</v>
      </c>
      <c r="AT141" s="25" t="s">
        <v>181</v>
      </c>
      <c r="AU141" s="25" t="s">
        <v>80</v>
      </c>
      <c r="AY141" s="25" t="s">
        <v>179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25" t="s">
        <v>78</v>
      </c>
      <c r="BK141" s="193">
        <f>ROUND(I141*H141,2)</f>
        <v>0</v>
      </c>
      <c r="BL141" s="25" t="s">
        <v>186</v>
      </c>
      <c r="BM141" s="25" t="s">
        <v>328</v>
      </c>
    </row>
    <row r="142" spans="2:47" s="1" customFormat="1" ht="13.5">
      <c r="B142" s="42"/>
      <c r="D142" s="194" t="s">
        <v>188</v>
      </c>
      <c r="F142" s="195" t="s">
        <v>1999</v>
      </c>
      <c r="I142" s="196"/>
      <c r="L142" s="42"/>
      <c r="M142" s="197"/>
      <c r="N142" s="43"/>
      <c r="O142" s="43"/>
      <c r="P142" s="43"/>
      <c r="Q142" s="43"/>
      <c r="R142" s="43"/>
      <c r="S142" s="43"/>
      <c r="T142" s="71"/>
      <c r="AT142" s="25" t="s">
        <v>188</v>
      </c>
      <c r="AU142" s="25" t="s">
        <v>80</v>
      </c>
    </row>
    <row r="143" spans="2:47" s="1" customFormat="1" ht="27">
      <c r="B143" s="42"/>
      <c r="D143" s="194" t="s">
        <v>190</v>
      </c>
      <c r="F143" s="198" t="s">
        <v>1984</v>
      </c>
      <c r="I143" s="196"/>
      <c r="L143" s="42"/>
      <c r="M143" s="197"/>
      <c r="N143" s="43"/>
      <c r="O143" s="43"/>
      <c r="P143" s="43"/>
      <c r="Q143" s="43"/>
      <c r="R143" s="43"/>
      <c r="S143" s="43"/>
      <c r="T143" s="71"/>
      <c r="AT143" s="25" t="s">
        <v>190</v>
      </c>
      <c r="AU143" s="25" t="s">
        <v>80</v>
      </c>
    </row>
    <row r="144" spans="2:51" s="12" customFormat="1" ht="13.5">
      <c r="B144" s="199"/>
      <c r="D144" s="194" t="s">
        <v>192</v>
      </c>
      <c r="E144" s="200" t="s">
        <v>5</v>
      </c>
      <c r="F144" s="201" t="s">
        <v>284</v>
      </c>
      <c r="H144" s="202">
        <v>8</v>
      </c>
      <c r="I144" s="203"/>
      <c r="L144" s="199"/>
      <c r="M144" s="204"/>
      <c r="N144" s="205"/>
      <c r="O144" s="205"/>
      <c r="P144" s="205"/>
      <c r="Q144" s="205"/>
      <c r="R144" s="205"/>
      <c r="S144" s="205"/>
      <c r="T144" s="206"/>
      <c r="AT144" s="200" t="s">
        <v>192</v>
      </c>
      <c r="AU144" s="200" t="s">
        <v>80</v>
      </c>
      <c r="AV144" s="12" t="s">
        <v>80</v>
      </c>
      <c r="AW144" s="12" t="s">
        <v>35</v>
      </c>
      <c r="AX144" s="12" t="s">
        <v>78</v>
      </c>
      <c r="AY144" s="200" t="s">
        <v>179</v>
      </c>
    </row>
    <row r="145" spans="2:65" s="1" customFormat="1" ht="16.5" customHeight="1">
      <c r="B145" s="181"/>
      <c r="C145" s="182" t="s">
        <v>289</v>
      </c>
      <c r="D145" s="182" t="s">
        <v>181</v>
      </c>
      <c r="E145" s="183" t="s">
        <v>345</v>
      </c>
      <c r="F145" s="184" t="s">
        <v>346</v>
      </c>
      <c r="G145" s="185" t="s">
        <v>347</v>
      </c>
      <c r="H145" s="186">
        <v>720</v>
      </c>
      <c r="I145" s="187"/>
      <c r="J145" s="188">
        <f>ROUND(I145*H145,2)</f>
        <v>0</v>
      </c>
      <c r="K145" s="184" t="s">
        <v>185</v>
      </c>
      <c r="L145" s="42"/>
      <c r="M145" s="189" t="s">
        <v>5</v>
      </c>
      <c r="N145" s="190" t="s">
        <v>42</v>
      </c>
      <c r="O145" s="43"/>
      <c r="P145" s="191">
        <f>O145*H145</f>
        <v>0</v>
      </c>
      <c r="Q145" s="191">
        <v>0</v>
      </c>
      <c r="R145" s="191">
        <f>Q145*H145</f>
        <v>0</v>
      </c>
      <c r="S145" s="191">
        <v>0</v>
      </c>
      <c r="T145" s="192">
        <f>S145*H145</f>
        <v>0</v>
      </c>
      <c r="AR145" s="25" t="s">
        <v>186</v>
      </c>
      <c r="AT145" s="25" t="s">
        <v>181</v>
      </c>
      <c r="AU145" s="25" t="s">
        <v>80</v>
      </c>
      <c r="AY145" s="25" t="s">
        <v>179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25" t="s">
        <v>78</v>
      </c>
      <c r="BK145" s="193">
        <f>ROUND(I145*H145,2)</f>
        <v>0</v>
      </c>
      <c r="BL145" s="25" t="s">
        <v>186</v>
      </c>
      <c r="BM145" s="25" t="s">
        <v>348</v>
      </c>
    </row>
    <row r="146" spans="2:47" s="1" customFormat="1" ht="13.5">
      <c r="B146" s="42"/>
      <c r="D146" s="194" t="s">
        <v>188</v>
      </c>
      <c r="F146" s="195" t="s">
        <v>349</v>
      </c>
      <c r="I146" s="196"/>
      <c r="L146" s="42"/>
      <c r="M146" s="197"/>
      <c r="N146" s="43"/>
      <c r="O146" s="43"/>
      <c r="P146" s="43"/>
      <c r="Q146" s="43"/>
      <c r="R146" s="43"/>
      <c r="S146" s="43"/>
      <c r="T146" s="71"/>
      <c r="AT146" s="25" t="s">
        <v>188</v>
      </c>
      <c r="AU146" s="25" t="s">
        <v>80</v>
      </c>
    </row>
    <row r="147" spans="2:47" s="1" customFormat="1" ht="27">
      <c r="B147" s="42"/>
      <c r="D147" s="194" t="s">
        <v>190</v>
      </c>
      <c r="F147" s="198" t="s">
        <v>1984</v>
      </c>
      <c r="I147" s="196"/>
      <c r="L147" s="42"/>
      <c r="M147" s="197"/>
      <c r="N147" s="43"/>
      <c r="O147" s="43"/>
      <c r="P147" s="43"/>
      <c r="Q147" s="43"/>
      <c r="R147" s="43"/>
      <c r="S147" s="43"/>
      <c r="T147" s="71"/>
      <c r="AT147" s="25" t="s">
        <v>190</v>
      </c>
      <c r="AU147" s="25" t="s">
        <v>80</v>
      </c>
    </row>
    <row r="148" spans="2:51" s="12" customFormat="1" ht="13.5">
      <c r="B148" s="199"/>
      <c r="D148" s="194" t="s">
        <v>192</v>
      </c>
      <c r="E148" s="200" t="s">
        <v>5</v>
      </c>
      <c r="F148" s="201" t="s">
        <v>1449</v>
      </c>
      <c r="H148" s="202">
        <v>720</v>
      </c>
      <c r="I148" s="203"/>
      <c r="L148" s="199"/>
      <c r="M148" s="204"/>
      <c r="N148" s="205"/>
      <c r="O148" s="205"/>
      <c r="P148" s="205"/>
      <c r="Q148" s="205"/>
      <c r="R148" s="205"/>
      <c r="S148" s="205"/>
      <c r="T148" s="206"/>
      <c r="AT148" s="200" t="s">
        <v>192</v>
      </c>
      <c r="AU148" s="200" t="s">
        <v>80</v>
      </c>
      <c r="AV148" s="12" t="s">
        <v>80</v>
      </c>
      <c r="AW148" s="12" t="s">
        <v>35</v>
      </c>
      <c r="AX148" s="12" t="s">
        <v>78</v>
      </c>
      <c r="AY148" s="200" t="s">
        <v>179</v>
      </c>
    </row>
    <row r="149" spans="2:65" s="1" customFormat="1" ht="25.5" customHeight="1">
      <c r="B149" s="181"/>
      <c r="C149" s="182" t="s">
        <v>306</v>
      </c>
      <c r="D149" s="182" t="s">
        <v>181</v>
      </c>
      <c r="E149" s="183" t="s">
        <v>352</v>
      </c>
      <c r="F149" s="184" t="s">
        <v>353</v>
      </c>
      <c r="G149" s="185" t="s">
        <v>354</v>
      </c>
      <c r="H149" s="186">
        <v>60</v>
      </c>
      <c r="I149" s="187"/>
      <c r="J149" s="188">
        <f>ROUND(I149*H149,2)</f>
        <v>0</v>
      </c>
      <c r="K149" s="184" t="s">
        <v>185</v>
      </c>
      <c r="L149" s="42"/>
      <c r="M149" s="189" t="s">
        <v>5</v>
      </c>
      <c r="N149" s="190" t="s">
        <v>42</v>
      </c>
      <c r="O149" s="43"/>
      <c r="P149" s="191">
        <f>O149*H149</f>
        <v>0</v>
      </c>
      <c r="Q149" s="191">
        <v>0</v>
      </c>
      <c r="R149" s="191">
        <f>Q149*H149</f>
        <v>0</v>
      </c>
      <c r="S149" s="191">
        <v>0</v>
      </c>
      <c r="T149" s="192">
        <f>S149*H149</f>
        <v>0</v>
      </c>
      <c r="AR149" s="25" t="s">
        <v>186</v>
      </c>
      <c r="AT149" s="25" t="s">
        <v>181</v>
      </c>
      <c r="AU149" s="25" t="s">
        <v>80</v>
      </c>
      <c r="AY149" s="25" t="s">
        <v>179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25" t="s">
        <v>78</v>
      </c>
      <c r="BK149" s="193">
        <f>ROUND(I149*H149,2)</f>
        <v>0</v>
      </c>
      <c r="BL149" s="25" t="s">
        <v>186</v>
      </c>
      <c r="BM149" s="25" t="s">
        <v>355</v>
      </c>
    </row>
    <row r="150" spans="2:47" s="1" customFormat="1" ht="27">
      <c r="B150" s="42"/>
      <c r="D150" s="194" t="s">
        <v>188</v>
      </c>
      <c r="F150" s="195" t="s">
        <v>356</v>
      </c>
      <c r="I150" s="196"/>
      <c r="L150" s="42"/>
      <c r="M150" s="197"/>
      <c r="N150" s="43"/>
      <c r="O150" s="43"/>
      <c r="P150" s="43"/>
      <c r="Q150" s="43"/>
      <c r="R150" s="43"/>
      <c r="S150" s="43"/>
      <c r="T150" s="71"/>
      <c r="AT150" s="25" t="s">
        <v>188</v>
      </c>
      <c r="AU150" s="25" t="s">
        <v>80</v>
      </c>
    </row>
    <row r="151" spans="2:65" s="1" customFormat="1" ht="16.5" customHeight="1">
      <c r="B151" s="181"/>
      <c r="C151" s="182" t="s">
        <v>313</v>
      </c>
      <c r="D151" s="182" t="s">
        <v>181</v>
      </c>
      <c r="E151" s="183" t="s">
        <v>358</v>
      </c>
      <c r="F151" s="184" t="s">
        <v>359</v>
      </c>
      <c r="G151" s="185" t="s">
        <v>309</v>
      </c>
      <c r="H151" s="186">
        <v>19.8</v>
      </c>
      <c r="I151" s="187"/>
      <c r="J151" s="188">
        <f>ROUND(I151*H151,2)</f>
        <v>0</v>
      </c>
      <c r="K151" s="184" t="s">
        <v>185</v>
      </c>
      <c r="L151" s="42"/>
      <c r="M151" s="189" t="s">
        <v>5</v>
      </c>
      <c r="N151" s="190" t="s">
        <v>42</v>
      </c>
      <c r="O151" s="43"/>
      <c r="P151" s="191">
        <f>O151*H151</f>
        <v>0</v>
      </c>
      <c r="Q151" s="191">
        <v>0.01068</v>
      </c>
      <c r="R151" s="191">
        <f>Q151*H151</f>
        <v>0.211464</v>
      </c>
      <c r="S151" s="191">
        <v>0</v>
      </c>
      <c r="T151" s="192">
        <f>S151*H151</f>
        <v>0</v>
      </c>
      <c r="AR151" s="25" t="s">
        <v>186</v>
      </c>
      <c r="AT151" s="25" t="s">
        <v>181</v>
      </c>
      <c r="AU151" s="25" t="s">
        <v>80</v>
      </c>
      <c r="AY151" s="25" t="s">
        <v>179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25" t="s">
        <v>78</v>
      </c>
      <c r="BK151" s="193">
        <f>ROUND(I151*H151,2)</f>
        <v>0</v>
      </c>
      <c r="BL151" s="25" t="s">
        <v>186</v>
      </c>
      <c r="BM151" s="25" t="s">
        <v>360</v>
      </c>
    </row>
    <row r="152" spans="2:47" s="1" customFormat="1" ht="54">
      <c r="B152" s="42"/>
      <c r="D152" s="194" t="s">
        <v>188</v>
      </c>
      <c r="F152" s="195" t="s">
        <v>361</v>
      </c>
      <c r="I152" s="196"/>
      <c r="L152" s="42"/>
      <c r="M152" s="197"/>
      <c r="N152" s="43"/>
      <c r="O152" s="43"/>
      <c r="P152" s="43"/>
      <c r="Q152" s="43"/>
      <c r="R152" s="43"/>
      <c r="S152" s="43"/>
      <c r="T152" s="71"/>
      <c r="AT152" s="25" t="s">
        <v>188</v>
      </c>
      <c r="AU152" s="25" t="s">
        <v>80</v>
      </c>
    </row>
    <row r="153" spans="2:47" s="1" customFormat="1" ht="27">
      <c r="B153" s="42"/>
      <c r="D153" s="194" t="s">
        <v>190</v>
      </c>
      <c r="F153" s="198" t="s">
        <v>1984</v>
      </c>
      <c r="I153" s="196"/>
      <c r="L153" s="42"/>
      <c r="M153" s="197"/>
      <c r="N153" s="43"/>
      <c r="O153" s="43"/>
      <c r="P153" s="43"/>
      <c r="Q153" s="43"/>
      <c r="R153" s="43"/>
      <c r="S153" s="43"/>
      <c r="T153" s="71"/>
      <c r="AT153" s="25" t="s">
        <v>190</v>
      </c>
      <c r="AU153" s="25" t="s">
        <v>80</v>
      </c>
    </row>
    <row r="154" spans="2:51" s="12" customFormat="1" ht="13.5">
      <c r="B154" s="199"/>
      <c r="D154" s="194" t="s">
        <v>192</v>
      </c>
      <c r="E154" s="200" t="s">
        <v>5</v>
      </c>
      <c r="F154" s="201" t="s">
        <v>2000</v>
      </c>
      <c r="H154" s="202">
        <v>19.8</v>
      </c>
      <c r="I154" s="203"/>
      <c r="L154" s="199"/>
      <c r="M154" s="204"/>
      <c r="N154" s="205"/>
      <c r="O154" s="205"/>
      <c r="P154" s="205"/>
      <c r="Q154" s="205"/>
      <c r="R154" s="205"/>
      <c r="S154" s="205"/>
      <c r="T154" s="206"/>
      <c r="AT154" s="200" t="s">
        <v>192</v>
      </c>
      <c r="AU154" s="200" t="s">
        <v>80</v>
      </c>
      <c r="AV154" s="12" t="s">
        <v>80</v>
      </c>
      <c r="AW154" s="12" t="s">
        <v>35</v>
      </c>
      <c r="AX154" s="12" t="s">
        <v>78</v>
      </c>
      <c r="AY154" s="200" t="s">
        <v>179</v>
      </c>
    </row>
    <row r="155" spans="2:65" s="1" customFormat="1" ht="16.5" customHeight="1">
      <c r="B155" s="181"/>
      <c r="C155" s="182" t="s">
        <v>320</v>
      </c>
      <c r="D155" s="182" t="s">
        <v>181</v>
      </c>
      <c r="E155" s="183" t="s">
        <v>393</v>
      </c>
      <c r="F155" s="184" t="s">
        <v>394</v>
      </c>
      <c r="G155" s="185" t="s">
        <v>309</v>
      </c>
      <c r="H155" s="186">
        <v>5.4</v>
      </c>
      <c r="I155" s="187"/>
      <c r="J155" s="188">
        <f>ROUND(I155*H155,2)</f>
        <v>0</v>
      </c>
      <c r="K155" s="184" t="s">
        <v>185</v>
      </c>
      <c r="L155" s="42"/>
      <c r="M155" s="189" t="s">
        <v>5</v>
      </c>
      <c r="N155" s="190" t="s">
        <v>42</v>
      </c>
      <c r="O155" s="43"/>
      <c r="P155" s="191">
        <f>O155*H155</f>
        <v>0</v>
      </c>
      <c r="Q155" s="191">
        <v>0.0369</v>
      </c>
      <c r="R155" s="191">
        <f>Q155*H155</f>
        <v>0.19926000000000002</v>
      </c>
      <c r="S155" s="191">
        <v>0</v>
      </c>
      <c r="T155" s="192">
        <f>S155*H155</f>
        <v>0</v>
      </c>
      <c r="AR155" s="25" t="s">
        <v>186</v>
      </c>
      <c r="AT155" s="25" t="s">
        <v>181</v>
      </c>
      <c r="AU155" s="25" t="s">
        <v>80</v>
      </c>
      <c r="AY155" s="25" t="s">
        <v>179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25" t="s">
        <v>78</v>
      </c>
      <c r="BK155" s="193">
        <f>ROUND(I155*H155,2)</f>
        <v>0</v>
      </c>
      <c r="BL155" s="25" t="s">
        <v>186</v>
      </c>
      <c r="BM155" s="25" t="s">
        <v>395</v>
      </c>
    </row>
    <row r="156" spans="2:47" s="1" customFormat="1" ht="54">
      <c r="B156" s="42"/>
      <c r="D156" s="194" t="s">
        <v>188</v>
      </c>
      <c r="F156" s="195" t="s">
        <v>396</v>
      </c>
      <c r="I156" s="196"/>
      <c r="L156" s="42"/>
      <c r="M156" s="197"/>
      <c r="N156" s="43"/>
      <c r="O156" s="43"/>
      <c r="P156" s="43"/>
      <c r="Q156" s="43"/>
      <c r="R156" s="43"/>
      <c r="S156" s="43"/>
      <c r="T156" s="71"/>
      <c r="AT156" s="25" t="s">
        <v>188</v>
      </c>
      <c r="AU156" s="25" t="s">
        <v>80</v>
      </c>
    </row>
    <row r="157" spans="2:47" s="1" customFormat="1" ht="27">
      <c r="B157" s="42"/>
      <c r="D157" s="194" t="s">
        <v>190</v>
      </c>
      <c r="F157" s="198" t="s">
        <v>1984</v>
      </c>
      <c r="I157" s="196"/>
      <c r="L157" s="42"/>
      <c r="M157" s="197"/>
      <c r="N157" s="43"/>
      <c r="O157" s="43"/>
      <c r="P157" s="43"/>
      <c r="Q157" s="43"/>
      <c r="R157" s="43"/>
      <c r="S157" s="43"/>
      <c r="T157" s="71"/>
      <c r="AT157" s="25" t="s">
        <v>190</v>
      </c>
      <c r="AU157" s="25" t="s">
        <v>80</v>
      </c>
    </row>
    <row r="158" spans="2:51" s="12" customFormat="1" ht="13.5">
      <c r="B158" s="199"/>
      <c r="D158" s="194" t="s">
        <v>192</v>
      </c>
      <c r="E158" s="200" t="s">
        <v>5</v>
      </c>
      <c r="F158" s="201" t="s">
        <v>2001</v>
      </c>
      <c r="H158" s="202">
        <v>5.4</v>
      </c>
      <c r="I158" s="203"/>
      <c r="L158" s="199"/>
      <c r="M158" s="204"/>
      <c r="N158" s="205"/>
      <c r="O158" s="205"/>
      <c r="P158" s="205"/>
      <c r="Q158" s="205"/>
      <c r="R158" s="205"/>
      <c r="S158" s="205"/>
      <c r="T158" s="206"/>
      <c r="AT158" s="200" t="s">
        <v>192</v>
      </c>
      <c r="AU158" s="200" t="s">
        <v>80</v>
      </c>
      <c r="AV158" s="12" t="s">
        <v>80</v>
      </c>
      <c r="AW158" s="12" t="s">
        <v>35</v>
      </c>
      <c r="AX158" s="12" t="s">
        <v>78</v>
      </c>
      <c r="AY158" s="200" t="s">
        <v>179</v>
      </c>
    </row>
    <row r="159" spans="2:65" s="1" customFormat="1" ht="16.5" customHeight="1">
      <c r="B159" s="181"/>
      <c r="C159" s="182" t="s">
        <v>325</v>
      </c>
      <c r="D159" s="182" t="s">
        <v>181</v>
      </c>
      <c r="E159" s="183" t="s">
        <v>412</v>
      </c>
      <c r="F159" s="184" t="s">
        <v>413</v>
      </c>
      <c r="G159" s="185" t="s">
        <v>184</v>
      </c>
      <c r="H159" s="186">
        <v>62.5</v>
      </c>
      <c r="I159" s="187"/>
      <c r="J159" s="188">
        <f>ROUND(I159*H159,2)</f>
        <v>0</v>
      </c>
      <c r="K159" s="184" t="s">
        <v>185</v>
      </c>
      <c r="L159" s="42"/>
      <c r="M159" s="189" t="s">
        <v>5</v>
      </c>
      <c r="N159" s="190" t="s">
        <v>42</v>
      </c>
      <c r="O159" s="43"/>
      <c r="P159" s="191">
        <f>O159*H159</f>
        <v>0</v>
      </c>
      <c r="Q159" s="191">
        <v>0.00064</v>
      </c>
      <c r="R159" s="191">
        <f>Q159*H159</f>
        <v>0.04</v>
      </c>
      <c r="S159" s="191">
        <v>0</v>
      </c>
      <c r="T159" s="192">
        <f>S159*H159</f>
        <v>0</v>
      </c>
      <c r="AR159" s="25" t="s">
        <v>186</v>
      </c>
      <c r="AT159" s="25" t="s">
        <v>181</v>
      </c>
      <c r="AU159" s="25" t="s">
        <v>80</v>
      </c>
      <c r="AY159" s="25" t="s">
        <v>179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25" t="s">
        <v>78</v>
      </c>
      <c r="BK159" s="193">
        <f>ROUND(I159*H159,2)</f>
        <v>0</v>
      </c>
      <c r="BL159" s="25" t="s">
        <v>186</v>
      </c>
      <c r="BM159" s="25" t="s">
        <v>414</v>
      </c>
    </row>
    <row r="160" spans="2:47" s="1" customFormat="1" ht="27">
      <c r="B160" s="42"/>
      <c r="D160" s="194" t="s">
        <v>188</v>
      </c>
      <c r="F160" s="195" t="s">
        <v>415</v>
      </c>
      <c r="I160" s="196"/>
      <c r="L160" s="42"/>
      <c r="M160" s="197"/>
      <c r="N160" s="43"/>
      <c r="O160" s="43"/>
      <c r="P160" s="43"/>
      <c r="Q160" s="43"/>
      <c r="R160" s="43"/>
      <c r="S160" s="43"/>
      <c r="T160" s="71"/>
      <c r="AT160" s="25" t="s">
        <v>188</v>
      </c>
      <c r="AU160" s="25" t="s">
        <v>80</v>
      </c>
    </row>
    <row r="161" spans="2:47" s="1" customFormat="1" ht="27">
      <c r="B161" s="42"/>
      <c r="D161" s="194" t="s">
        <v>190</v>
      </c>
      <c r="F161" s="198" t="s">
        <v>1984</v>
      </c>
      <c r="I161" s="196"/>
      <c r="L161" s="42"/>
      <c r="M161" s="197"/>
      <c r="N161" s="43"/>
      <c r="O161" s="43"/>
      <c r="P161" s="43"/>
      <c r="Q161" s="43"/>
      <c r="R161" s="43"/>
      <c r="S161" s="43"/>
      <c r="T161" s="71"/>
      <c r="AT161" s="25" t="s">
        <v>190</v>
      </c>
      <c r="AU161" s="25" t="s">
        <v>80</v>
      </c>
    </row>
    <row r="162" spans="2:51" s="12" customFormat="1" ht="13.5">
      <c r="B162" s="199"/>
      <c r="D162" s="194" t="s">
        <v>192</v>
      </c>
      <c r="E162" s="200" t="s">
        <v>5</v>
      </c>
      <c r="F162" s="201" t="s">
        <v>2002</v>
      </c>
      <c r="H162" s="202">
        <v>62.5</v>
      </c>
      <c r="I162" s="203"/>
      <c r="L162" s="199"/>
      <c r="M162" s="204"/>
      <c r="N162" s="205"/>
      <c r="O162" s="205"/>
      <c r="P162" s="205"/>
      <c r="Q162" s="205"/>
      <c r="R162" s="205"/>
      <c r="S162" s="205"/>
      <c r="T162" s="206"/>
      <c r="AT162" s="200" t="s">
        <v>192</v>
      </c>
      <c r="AU162" s="200" t="s">
        <v>80</v>
      </c>
      <c r="AV162" s="12" t="s">
        <v>80</v>
      </c>
      <c r="AW162" s="12" t="s">
        <v>35</v>
      </c>
      <c r="AX162" s="12" t="s">
        <v>78</v>
      </c>
      <c r="AY162" s="200" t="s">
        <v>179</v>
      </c>
    </row>
    <row r="163" spans="2:65" s="1" customFormat="1" ht="16.5" customHeight="1">
      <c r="B163" s="181"/>
      <c r="C163" s="182" t="s">
        <v>330</v>
      </c>
      <c r="D163" s="182" t="s">
        <v>181</v>
      </c>
      <c r="E163" s="183" t="s">
        <v>418</v>
      </c>
      <c r="F163" s="184" t="s">
        <v>419</v>
      </c>
      <c r="G163" s="185" t="s">
        <v>184</v>
      </c>
      <c r="H163" s="186">
        <v>62.5</v>
      </c>
      <c r="I163" s="187"/>
      <c r="J163" s="188">
        <f>ROUND(I163*H163,2)</f>
        <v>0</v>
      </c>
      <c r="K163" s="184" t="s">
        <v>185</v>
      </c>
      <c r="L163" s="42"/>
      <c r="M163" s="189" t="s">
        <v>5</v>
      </c>
      <c r="N163" s="190" t="s">
        <v>42</v>
      </c>
      <c r="O163" s="43"/>
      <c r="P163" s="191">
        <f>O163*H163</f>
        <v>0</v>
      </c>
      <c r="Q163" s="191">
        <v>0</v>
      </c>
      <c r="R163" s="191">
        <f>Q163*H163</f>
        <v>0</v>
      </c>
      <c r="S163" s="191">
        <v>0</v>
      </c>
      <c r="T163" s="192">
        <f>S163*H163</f>
        <v>0</v>
      </c>
      <c r="AR163" s="25" t="s">
        <v>186</v>
      </c>
      <c r="AT163" s="25" t="s">
        <v>181</v>
      </c>
      <c r="AU163" s="25" t="s">
        <v>80</v>
      </c>
      <c r="AY163" s="25" t="s">
        <v>179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25" t="s">
        <v>78</v>
      </c>
      <c r="BK163" s="193">
        <f>ROUND(I163*H163,2)</f>
        <v>0</v>
      </c>
      <c r="BL163" s="25" t="s">
        <v>186</v>
      </c>
      <c r="BM163" s="25" t="s">
        <v>420</v>
      </c>
    </row>
    <row r="164" spans="2:47" s="1" customFormat="1" ht="27">
      <c r="B164" s="42"/>
      <c r="D164" s="194" t="s">
        <v>188</v>
      </c>
      <c r="F164" s="195" t="s">
        <v>421</v>
      </c>
      <c r="I164" s="196"/>
      <c r="L164" s="42"/>
      <c r="M164" s="197"/>
      <c r="N164" s="43"/>
      <c r="O164" s="43"/>
      <c r="P164" s="43"/>
      <c r="Q164" s="43"/>
      <c r="R164" s="43"/>
      <c r="S164" s="43"/>
      <c r="T164" s="71"/>
      <c r="AT164" s="25" t="s">
        <v>188</v>
      </c>
      <c r="AU164" s="25" t="s">
        <v>80</v>
      </c>
    </row>
    <row r="165" spans="2:65" s="1" customFormat="1" ht="16.5" customHeight="1">
      <c r="B165" s="181"/>
      <c r="C165" s="182" t="s">
        <v>11</v>
      </c>
      <c r="D165" s="182" t="s">
        <v>181</v>
      </c>
      <c r="E165" s="183" t="s">
        <v>422</v>
      </c>
      <c r="F165" s="184" t="s">
        <v>423</v>
      </c>
      <c r="G165" s="185" t="s">
        <v>424</v>
      </c>
      <c r="H165" s="186">
        <v>12</v>
      </c>
      <c r="I165" s="187"/>
      <c r="J165" s="188">
        <f>ROUND(I165*H165,2)</f>
        <v>0</v>
      </c>
      <c r="K165" s="184" t="s">
        <v>185</v>
      </c>
      <c r="L165" s="42"/>
      <c r="M165" s="189" t="s">
        <v>5</v>
      </c>
      <c r="N165" s="190" t="s">
        <v>42</v>
      </c>
      <c r="O165" s="43"/>
      <c r="P165" s="191">
        <f>O165*H165</f>
        <v>0</v>
      </c>
      <c r="Q165" s="191">
        <v>0</v>
      </c>
      <c r="R165" s="191">
        <f>Q165*H165</f>
        <v>0</v>
      </c>
      <c r="S165" s="191">
        <v>0</v>
      </c>
      <c r="T165" s="192">
        <f>S165*H165</f>
        <v>0</v>
      </c>
      <c r="AR165" s="25" t="s">
        <v>186</v>
      </c>
      <c r="AT165" s="25" t="s">
        <v>181</v>
      </c>
      <c r="AU165" s="25" t="s">
        <v>80</v>
      </c>
      <c r="AY165" s="25" t="s">
        <v>179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25" t="s">
        <v>78</v>
      </c>
      <c r="BK165" s="193">
        <f>ROUND(I165*H165,2)</f>
        <v>0</v>
      </c>
      <c r="BL165" s="25" t="s">
        <v>186</v>
      </c>
      <c r="BM165" s="25" t="s">
        <v>425</v>
      </c>
    </row>
    <row r="166" spans="2:47" s="1" customFormat="1" ht="27">
      <c r="B166" s="42"/>
      <c r="D166" s="194" t="s">
        <v>188</v>
      </c>
      <c r="F166" s="195" t="s">
        <v>426</v>
      </c>
      <c r="I166" s="196"/>
      <c r="L166" s="42"/>
      <c r="M166" s="197"/>
      <c r="N166" s="43"/>
      <c r="O166" s="43"/>
      <c r="P166" s="43"/>
      <c r="Q166" s="43"/>
      <c r="R166" s="43"/>
      <c r="S166" s="43"/>
      <c r="T166" s="71"/>
      <c r="AT166" s="25" t="s">
        <v>188</v>
      </c>
      <c r="AU166" s="25" t="s">
        <v>80</v>
      </c>
    </row>
    <row r="167" spans="2:47" s="1" customFormat="1" ht="27">
      <c r="B167" s="42"/>
      <c r="D167" s="194" t="s">
        <v>190</v>
      </c>
      <c r="F167" s="198" t="s">
        <v>1984</v>
      </c>
      <c r="I167" s="196"/>
      <c r="L167" s="42"/>
      <c r="M167" s="197"/>
      <c r="N167" s="43"/>
      <c r="O167" s="43"/>
      <c r="P167" s="43"/>
      <c r="Q167" s="43"/>
      <c r="R167" s="43"/>
      <c r="S167" s="43"/>
      <c r="T167" s="71"/>
      <c r="AT167" s="25" t="s">
        <v>190</v>
      </c>
      <c r="AU167" s="25" t="s">
        <v>80</v>
      </c>
    </row>
    <row r="168" spans="2:51" s="13" customFormat="1" ht="13.5">
      <c r="B168" s="207"/>
      <c r="D168" s="194" t="s">
        <v>192</v>
      </c>
      <c r="E168" s="208" t="s">
        <v>5</v>
      </c>
      <c r="F168" s="209" t="s">
        <v>427</v>
      </c>
      <c r="H168" s="208" t="s">
        <v>5</v>
      </c>
      <c r="I168" s="210"/>
      <c r="L168" s="207"/>
      <c r="M168" s="211"/>
      <c r="N168" s="212"/>
      <c r="O168" s="212"/>
      <c r="P168" s="212"/>
      <c r="Q168" s="212"/>
      <c r="R168" s="212"/>
      <c r="S168" s="212"/>
      <c r="T168" s="213"/>
      <c r="AT168" s="208" t="s">
        <v>192</v>
      </c>
      <c r="AU168" s="208" t="s">
        <v>80</v>
      </c>
      <c r="AV168" s="13" t="s">
        <v>78</v>
      </c>
      <c r="AW168" s="13" t="s">
        <v>35</v>
      </c>
      <c r="AX168" s="13" t="s">
        <v>71</v>
      </c>
      <c r="AY168" s="208" t="s">
        <v>179</v>
      </c>
    </row>
    <row r="169" spans="2:51" s="12" customFormat="1" ht="13.5">
      <c r="B169" s="199"/>
      <c r="D169" s="194" t="s">
        <v>192</v>
      </c>
      <c r="E169" s="200" t="s">
        <v>5</v>
      </c>
      <c r="F169" s="201" t="s">
        <v>2003</v>
      </c>
      <c r="H169" s="202">
        <v>12</v>
      </c>
      <c r="I169" s="203"/>
      <c r="L169" s="199"/>
      <c r="M169" s="204"/>
      <c r="N169" s="205"/>
      <c r="O169" s="205"/>
      <c r="P169" s="205"/>
      <c r="Q169" s="205"/>
      <c r="R169" s="205"/>
      <c r="S169" s="205"/>
      <c r="T169" s="206"/>
      <c r="AT169" s="200" t="s">
        <v>192</v>
      </c>
      <c r="AU169" s="200" t="s">
        <v>80</v>
      </c>
      <c r="AV169" s="12" t="s">
        <v>80</v>
      </c>
      <c r="AW169" s="12" t="s">
        <v>35</v>
      </c>
      <c r="AX169" s="12" t="s">
        <v>78</v>
      </c>
      <c r="AY169" s="200" t="s">
        <v>179</v>
      </c>
    </row>
    <row r="170" spans="2:65" s="1" customFormat="1" ht="16.5" customHeight="1">
      <c r="B170" s="181"/>
      <c r="C170" s="182" t="s">
        <v>340</v>
      </c>
      <c r="D170" s="182" t="s">
        <v>181</v>
      </c>
      <c r="E170" s="183" t="s">
        <v>442</v>
      </c>
      <c r="F170" s="184" t="s">
        <v>443</v>
      </c>
      <c r="G170" s="185" t="s">
        <v>424</v>
      </c>
      <c r="H170" s="186">
        <v>80.64</v>
      </c>
      <c r="I170" s="187"/>
      <c r="J170" s="188">
        <f>ROUND(I170*H170,2)</f>
        <v>0</v>
      </c>
      <c r="K170" s="184" t="s">
        <v>185</v>
      </c>
      <c r="L170" s="42"/>
      <c r="M170" s="189" t="s">
        <v>5</v>
      </c>
      <c r="N170" s="190" t="s">
        <v>42</v>
      </c>
      <c r="O170" s="43"/>
      <c r="P170" s="191">
        <f>O170*H170</f>
        <v>0</v>
      </c>
      <c r="Q170" s="191">
        <v>0</v>
      </c>
      <c r="R170" s="191">
        <f>Q170*H170</f>
        <v>0</v>
      </c>
      <c r="S170" s="191">
        <v>0</v>
      </c>
      <c r="T170" s="192">
        <f>S170*H170</f>
        <v>0</v>
      </c>
      <c r="AR170" s="25" t="s">
        <v>186</v>
      </c>
      <c r="AT170" s="25" t="s">
        <v>181</v>
      </c>
      <c r="AU170" s="25" t="s">
        <v>80</v>
      </c>
      <c r="AY170" s="25" t="s">
        <v>179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25" t="s">
        <v>78</v>
      </c>
      <c r="BK170" s="193">
        <f>ROUND(I170*H170,2)</f>
        <v>0</v>
      </c>
      <c r="BL170" s="25" t="s">
        <v>186</v>
      </c>
      <c r="BM170" s="25" t="s">
        <v>444</v>
      </c>
    </row>
    <row r="171" spans="2:47" s="1" customFormat="1" ht="27">
      <c r="B171" s="42"/>
      <c r="D171" s="194" t="s">
        <v>188</v>
      </c>
      <c r="F171" s="195" t="s">
        <v>445</v>
      </c>
      <c r="I171" s="196"/>
      <c r="L171" s="42"/>
      <c r="M171" s="197"/>
      <c r="N171" s="43"/>
      <c r="O171" s="43"/>
      <c r="P171" s="43"/>
      <c r="Q171" s="43"/>
      <c r="R171" s="43"/>
      <c r="S171" s="43"/>
      <c r="T171" s="71"/>
      <c r="AT171" s="25" t="s">
        <v>188</v>
      </c>
      <c r="AU171" s="25" t="s">
        <v>80</v>
      </c>
    </row>
    <row r="172" spans="2:51" s="13" customFormat="1" ht="13.5">
      <c r="B172" s="207"/>
      <c r="D172" s="194" t="s">
        <v>192</v>
      </c>
      <c r="E172" s="208" t="s">
        <v>5</v>
      </c>
      <c r="F172" s="209" t="s">
        <v>446</v>
      </c>
      <c r="H172" s="208" t="s">
        <v>5</v>
      </c>
      <c r="I172" s="210"/>
      <c r="L172" s="207"/>
      <c r="M172" s="211"/>
      <c r="N172" s="212"/>
      <c r="O172" s="212"/>
      <c r="P172" s="212"/>
      <c r="Q172" s="212"/>
      <c r="R172" s="212"/>
      <c r="S172" s="212"/>
      <c r="T172" s="213"/>
      <c r="AT172" s="208" t="s">
        <v>192</v>
      </c>
      <c r="AU172" s="208" t="s">
        <v>80</v>
      </c>
      <c r="AV172" s="13" t="s">
        <v>78</v>
      </c>
      <c r="AW172" s="13" t="s">
        <v>35</v>
      </c>
      <c r="AX172" s="13" t="s">
        <v>71</v>
      </c>
      <c r="AY172" s="208" t="s">
        <v>179</v>
      </c>
    </row>
    <row r="173" spans="2:51" s="12" customFormat="1" ht="13.5">
      <c r="B173" s="199"/>
      <c r="D173" s="194" t="s">
        <v>192</v>
      </c>
      <c r="E173" s="200" t="s">
        <v>5</v>
      </c>
      <c r="F173" s="201" t="s">
        <v>2004</v>
      </c>
      <c r="H173" s="202">
        <v>80.64</v>
      </c>
      <c r="I173" s="203"/>
      <c r="L173" s="199"/>
      <c r="M173" s="204"/>
      <c r="N173" s="205"/>
      <c r="O173" s="205"/>
      <c r="P173" s="205"/>
      <c r="Q173" s="205"/>
      <c r="R173" s="205"/>
      <c r="S173" s="205"/>
      <c r="T173" s="206"/>
      <c r="AT173" s="200" t="s">
        <v>192</v>
      </c>
      <c r="AU173" s="200" t="s">
        <v>80</v>
      </c>
      <c r="AV173" s="12" t="s">
        <v>80</v>
      </c>
      <c r="AW173" s="12" t="s">
        <v>35</v>
      </c>
      <c r="AX173" s="12" t="s">
        <v>78</v>
      </c>
      <c r="AY173" s="200" t="s">
        <v>179</v>
      </c>
    </row>
    <row r="174" spans="2:65" s="1" customFormat="1" ht="16.5" customHeight="1">
      <c r="B174" s="181"/>
      <c r="C174" s="182" t="s">
        <v>344</v>
      </c>
      <c r="D174" s="182" t="s">
        <v>181</v>
      </c>
      <c r="E174" s="183" t="s">
        <v>449</v>
      </c>
      <c r="F174" s="184" t="s">
        <v>450</v>
      </c>
      <c r="G174" s="185" t="s">
        <v>424</v>
      </c>
      <c r="H174" s="186">
        <v>6.3</v>
      </c>
      <c r="I174" s="187"/>
      <c r="J174" s="188">
        <f>ROUND(I174*H174,2)</f>
        <v>0</v>
      </c>
      <c r="K174" s="184" t="s">
        <v>185</v>
      </c>
      <c r="L174" s="42"/>
      <c r="M174" s="189" t="s">
        <v>5</v>
      </c>
      <c r="N174" s="190" t="s">
        <v>42</v>
      </c>
      <c r="O174" s="43"/>
      <c r="P174" s="191">
        <f>O174*H174</f>
        <v>0</v>
      </c>
      <c r="Q174" s="191">
        <v>0</v>
      </c>
      <c r="R174" s="191">
        <f>Q174*H174</f>
        <v>0</v>
      </c>
      <c r="S174" s="191">
        <v>0</v>
      </c>
      <c r="T174" s="192">
        <f>S174*H174</f>
        <v>0</v>
      </c>
      <c r="AR174" s="25" t="s">
        <v>186</v>
      </c>
      <c r="AT174" s="25" t="s">
        <v>181</v>
      </c>
      <c r="AU174" s="25" t="s">
        <v>80</v>
      </c>
      <c r="AY174" s="25" t="s">
        <v>179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25" t="s">
        <v>78</v>
      </c>
      <c r="BK174" s="193">
        <f>ROUND(I174*H174,2)</f>
        <v>0</v>
      </c>
      <c r="BL174" s="25" t="s">
        <v>186</v>
      </c>
      <c r="BM174" s="25" t="s">
        <v>451</v>
      </c>
    </row>
    <row r="175" spans="2:47" s="1" customFormat="1" ht="27">
      <c r="B175" s="42"/>
      <c r="D175" s="194" t="s">
        <v>188</v>
      </c>
      <c r="F175" s="195" t="s">
        <v>452</v>
      </c>
      <c r="I175" s="196"/>
      <c r="L175" s="42"/>
      <c r="M175" s="197"/>
      <c r="N175" s="43"/>
      <c r="O175" s="43"/>
      <c r="P175" s="43"/>
      <c r="Q175" s="43"/>
      <c r="R175" s="43"/>
      <c r="S175" s="43"/>
      <c r="T175" s="71"/>
      <c r="AT175" s="25" t="s">
        <v>188</v>
      </c>
      <c r="AU175" s="25" t="s">
        <v>80</v>
      </c>
    </row>
    <row r="176" spans="2:47" s="1" customFormat="1" ht="54">
      <c r="B176" s="42"/>
      <c r="D176" s="194" t="s">
        <v>190</v>
      </c>
      <c r="F176" s="198" t="s">
        <v>2005</v>
      </c>
      <c r="I176" s="196"/>
      <c r="L176" s="42"/>
      <c r="M176" s="197"/>
      <c r="N176" s="43"/>
      <c r="O176" s="43"/>
      <c r="P176" s="43"/>
      <c r="Q176" s="43"/>
      <c r="R176" s="43"/>
      <c r="S176" s="43"/>
      <c r="T176" s="71"/>
      <c r="AT176" s="25" t="s">
        <v>190</v>
      </c>
      <c r="AU176" s="25" t="s">
        <v>80</v>
      </c>
    </row>
    <row r="177" spans="2:51" s="13" customFormat="1" ht="13.5">
      <c r="B177" s="207"/>
      <c r="D177" s="194" t="s">
        <v>192</v>
      </c>
      <c r="E177" s="208" t="s">
        <v>5</v>
      </c>
      <c r="F177" s="209" t="s">
        <v>454</v>
      </c>
      <c r="H177" s="208" t="s">
        <v>5</v>
      </c>
      <c r="I177" s="210"/>
      <c r="L177" s="207"/>
      <c r="M177" s="211"/>
      <c r="N177" s="212"/>
      <c r="O177" s="212"/>
      <c r="P177" s="212"/>
      <c r="Q177" s="212"/>
      <c r="R177" s="212"/>
      <c r="S177" s="212"/>
      <c r="T177" s="213"/>
      <c r="AT177" s="208" t="s">
        <v>192</v>
      </c>
      <c r="AU177" s="208" t="s">
        <v>80</v>
      </c>
      <c r="AV177" s="13" t="s">
        <v>78</v>
      </c>
      <c r="AW177" s="13" t="s">
        <v>35</v>
      </c>
      <c r="AX177" s="13" t="s">
        <v>71</v>
      </c>
      <c r="AY177" s="208" t="s">
        <v>179</v>
      </c>
    </row>
    <row r="178" spans="2:51" s="12" customFormat="1" ht="13.5">
      <c r="B178" s="199"/>
      <c r="D178" s="194" t="s">
        <v>192</v>
      </c>
      <c r="E178" s="200" t="s">
        <v>5</v>
      </c>
      <c r="F178" s="201" t="s">
        <v>2006</v>
      </c>
      <c r="H178" s="202">
        <v>12.6</v>
      </c>
      <c r="I178" s="203"/>
      <c r="L178" s="199"/>
      <c r="M178" s="204"/>
      <c r="N178" s="205"/>
      <c r="O178" s="205"/>
      <c r="P178" s="205"/>
      <c r="Q178" s="205"/>
      <c r="R178" s="205"/>
      <c r="S178" s="205"/>
      <c r="T178" s="206"/>
      <c r="AT178" s="200" t="s">
        <v>192</v>
      </c>
      <c r="AU178" s="200" t="s">
        <v>80</v>
      </c>
      <c r="AV178" s="12" t="s">
        <v>80</v>
      </c>
      <c r="AW178" s="12" t="s">
        <v>35</v>
      </c>
      <c r="AX178" s="12" t="s">
        <v>71</v>
      </c>
      <c r="AY178" s="200" t="s">
        <v>179</v>
      </c>
    </row>
    <row r="179" spans="2:51" s="15" customFormat="1" ht="13.5">
      <c r="B179" s="222"/>
      <c r="D179" s="194" t="s">
        <v>192</v>
      </c>
      <c r="E179" s="223" t="s">
        <v>5</v>
      </c>
      <c r="F179" s="224" t="s">
        <v>456</v>
      </c>
      <c r="H179" s="225">
        <v>12.6</v>
      </c>
      <c r="I179" s="226"/>
      <c r="L179" s="222"/>
      <c r="M179" s="227"/>
      <c r="N179" s="228"/>
      <c r="O179" s="228"/>
      <c r="P179" s="228"/>
      <c r="Q179" s="228"/>
      <c r="R179" s="228"/>
      <c r="S179" s="228"/>
      <c r="T179" s="229"/>
      <c r="AT179" s="223" t="s">
        <v>192</v>
      </c>
      <c r="AU179" s="223" t="s">
        <v>80</v>
      </c>
      <c r="AV179" s="15" t="s">
        <v>88</v>
      </c>
      <c r="AW179" s="15" t="s">
        <v>35</v>
      </c>
      <c r="AX179" s="15" t="s">
        <v>71</v>
      </c>
      <c r="AY179" s="223" t="s">
        <v>179</v>
      </c>
    </row>
    <row r="180" spans="2:51" s="12" customFormat="1" ht="13.5">
      <c r="B180" s="199"/>
      <c r="D180" s="194" t="s">
        <v>192</v>
      </c>
      <c r="E180" s="200" t="s">
        <v>5</v>
      </c>
      <c r="F180" s="201" t="s">
        <v>2007</v>
      </c>
      <c r="H180" s="202">
        <v>6.3</v>
      </c>
      <c r="I180" s="203"/>
      <c r="L180" s="199"/>
      <c r="M180" s="204"/>
      <c r="N180" s="205"/>
      <c r="O180" s="205"/>
      <c r="P180" s="205"/>
      <c r="Q180" s="205"/>
      <c r="R180" s="205"/>
      <c r="S180" s="205"/>
      <c r="T180" s="206"/>
      <c r="AT180" s="200" t="s">
        <v>192</v>
      </c>
      <c r="AU180" s="200" t="s">
        <v>80</v>
      </c>
      <c r="AV180" s="12" t="s">
        <v>80</v>
      </c>
      <c r="AW180" s="12" t="s">
        <v>35</v>
      </c>
      <c r="AX180" s="12" t="s">
        <v>78</v>
      </c>
      <c r="AY180" s="200" t="s">
        <v>179</v>
      </c>
    </row>
    <row r="181" spans="2:65" s="1" customFormat="1" ht="16.5" customHeight="1">
      <c r="B181" s="181"/>
      <c r="C181" s="182" t="s">
        <v>351</v>
      </c>
      <c r="D181" s="182" t="s">
        <v>181</v>
      </c>
      <c r="E181" s="183" t="s">
        <v>459</v>
      </c>
      <c r="F181" s="184" t="s">
        <v>460</v>
      </c>
      <c r="G181" s="185" t="s">
        <v>424</v>
      </c>
      <c r="H181" s="186">
        <v>6.3</v>
      </c>
      <c r="I181" s="187"/>
      <c r="J181" s="188">
        <f>ROUND(I181*H181,2)</f>
        <v>0</v>
      </c>
      <c r="K181" s="184" t="s">
        <v>185</v>
      </c>
      <c r="L181" s="42"/>
      <c r="M181" s="189" t="s">
        <v>5</v>
      </c>
      <c r="N181" s="190" t="s">
        <v>42</v>
      </c>
      <c r="O181" s="43"/>
      <c r="P181" s="191">
        <f>O181*H181</f>
        <v>0</v>
      </c>
      <c r="Q181" s="191">
        <v>0</v>
      </c>
      <c r="R181" s="191">
        <f>Q181*H181</f>
        <v>0</v>
      </c>
      <c r="S181" s="191">
        <v>0</v>
      </c>
      <c r="T181" s="192">
        <f>S181*H181</f>
        <v>0</v>
      </c>
      <c r="AR181" s="25" t="s">
        <v>186</v>
      </c>
      <c r="AT181" s="25" t="s">
        <v>181</v>
      </c>
      <c r="AU181" s="25" t="s">
        <v>80</v>
      </c>
      <c r="AY181" s="25" t="s">
        <v>179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25" t="s">
        <v>78</v>
      </c>
      <c r="BK181" s="193">
        <f>ROUND(I181*H181,2)</f>
        <v>0</v>
      </c>
      <c r="BL181" s="25" t="s">
        <v>186</v>
      </c>
      <c r="BM181" s="25" t="s">
        <v>461</v>
      </c>
    </row>
    <row r="182" spans="2:47" s="1" customFormat="1" ht="27">
      <c r="B182" s="42"/>
      <c r="D182" s="194" t="s">
        <v>188</v>
      </c>
      <c r="F182" s="195" t="s">
        <v>462</v>
      </c>
      <c r="I182" s="196"/>
      <c r="L182" s="42"/>
      <c r="M182" s="197"/>
      <c r="N182" s="43"/>
      <c r="O182" s="43"/>
      <c r="P182" s="43"/>
      <c r="Q182" s="43"/>
      <c r="R182" s="43"/>
      <c r="S182" s="43"/>
      <c r="T182" s="71"/>
      <c r="AT182" s="25" t="s">
        <v>188</v>
      </c>
      <c r="AU182" s="25" t="s">
        <v>80</v>
      </c>
    </row>
    <row r="183" spans="2:47" s="1" customFormat="1" ht="54">
      <c r="B183" s="42"/>
      <c r="D183" s="194" t="s">
        <v>190</v>
      </c>
      <c r="F183" s="198" t="s">
        <v>2005</v>
      </c>
      <c r="I183" s="196"/>
      <c r="L183" s="42"/>
      <c r="M183" s="197"/>
      <c r="N183" s="43"/>
      <c r="O183" s="43"/>
      <c r="P183" s="43"/>
      <c r="Q183" s="43"/>
      <c r="R183" s="43"/>
      <c r="S183" s="43"/>
      <c r="T183" s="71"/>
      <c r="AT183" s="25" t="s">
        <v>190</v>
      </c>
      <c r="AU183" s="25" t="s">
        <v>80</v>
      </c>
    </row>
    <row r="184" spans="2:51" s="13" customFormat="1" ht="13.5">
      <c r="B184" s="207"/>
      <c r="D184" s="194" t="s">
        <v>192</v>
      </c>
      <c r="E184" s="208" t="s">
        <v>5</v>
      </c>
      <c r="F184" s="209" t="s">
        <v>463</v>
      </c>
      <c r="H184" s="208" t="s">
        <v>5</v>
      </c>
      <c r="I184" s="210"/>
      <c r="L184" s="207"/>
      <c r="M184" s="211"/>
      <c r="N184" s="212"/>
      <c r="O184" s="212"/>
      <c r="P184" s="212"/>
      <c r="Q184" s="212"/>
      <c r="R184" s="212"/>
      <c r="S184" s="212"/>
      <c r="T184" s="213"/>
      <c r="AT184" s="208" t="s">
        <v>192</v>
      </c>
      <c r="AU184" s="208" t="s">
        <v>80</v>
      </c>
      <c r="AV184" s="13" t="s">
        <v>78</v>
      </c>
      <c r="AW184" s="13" t="s">
        <v>35</v>
      </c>
      <c r="AX184" s="13" t="s">
        <v>71</v>
      </c>
      <c r="AY184" s="208" t="s">
        <v>179</v>
      </c>
    </row>
    <row r="185" spans="2:51" s="12" customFormat="1" ht="13.5">
      <c r="B185" s="199"/>
      <c r="D185" s="194" t="s">
        <v>192</v>
      </c>
      <c r="E185" s="200" t="s">
        <v>5</v>
      </c>
      <c r="F185" s="201" t="s">
        <v>2007</v>
      </c>
      <c r="H185" s="202">
        <v>6.3</v>
      </c>
      <c r="I185" s="203"/>
      <c r="L185" s="199"/>
      <c r="M185" s="204"/>
      <c r="N185" s="205"/>
      <c r="O185" s="205"/>
      <c r="P185" s="205"/>
      <c r="Q185" s="205"/>
      <c r="R185" s="205"/>
      <c r="S185" s="205"/>
      <c r="T185" s="206"/>
      <c r="AT185" s="200" t="s">
        <v>192</v>
      </c>
      <c r="AU185" s="200" t="s">
        <v>80</v>
      </c>
      <c r="AV185" s="12" t="s">
        <v>80</v>
      </c>
      <c r="AW185" s="12" t="s">
        <v>35</v>
      </c>
      <c r="AX185" s="12" t="s">
        <v>78</v>
      </c>
      <c r="AY185" s="200" t="s">
        <v>179</v>
      </c>
    </row>
    <row r="186" spans="2:65" s="1" customFormat="1" ht="16.5" customHeight="1">
      <c r="B186" s="181"/>
      <c r="C186" s="182" t="s">
        <v>357</v>
      </c>
      <c r="D186" s="182" t="s">
        <v>181</v>
      </c>
      <c r="E186" s="183" t="s">
        <v>465</v>
      </c>
      <c r="F186" s="184" t="s">
        <v>466</v>
      </c>
      <c r="G186" s="185" t="s">
        <v>424</v>
      </c>
      <c r="H186" s="186">
        <v>3.15</v>
      </c>
      <c r="I186" s="187"/>
      <c r="J186" s="188">
        <f>ROUND(I186*H186,2)</f>
        <v>0</v>
      </c>
      <c r="K186" s="184" t="s">
        <v>185</v>
      </c>
      <c r="L186" s="42"/>
      <c r="M186" s="189" t="s">
        <v>5</v>
      </c>
      <c r="N186" s="190" t="s">
        <v>42</v>
      </c>
      <c r="O186" s="43"/>
      <c r="P186" s="191">
        <f>O186*H186</f>
        <v>0</v>
      </c>
      <c r="Q186" s="191">
        <v>0</v>
      </c>
      <c r="R186" s="191">
        <f>Q186*H186</f>
        <v>0</v>
      </c>
      <c r="S186" s="191">
        <v>0</v>
      </c>
      <c r="T186" s="192">
        <f>S186*H186</f>
        <v>0</v>
      </c>
      <c r="AR186" s="25" t="s">
        <v>186</v>
      </c>
      <c r="AT186" s="25" t="s">
        <v>181</v>
      </c>
      <c r="AU186" s="25" t="s">
        <v>80</v>
      </c>
      <c r="AY186" s="25" t="s">
        <v>179</v>
      </c>
      <c r="BE186" s="193">
        <f>IF(N186="základní",J186,0)</f>
        <v>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25" t="s">
        <v>78</v>
      </c>
      <c r="BK186" s="193">
        <f>ROUND(I186*H186,2)</f>
        <v>0</v>
      </c>
      <c r="BL186" s="25" t="s">
        <v>186</v>
      </c>
      <c r="BM186" s="25" t="s">
        <v>467</v>
      </c>
    </row>
    <row r="187" spans="2:47" s="1" customFormat="1" ht="27">
      <c r="B187" s="42"/>
      <c r="D187" s="194" t="s">
        <v>188</v>
      </c>
      <c r="F187" s="195" t="s">
        <v>468</v>
      </c>
      <c r="I187" s="196"/>
      <c r="L187" s="42"/>
      <c r="M187" s="197"/>
      <c r="N187" s="43"/>
      <c r="O187" s="43"/>
      <c r="P187" s="43"/>
      <c r="Q187" s="43"/>
      <c r="R187" s="43"/>
      <c r="S187" s="43"/>
      <c r="T187" s="71"/>
      <c r="AT187" s="25" t="s">
        <v>188</v>
      </c>
      <c r="AU187" s="25" t="s">
        <v>80</v>
      </c>
    </row>
    <row r="188" spans="2:51" s="12" customFormat="1" ht="13.5">
      <c r="B188" s="199"/>
      <c r="D188" s="194" t="s">
        <v>192</v>
      </c>
      <c r="E188" s="200" t="s">
        <v>5</v>
      </c>
      <c r="F188" s="201" t="s">
        <v>2008</v>
      </c>
      <c r="H188" s="202">
        <v>3.15</v>
      </c>
      <c r="I188" s="203"/>
      <c r="L188" s="199"/>
      <c r="M188" s="204"/>
      <c r="N188" s="205"/>
      <c r="O188" s="205"/>
      <c r="P188" s="205"/>
      <c r="Q188" s="205"/>
      <c r="R188" s="205"/>
      <c r="S188" s="205"/>
      <c r="T188" s="206"/>
      <c r="AT188" s="200" t="s">
        <v>192</v>
      </c>
      <c r="AU188" s="200" t="s">
        <v>80</v>
      </c>
      <c r="AV188" s="12" t="s">
        <v>80</v>
      </c>
      <c r="AW188" s="12" t="s">
        <v>35</v>
      </c>
      <c r="AX188" s="12" t="s">
        <v>78</v>
      </c>
      <c r="AY188" s="200" t="s">
        <v>179</v>
      </c>
    </row>
    <row r="189" spans="2:65" s="1" customFormat="1" ht="16.5" customHeight="1">
      <c r="B189" s="181"/>
      <c r="C189" s="182" t="s">
        <v>385</v>
      </c>
      <c r="D189" s="182" t="s">
        <v>181</v>
      </c>
      <c r="E189" s="183" t="s">
        <v>1457</v>
      </c>
      <c r="F189" s="184" t="s">
        <v>1458</v>
      </c>
      <c r="G189" s="185" t="s">
        <v>424</v>
      </c>
      <c r="H189" s="186">
        <v>415.926</v>
      </c>
      <c r="I189" s="187"/>
      <c r="J189" s="188">
        <f>ROUND(I189*H189,2)</f>
        <v>0</v>
      </c>
      <c r="K189" s="184" t="s">
        <v>185</v>
      </c>
      <c r="L189" s="42"/>
      <c r="M189" s="189" t="s">
        <v>5</v>
      </c>
      <c r="N189" s="190" t="s">
        <v>42</v>
      </c>
      <c r="O189" s="43"/>
      <c r="P189" s="191">
        <f>O189*H189</f>
        <v>0</v>
      </c>
      <c r="Q189" s="191">
        <v>0</v>
      </c>
      <c r="R189" s="191">
        <f>Q189*H189</f>
        <v>0</v>
      </c>
      <c r="S189" s="191">
        <v>0</v>
      </c>
      <c r="T189" s="192">
        <f>S189*H189</f>
        <v>0</v>
      </c>
      <c r="AR189" s="25" t="s">
        <v>186</v>
      </c>
      <c r="AT189" s="25" t="s">
        <v>181</v>
      </c>
      <c r="AU189" s="25" t="s">
        <v>80</v>
      </c>
      <c r="AY189" s="25" t="s">
        <v>179</v>
      </c>
      <c r="BE189" s="193">
        <f>IF(N189="základní",J189,0)</f>
        <v>0</v>
      </c>
      <c r="BF189" s="193">
        <f>IF(N189="snížená",J189,0)</f>
        <v>0</v>
      </c>
      <c r="BG189" s="193">
        <f>IF(N189="zákl. přenesená",J189,0)</f>
        <v>0</v>
      </c>
      <c r="BH189" s="193">
        <f>IF(N189="sníž. přenesená",J189,0)</f>
        <v>0</v>
      </c>
      <c r="BI189" s="193">
        <f>IF(N189="nulová",J189,0)</f>
        <v>0</v>
      </c>
      <c r="BJ189" s="25" t="s">
        <v>78</v>
      </c>
      <c r="BK189" s="193">
        <f>ROUND(I189*H189,2)</f>
        <v>0</v>
      </c>
      <c r="BL189" s="25" t="s">
        <v>186</v>
      </c>
      <c r="BM189" s="25" t="s">
        <v>2009</v>
      </c>
    </row>
    <row r="190" spans="2:47" s="1" customFormat="1" ht="27">
      <c r="B190" s="42"/>
      <c r="D190" s="194" t="s">
        <v>188</v>
      </c>
      <c r="F190" s="195" t="s">
        <v>1460</v>
      </c>
      <c r="I190" s="196"/>
      <c r="L190" s="42"/>
      <c r="M190" s="197"/>
      <c r="N190" s="43"/>
      <c r="O190" s="43"/>
      <c r="P190" s="43"/>
      <c r="Q190" s="43"/>
      <c r="R190" s="43"/>
      <c r="S190" s="43"/>
      <c r="T190" s="71"/>
      <c r="AT190" s="25" t="s">
        <v>188</v>
      </c>
      <c r="AU190" s="25" t="s">
        <v>80</v>
      </c>
    </row>
    <row r="191" spans="2:47" s="1" customFormat="1" ht="40.5">
      <c r="B191" s="42"/>
      <c r="D191" s="194" t="s">
        <v>190</v>
      </c>
      <c r="F191" s="198" t="s">
        <v>2010</v>
      </c>
      <c r="I191" s="196"/>
      <c r="L191" s="42"/>
      <c r="M191" s="197"/>
      <c r="N191" s="43"/>
      <c r="O191" s="43"/>
      <c r="P191" s="43"/>
      <c r="Q191" s="43"/>
      <c r="R191" s="43"/>
      <c r="S191" s="43"/>
      <c r="T191" s="71"/>
      <c r="AT191" s="25" t="s">
        <v>190</v>
      </c>
      <c r="AU191" s="25" t="s">
        <v>80</v>
      </c>
    </row>
    <row r="192" spans="2:51" s="13" customFormat="1" ht="13.5">
      <c r="B192" s="207"/>
      <c r="D192" s="194" t="s">
        <v>192</v>
      </c>
      <c r="E192" s="208" t="s">
        <v>5</v>
      </c>
      <c r="F192" s="209" t="s">
        <v>476</v>
      </c>
      <c r="H192" s="208" t="s">
        <v>5</v>
      </c>
      <c r="I192" s="210"/>
      <c r="L192" s="207"/>
      <c r="M192" s="211"/>
      <c r="N192" s="212"/>
      <c r="O192" s="212"/>
      <c r="P192" s="212"/>
      <c r="Q192" s="212"/>
      <c r="R192" s="212"/>
      <c r="S192" s="212"/>
      <c r="T192" s="213"/>
      <c r="AT192" s="208" t="s">
        <v>192</v>
      </c>
      <c r="AU192" s="208" t="s">
        <v>80</v>
      </c>
      <c r="AV192" s="13" t="s">
        <v>78</v>
      </c>
      <c r="AW192" s="13" t="s">
        <v>35</v>
      </c>
      <c r="AX192" s="13" t="s">
        <v>71</v>
      </c>
      <c r="AY192" s="208" t="s">
        <v>179</v>
      </c>
    </row>
    <row r="193" spans="2:51" s="12" customFormat="1" ht="13.5">
      <c r="B193" s="199"/>
      <c r="D193" s="194" t="s">
        <v>192</v>
      </c>
      <c r="E193" s="200" t="s">
        <v>5</v>
      </c>
      <c r="F193" s="201" t="s">
        <v>2011</v>
      </c>
      <c r="H193" s="202">
        <v>54</v>
      </c>
      <c r="I193" s="203"/>
      <c r="L193" s="199"/>
      <c r="M193" s="204"/>
      <c r="N193" s="205"/>
      <c r="O193" s="205"/>
      <c r="P193" s="205"/>
      <c r="Q193" s="205"/>
      <c r="R193" s="205"/>
      <c r="S193" s="205"/>
      <c r="T193" s="206"/>
      <c r="AT193" s="200" t="s">
        <v>192</v>
      </c>
      <c r="AU193" s="200" t="s">
        <v>80</v>
      </c>
      <c r="AV193" s="12" t="s">
        <v>80</v>
      </c>
      <c r="AW193" s="12" t="s">
        <v>35</v>
      </c>
      <c r="AX193" s="12" t="s">
        <v>71</v>
      </c>
      <c r="AY193" s="200" t="s">
        <v>179</v>
      </c>
    </row>
    <row r="194" spans="2:51" s="13" customFormat="1" ht="13.5">
      <c r="B194" s="207"/>
      <c r="D194" s="194" t="s">
        <v>192</v>
      </c>
      <c r="E194" s="208" t="s">
        <v>5</v>
      </c>
      <c r="F194" s="209" t="s">
        <v>490</v>
      </c>
      <c r="H194" s="208" t="s">
        <v>5</v>
      </c>
      <c r="I194" s="210"/>
      <c r="L194" s="207"/>
      <c r="M194" s="211"/>
      <c r="N194" s="212"/>
      <c r="O194" s="212"/>
      <c r="P194" s="212"/>
      <c r="Q194" s="212"/>
      <c r="R194" s="212"/>
      <c r="S194" s="212"/>
      <c r="T194" s="213"/>
      <c r="AT194" s="208" t="s">
        <v>192</v>
      </c>
      <c r="AU194" s="208" t="s">
        <v>80</v>
      </c>
      <c r="AV194" s="13" t="s">
        <v>78</v>
      </c>
      <c r="AW194" s="13" t="s">
        <v>35</v>
      </c>
      <c r="AX194" s="13" t="s">
        <v>71</v>
      </c>
      <c r="AY194" s="208" t="s">
        <v>179</v>
      </c>
    </row>
    <row r="195" spans="2:51" s="12" customFormat="1" ht="13.5">
      <c r="B195" s="199"/>
      <c r="D195" s="194" t="s">
        <v>192</v>
      </c>
      <c r="E195" s="200" t="s">
        <v>5</v>
      </c>
      <c r="F195" s="201" t="s">
        <v>2012</v>
      </c>
      <c r="H195" s="202">
        <v>104.04</v>
      </c>
      <c r="I195" s="203"/>
      <c r="L195" s="199"/>
      <c r="M195" s="204"/>
      <c r="N195" s="205"/>
      <c r="O195" s="205"/>
      <c r="P195" s="205"/>
      <c r="Q195" s="205"/>
      <c r="R195" s="205"/>
      <c r="S195" s="205"/>
      <c r="T195" s="206"/>
      <c r="AT195" s="200" t="s">
        <v>192</v>
      </c>
      <c r="AU195" s="200" t="s">
        <v>80</v>
      </c>
      <c r="AV195" s="12" t="s">
        <v>80</v>
      </c>
      <c r="AW195" s="12" t="s">
        <v>35</v>
      </c>
      <c r="AX195" s="12" t="s">
        <v>71</v>
      </c>
      <c r="AY195" s="200" t="s">
        <v>179</v>
      </c>
    </row>
    <row r="196" spans="2:51" s="13" customFormat="1" ht="13.5">
      <c r="B196" s="207"/>
      <c r="D196" s="194" t="s">
        <v>192</v>
      </c>
      <c r="E196" s="208" t="s">
        <v>5</v>
      </c>
      <c r="F196" s="209" t="s">
        <v>496</v>
      </c>
      <c r="H196" s="208" t="s">
        <v>5</v>
      </c>
      <c r="I196" s="210"/>
      <c r="L196" s="207"/>
      <c r="M196" s="211"/>
      <c r="N196" s="212"/>
      <c r="O196" s="212"/>
      <c r="P196" s="212"/>
      <c r="Q196" s="212"/>
      <c r="R196" s="212"/>
      <c r="S196" s="212"/>
      <c r="T196" s="213"/>
      <c r="AT196" s="208" t="s">
        <v>192</v>
      </c>
      <c r="AU196" s="208" t="s">
        <v>80</v>
      </c>
      <c r="AV196" s="13" t="s">
        <v>78</v>
      </c>
      <c r="AW196" s="13" t="s">
        <v>35</v>
      </c>
      <c r="AX196" s="13" t="s">
        <v>71</v>
      </c>
      <c r="AY196" s="208" t="s">
        <v>179</v>
      </c>
    </row>
    <row r="197" spans="2:51" s="12" customFormat="1" ht="13.5">
      <c r="B197" s="199"/>
      <c r="D197" s="194" t="s">
        <v>192</v>
      </c>
      <c r="E197" s="200" t="s">
        <v>5</v>
      </c>
      <c r="F197" s="201" t="s">
        <v>2013</v>
      </c>
      <c r="H197" s="202">
        <v>652.212</v>
      </c>
      <c r="I197" s="203"/>
      <c r="L197" s="199"/>
      <c r="M197" s="204"/>
      <c r="N197" s="205"/>
      <c r="O197" s="205"/>
      <c r="P197" s="205"/>
      <c r="Q197" s="205"/>
      <c r="R197" s="205"/>
      <c r="S197" s="205"/>
      <c r="T197" s="206"/>
      <c r="AT197" s="200" t="s">
        <v>192</v>
      </c>
      <c r="AU197" s="200" t="s">
        <v>80</v>
      </c>
      <c r="AV197" s="12" t="s">
        <v>80</v>
      </c>
      <c r="AW197" s="12" t="s">
        <v>35</v>
      </c>
      <c r="AX197" s="12" t="s">
        <v>71</v>
      </c>
      <c r="AY197" s="200" t="s">
        <v>179</v>
      </c>
    </row>
    <row r="198" spans="2:51" s="12" customFormat="1" ht="13.5">
      <c r="B198" s="199"/>
      <c r="D198" s="194" t="s">
        <v>192</v>
      </c>
      <c r="E198" s="200" t="s">
        <v>5</v>
      </c>
      <c r="F198" s="201" t="s">
        <v>2014</v>
      </c>
      <c r="H198" s="202">
        <v>21.6</v>
      </c>
      <c r="I198" s="203"/>
      <c r="L198" s="199"/>
      <c r="M198" s="204"/>
      <c r="N198" s="205"/>
      <c r="O198" s="205"/>
      <c r="P198" s="205"/>
      <c r="Q198" s="205"/>
      <c r="R198" s="205"/>
      <c r="S198" s="205"/>
      <c r="T198" s="206"/>
      <c r="AT198" s="200" t="s">
        <v>192</v>
      </c>
      <c r="AU198" s="200" t="s">
        <v>80</v>
      </c>
      <c r="AV198" s="12" t="s">
        <v>80</v>
      </c>
      <c r="AW198" s="12" t="s">
        <v>35</v>
      </c>
      <c r="AX198" s="12" t="s">
        <v>71</v>
      </c>
      <c r="AY198" s="200" t="s">
        <v>179</v>
      </c>
    </row>
    <row r="199" spans="2:51" s="15" customFormat="1" ht="13.5">
      <c r="B199" s="222"/>
      <c r="D199" s="194" t="s">
        <v>192</v>
      </c>
      <c r="E199" s="223" t="s">
        <v>5</v>
      </c>
      <c r="F199" s="224" t="s">
        <v>456</v>
      </c>
      <c r="H199" s="225">
        <v>831.852</v>
      </c>
      <c r="I199" s="226"/>
      <c r="L199" s="222"/>
      <c r="M199" s="227"/>
      <c r="N199" s="228"/>
      <c r="O199" s="228"/>
      <c r="P199" s="228"/>
      <c r="Q199" s="228"/>
      <c r="R199" s="228"/>
      <c r="S199" s="228"/>
      <c r="T199" s="229"/>
      <c r="AT199" s="223" t="s">
        <v>192</v>
      </c>
      <c r="AU199" s="223" t="s">
        <v>80</v>
      </c>
      <c r="AV199" s="15" t="s">
        <v>88</v>
      </c>
      <c r="AW199" s="15" t="s">
        <v>35</v>
      </c>
      <c r="AX199" s="15" t="s">
        <v>71</v>
      </c>
      <c r="AY199" s="223" t="s">
        <v>179</v>
      </c>
    </row>
    <row r="200" spans="2:51" s="12" customFormat="1" ht="13.5">
      <c r="B200" s="199"/>
      <c r="D200" s="194" t="s">
        <v>192</v>
      </c>
      <c r="E200" s="200" t="s">
        <v>5</v>
      </c>
      <c r="F200" s="201" t="s">
        <v>2015</v>
      </c>
      <c r="H200" s="202">
        <v>415.926</v>
      </c>
      <c r="I200" s="203"/>
      <c r="L200" s="199"/>
      <c r="M200" s="204"/>
      <c r="N200" s="205"/>
      <c r="O200" s="205"/>
      <c r="P200" s="205"/>
      <c r="Q200" s="205"/>
      <c r="R200" s="205"/>
      <c r="S200" s="205"/>
      <c r="T200" s="206"/>
      <c r="AT200" s="200" t="s">
        <v>192</v>
      </c>
      <c r="AU200" s="200" t="s">
        <v>80</v>
      </c>
      <c r="AV200" s="12" t="s">
        <v>80</v>
      </c>
      <c r="AW200" s="12" t="s">
        <v>35</v>
      </c>
      <c r="AX200" s="12" t="s">
        <v>78</v>
      </c>
      <c r="AY200" s="200" t="s">
        <v>179</v>
      </c>
    </row>
    <row r="201" spans="2:65" s="1" customFormat="1" ht="16.5" customHeight="1">
      <c r="B201" s="181"/>
      <c r="C201" s="182" t="s">
        <v>10</v>
      </c>
      <c r="D201" s="182" t="s">
        <v>181</v>
      </c>
      <c r="E201" s="183" t="s">
        <v>1470</v>
      </c>
      <c r="F201" s="184" t="s">
        <v>1471</v>
      </c>
      <c r="G201" s="185" t="s">
        <v>424</v>
      </c>
      <c r="H201" s="186">
        <v>415.926</v>
      </c>
      <c r="I201" s="187"/>
      <c r="J201" s="188">
        <f>ROUND(I201*H201,2)</f>
        <v>0</v>
      </c>
      <c r="K201" s="184" t="s">
        <v>185</v>
      </c>
      <c r="L201" s="42"/>
      <c r="M201" s="189" t="s">
        <v>5</v>
      </c>
      <c r="N201" s="190" t="s">
        <v>42</v>
      </c>
      <c r="O201" s="43"/>
      <c r="P201" s="191">
        <f>O201*H201</f>
        <v>0</v>
      </c>
      <c r="Q201" s="191">
        <v>0</v>
      </c>
      <c r="R201" s="191">
        <f>Q201*H201</f>
        <v>0</v>
      </c>
      <c r="S201" s="191">
        <v>0</v>
      </c>
      <c r="T201" s="192">
        <f>S201*H201</f>
        <v>0</v>
      </c>
      <c r="AR201" s="25" t="s">
        <v>186</v>
      </c>
      <c r="AT201" s="25" t="s">
        <v>181</v>
      </c>
      <c r="AU201" s="25" t="s">
        <v>80</v>
      </c>
      <c r="AY201" s="25" t="s">
        <v>179</v>
      </c>
      <c r="BE201" s="193">
        <f>IF(N201="základní",J201,0)</f>
        <v>0</v>
      </c>
      <c r="BF201" s="193">
        <f>IF(N201="snížená",J201,0)</f>
        <v>0</v>
      </c>
      <c r="BG201" s="193">
        <f>IF(N201="zákl. přenesená",J201,0)</f>
        <v>0</v>
      </c>
      <c r="BH201" s="193">
        <f>IF(N201="sníž. přenesená",J201,0)</f>
        <v>0</v>
      </c>
      <c r="BI201" s="193">
        <f>IF(N201="nulová",J201,0)</f>
        <v>0</v>
      </c>
      <c r="BJ201" s="25" t="s">
        <v>78</v>
      </c>
      <c r="BK201" s="193">
        <f>ROUND(I201*H201,2)</f>
        <v>0</v>
      </c>
      <c r="BL201" s="25" t="s">
        <v>186</v>
      </c>
      <c r="BM201" s="25" t="s">
        <v>2016</v>
      </c>
    </row>
    <row r="202" spans="2:47" s="1" customFormat="1" ht="27">
      <c r="B202" s="42"/>
      <c r="D202" s="194" t="s">
        <v>188</v>
      </c>
      <c r="F202" s="195" t="s">
        <v>1473</v>
      </c>
      <c r="I202" s="196"/>
      <c r="L202" s="42"/>
      <c r="M202" s="197"/>
      <c r="N202" s="43"/>
      <c r="O202" s="43"/>
      <c r="P202" s="43"/>
      <c r="Q202" s="43"/>
      <c r="R202" s="43"/>
      <c r="S202" s="43"/>
      <c r="T202" s="71"/>
      <c r="AT202" s="25" t="s">
        <v>188</v>
      </c>
      <c r="AU202" s="25" t="s">
        <v>80</v>
      </c>
    </row>
    <row r="203" spans="2:47" s="1" customFormat="1" ht="40.5">
      <c r="B203" s="42"/>
      <c r="D203" s="194" t="s">
        <v>190</v>
      </c>
      <c r="F203" s="198" t="s">
        <v>2010</v>
      </c>
      <c r="I203" s="196"/>
      <c r="L203" s="42"/>
      <c r="M203" s="197"/>
      <c r="N203" s="43"/>
      <c r="O203" s="43"/>
      <c r="P203" s="43"/>
      <c r="Q203" s="43"/>
      <c r="R203" s="43"/>
      <c r="S203" s="43"/>
      <c r="T203" s="71"/>
      <c r="AT203" s="25" t="s">
        <v>190</v>
      </c>
      <c r="AU203" s="25" t="s">
        <v>80</v>
      </c>
    </row>
    <row r="204" spans="2:51" s="13" customFormat="1" ht="13.5">
      <c r="B204" s="207"/>
      <c r="D204" s="194" t="s">
        <v>192</v>
      </c>
      <c r="E204" s="208" t="s">
        <v>5</v>
      </c>
      <c r="F204" s="209" t="s">
        <v>527</v>
      </c>
      <c r="H204" s="208" t="s">
        <v>5</v>
      </c>
      <c r="I204" s="210"/>
      <c r="L204" s="207"/>
      <c r="M204" s="211"/>
      <c r="N204" s="212"/>
      <c r="O204" s="212"/>
      <c r="P204" s="212"/>
      <c r="Q204" s="212"/>
      <c r="R204" s="212"/>
      <c r="S204" s="212"/>
      <c r="T204" s="213"/>
      <c r="AT204" s="208" t="s">
        <v>192</v>
      </c>
      <c r="AU204" s="208" t="s">
        <v>80</v>
      </c>
      <c r="AV204" s="13" t="s">
        <v>78</v>
      </c>
      <c r="AW204" s="13" t="s">
        <v>35</v>
      </c>
      <c r="AX204" s="13" t="s">
        <v>71</v>
      </c>
      <c r="AY204" s="208" t="s">
        <v>179</v>
      </c>
    </row>
    <row r="205" spans="2:51" s="12" customFormat="1" ht="13.5">
      <c r="B205" s="199"/>
      <c r="D205" s="194" t="s">
        <v>192</v>
      </c>
      <c r="E205" s="200" t="s">
        <v>5</v>
      </c>
      <c r="F205" s="201" t="s">
        <v>2015</v>
      </c>
      <c r="H205" s="202">
        <v>415.926</v>
      </c>
      <c r="I205" s="203"/>
      <c r="L205" s="199"/>
      <c r="M205" s="204"/>
      <c r="N205" s="205"/>
      <c r="O205" s="205"/>
      <c r="P205" s="205"/>
      <c r="Q205" s="205"/>
      <c r="R205" s="205"/>
      <c r="S205" s="205"/>
      <c r="T205" s="206"/>
      <c r="AT205" s="200" t="s">
        <v>192</v>
      </c>
      <c r="AU205" s="200" t="s">
        <v>80</v>
      </c>
      <c r="AV205" s="12" t="s">
        <v>80</v>
      </c>
      <c r="AW205" s="12" t="s">
        <v>35</v>
      </c>
      <c r="AX205" s="12" t="s">
        <v>78</v>
      </c>
      <c r="AY205" s="200" t="s">
        <v>179</v>
      </c>
    </row>
    <row r="206" spans="2:65" s="1" customFormat="1" ht="16.5" customHeight="1">
      <c r="B206" s="181"/>
      <c r="C206" s="182" t="s">
        <v>406</v>
      </c>
      <c r="D206" s="182" t="s">
        <v>181</v>
      </c>
      <c r="E206" s="183" t="s">
        <v>529</v>
      </c>
      <c r="F206" s="184" t="s">
        <v>530</v>
      </c>
      <c r="G206" s="185" t="s">
        <v>424</v>
      </c>
      <c r="H206" s="186">
        <v>207.963</v>
      </c>
      <c r="I206" s="187"/>
      <c r="J206" s="188">
        <f>ROUND(I206*H206,2)</f>
        <v>0</v>
      </c>
      <c r="K206" s="184" t="s">
        <v>185</v>
      </c>
      <c r="L206" s="42"/>
      <c r="M206" s="189" t="s">
        <v>5</v>
      </c>
      <c r="N206" s="190" t="s">
        <v>42</v>
      </c>
      <c r="O206" s="43"/>
      <c r="P206" s="191">
        <f>O206*H206</f>
        <v>0</v>
      </c>
      <c r="Q206" s="191">
        <v>0</v>
      </c>
      <c r="R206" s="191">
        <f>Q206*H206</f>
        <v>0</v>
      </c>
      <c r="S206" s="191">
        <v>0</v>
      </c>
      <c r="T206" s="192">
        <f>S206*H206</f>
        <v>0</v>
      </c>
      <c r="AR206" s="25" t="s">
        <v>186</v>
      </c>
      <c r="AT206" s="25" t="s">
        <v>181</v>
      </c>
      <c r="AU206" s="25" t="s">
        <v>80</v>
      </c>
      <c r="AY206" s="25" t="s">
        <v>179</v>
      </c>
      <c r="BE206" s="193">
        <f>IF(N206="základní",J206,0)</f>
        <v>0</v>
      </c>
      <c r="BF206" s="193">
        <f>IF(N206="snížená",J206,0)</f>
        <v>0</v>
      </c>
      <c r="BG206" s="193">
        <f>IF(N206="zákl. přenesená",J206,0)</f>
        <v>0</v>
      </c>
      <c r="BH206" s="193">
        <f>IF(N206="sníž. přenesená",J206,0)</f>
        <v>0</v>
      </c>
      <c r="BI206" s="193">
        <f>IF(N206="nulová",J206,0)</f>
        <v>0</v>
      </c>
      <c r="BJ206" s="25" t="s">
        <v>78</v>
      </c>
      <c r="BK206" s="193">
        <f>ROUND(I206*H206,2)</f>
        <v>0</v>
      </c>
      <c r="BL206" s="25" t="s">
        <v>186</v>
      </c>
      <c r="BM206" s="25" t="s">
        <v>531</v>
      </c>
    </row>
    <row r="207" spans="2:47" s="1" customFormat="1" ht="27">
      <c r="B207" s="42"/>
      <c r="D207" s="194" t="s">
        <v>188</v>
      </c>
      <c r="F207" s="195" t="s">
        <v>532</v>
      </c>
      <c r="I207" s="196"/>
      <c r="L207" s="42"/>
      <c r="M207" s="197"/>
      <c r="N207" s="43"/>
      <c r="O207" s="43"/>
      <c r="P207" s="43"/>
      <c r="Q207" s="43"/>
      <c r="R207" s="43"/>
      <c r="S207" s="43"/>
      <c r="T207" s="71"/>
      <c r="AT207" s="25" t="s">
        <v>188</v>
      </c>
      <c r="AU207" s="25" t="s">
        <v>80</v>
      </c>
    </row>
    <row r="208" spans="2:51" s="12" customFormat="1" ht="13.5">
      <c r="B208" s="199"/>
      <c r="D208" s="194" t="s">
        <v>192</v>
      </c>
      <c r="E208" s="200" t="s">
        <v>5</v>
      </c>
      <c r="F208" s="201" t="s">
        <v>2017</v>
      </c>
      <c r="H208" s="202">
        <v>207.963</v>
      </c>
      <c r="I208" s="203"/>
      <c r="L208" s="199"/>
      <c r="M208" s="204"/>
      <c r="N208" s="205"/>
      <c r="O208" s="205"/>
      <c r="P208" s="205"/>
      <c r="Q208" s="205"/>
      <c r="R208" s="205"/>
      <c r="S208" s="205"/>
      <c r="T208" s="206"/>
      <c r="AT208" s="200" t="s">
        <v>192</v>
      </c>
      <c r="AU208" s="200" t="s">
        <v>80</v>
      </c>
      <c r="AV208" s="12" t="s">
        <v>80</v>
      </c>
      <c r="AW208" s="12" t="s">
        <v>35</v>
      </c>
      <c r="AX208" s="12" t="s">
        <v>78</v>
      </c>
      <c r="AY208" s="200" t="s">
        <v>179</v>
      </c>
    </row>
    <row r="209" spans="2:65" s="1" customFormat="1" ht="25.5" customHeight="1">
      <c r="B209" s="181"/>
      <c r="C209" s="182" t="s">
        <v>411</v>
      </c>
      <c r="D209" s="182" t="s">
        <v>181</v>
      </c>
      <c r="E209" s="183" t="s">
        <v>2018</v>
      </c>
      <c r="F209" s="184" t="s">
        <v>2019</v>
      </c>
      <c r="G209" s="185" t="s">
        <v>309</v>
      </c>
      <c r="H209" s="186">
        <v>20</v>
      </c>
      <c r="I209" s="187"/>
      <c r="J209" s="188">
        <f>ROUND(I209*H209,2)</f>
        <v>0</v>
      </c>
      <c r="K209" s="184" t="s">
        <v>185</v>
      </c>
      <c r="L209" s="42"/>
      <c r="M209" s="189" t="s">
        <v>5</v>
      </c>
      <c r="N209" s="190" t="s">
        <v>42</v>
      </c>
      <c r="O209" s="43"/>
      <c r="P209" s="191">
        <f>O209*H209</f>
        <v>0</v>
      </c>
      <c r="Q209" s="191">
        <v>0</v>
      </c>
      <c r="R209" s="191">
        <f>Q209*H209</f>
        <v>0</v>
      </c>
      <c r="S209" s="191">
        <v>0</v>
      </c>
      <c r="T209" s="192">
        <f>S209*H209</f>
        <v>0</v>
      </c>
      <c r="AR209" s="25" t="s">
        <v>186</v>
      </c>
      <c r="AT209" s="25" t="s">
        <v>181</v>
      </c>
      <c r="AU209" s="25" t="s">
        <v>80</v>
      </c>
      <c r="AY209" s="25" t="s">
        <v>179</v>
      </c>
      <c r="BE209" s="193">
        <f>IF(N209="základní",J209,0)</f>
        <v>0</v>
      </c>
      <c r="BF209" s="193">
        <f>IF(N209="snížená",J209,0)</f>
        <v>0</v>
      </c>
      <c r="BG209" s="193">
        <f>IF(N209="zákl. přenesená",J209,0)</f>
        <v>0</v>
      </c>
      <c r="BH209" s="193">
        <f>IF(N209="sníž. přenesená",J209,0)</f>
        <v>0</v>
      </c>
      <c r="BI209" s="193">
        <f>IF(N209="nulová",J209,0)</f>
        <v>0</v>
      </c>
      <c r="BJ209" s="25" t="s">
        <v>78</v>
      </c>
      <c r="BK209" s="193">
        <f>ROUND(I209*H209,2)</f>
        <v>0</v>
      </c>
      <c r="BL209" s="25" t="s">
        <v>186</v>
      </c>
      <c r="BM209" s="25" t="s">
        <v>2020</v>
      </c>
    </row>
    <row r="210" spans="2:47" s="1" customFormat="1" ht="27">
      <c r="B210" s="42"/>
      <c r="D210" s="194" t="s">
        <v>188</v>
      </c>
      <c r="F210" s="195" t="s">
        <v>2021</v>
      </c>
      <c r="I210" s="196"/>
      <c r="L210" s="42"/>
      <c r="M210" s="197"/>
      <c r="N210" s="43"/>
      <c r="O210" s="43"/>
      <c r="P210" s="43"/>
      <c r="Q210" s="43"/>
      <c r="R210" s="43"/>
      <c r="S210" s="43"/>
      <c r="T210" s="71"/>
      <c r="AT210" s="25" t="s">
        <v>188</v>
      </c>
      <c r="AU210" s="25" t="s">
        <v>80</v>
      </c>
    </row>
    <row r="211" spans="2:47" s="1" customFormat="1" ht="27">
      <c r="B211" s="42"/>
      <c r="D211" s="194" t="s">
        <v>190</v>
      </c>
      <c r="F211" s="198" t="s">
        <v>1984</v>
      </c>
      <c r="I211" s="196"/>
      <c r="L211" s="42"/>
      <c r="M211" s="197"/>
      <c r="N211" s="43"/>
      <c r="O211" s="43"/>
      <c r="P211" s="43"/>
      <c r="Q211" s="43"/>
      <c r="R211" s="43"/>
      <c r="S211" s="43"/>
      <c r="T211" s="71"/>
      <c r="AT211" s="25" t="s">
        <v>190</v>
      </c>
      <c r="AU211" s="25" t="s">
        <v>80</v>
      </c>
    </row>
    <row r="212" spans="2:51" s="12" customFormat="1" ht="13.5">
      <c r="B212" s="199"/>
      <c r="D212" s="194" t="s">
        <v>192</v>
      </c>
      <c r="E212" s="200" t="s">
        <v>5</v>
      </c>
      <c r="F212" s="201" t="s">
        <v>385</v>
      </c>
      <c r="H212" s="202">
        <v>20</v>
      </c>
      <c r="I212" s="203"/>
      <c r="L212" s="199"/>
      <c r="M212" s="204"/>
      <c r="N212" s="205"/>
      <c r="O212" s="205"/>
      <c r="P212" s="205"/>
      <c r="Q212" s="205"/>
      <c r="R212" s="205"/>
      <c r="S212" s="205"/>
      <c r="T212" s="206"/>
      <c r="AT212" s="200" t="s">
        <v>192</v>
      </c>
      <c r="AU212" s="200" t="s">
        <v>80</v>
      </c>
      <c r="AV212" s="12" t="s">
        <v>80</v>
      </c>
      <c r="AW212" s="12" t="s">
        <v>35</v>
      </c>
      <c r="AX212" s="12" t="s">
        <v>78</v>
      </c>
      <c r="AY212" s="200" t="s">
        <v>179</v>
      </c>
    </row>
    <row r="213" spans="2:65" s="1" customFormat="1" ht="16.5" customHeight="1">
      <c r="B213" s="181"/>
      <c r="C213" s="230" t="s">
        <v>417</v>
      </c>
      <c r="D213" s="230" t="s">
        <v>541</v>
      </c>
      <c r="E213" s="231" t="s">
        <v>2022</v>
      </c>
      <c r="F213" s="232" t="s">
        <v>2023</v>
      </c>
      <c r="G213" s="233" t="s">
        <v>309</v>
      </c>
      <c r="H213" s="234">
        <v>20</v>
      </c>
      <c r="I213" s="235"/>
      <c r="J213" s="236">
        <f>ROUND(I213*H213,2)</f>
        <v>0</v>
      </c>
      <c r="K213" s="232" t="s">
        <v>5</v>
      </c>
      <c r="L213" s="237"/>
      <c r="M213" s="238" t="s">
        <v>5</v>
      </c>
      <c r="N213" s="239" t="s">
        <v>42</v>
      </c>
      <c r="O213" s="43"/>
      <c r="P213" s="191">
        <f>O213*H213</f>
        <v>0</v>
      </c>
      <c r="Q213" s="191">
        <v>0.0624</v>
      </c>
      <c r="R213" s="191">
        <f>Q213*H213</f>
        <v>1.248</v>
      </c>
      <c r="S213" s="191">
        <v>0</v>
      </c>
      <c r="T213" s="192">
        <f>S213*H213</f>
        <v>0</v>
      </c>
      <c r="AR213" s="25" t="s">
        <v>284</v>
      </c>
      <c r="AT213" s="25" t="s">
        <v>541</v>
      </c>
      <c r="AU213" s="25" t="s">
        <v>80</v>
      </c>
      <c r="AY213" s="25" t="s">
        <v>179</v>
      </c>
      <c r="BE213" s="193">
        <f>IF(N213="základní",J213,0)</f>
        <v>0</v>
      </c>
      <c r="BF213" s="193">
        <f>IF(N213="snížená",J213,0)</f>
        <v>0</v>
      </c>
      <c r="BG213" s="193">
        <f>IF(N213="zákl. přenesená",J213,0)</f>
        <v>0</v>
      </c>
      <c r="BH213" s="193">
        <f>IF(N213="sníž. přenesená",J213,0)</f>
        <v>0</v>
      </c>
      <c r="BI213" s="193">
        <f>IF(N213="nulová",J213,0)</f>
        <v>0</v>
      </c>
      <c r="BJ213" s="25" t="s">
        <v>78</v>
      </c>
      <c r="BK213" s="193">
        <f>ROUND(I213*H213,2)</f>
        <v>0</v>
      </c>
      <c r="BL213" s="25" t="s">
        <v>186</v>
      </c>
      <c r="BM213" s="25" t="s">
        <v>2024</v>
      </c>
    </row>
    <row r="214" spans="2:47" s="1" customFormat="1" ht="13.5">
      <c r="B214" s="42"/>
      <c r="D214" s="194" t="s">
        <v>188</v>
      </c>
      <c r="F214" s="195" t="s">
        <v>2023</v>
      </c>
      <c r="I214" s="196"/>
      <c r="L214" s="42"/>
      <c r="M214" s="197"/>
      <c r="N214" s="43"/>
      <c r="O214" s="43"/>
      <c r="P214" s="43"/>
      <c r="Q214" s="43"/>
      <c r="R214" s="43"/>
      <c r="S214" s="43"/>
      <c r="T214" s="71"/>
      <c r="AT214" s="25" t="s">
        <v>188</v>
      </c>
      <c r="AU214" s="25" t="s">
        <v>80</v>
      </c>
    </row>
    <row r="215" spans="2:65" s="1" customFormat="1" ht="16.5" customHeight="1">
      <c r="B215" s="181"/>
      <c r="C215" s="182" t="s">
        <v>319</v>
      </c>
      <c r="D215" s="182" t="s">
        <v>181</v>
      </c>
      <c r="E215" s="183" t="s">
        <v>1476</v>
      </c>
      <c r="F215" s="184" t="s">
        <v>2025</v>
      </c>
      <c r="G215" s="185" t="s">
        <v>184</v>
      </c>
      <c r="H215" s="186">
        <v>2302.4</v>
      </c>
      <c r="I215" s="187"/>
      <c r="J215" s="188">
        <f>ROUND(I215*H215,2)</f>
        <v>0</v>
      </c>
      <c r="K215" s="184" t="s">
        <v>185</v>
      </c>
      <c r="L215" s="42"/>
      <c r="M215" s="189" t="s">
        <v>5</v>
      </c>
      <c r="N215" s="190" t="s">
        <v>42</v>
      </c>
      <c r="O215" s="43"/>
      <c r="P215" s="191">
        <f>O215*H215</f>
        <v>0</v>
      </c>
      <c r="Q215" s="191">
        <v>0.00084</v>
      </c>
      <c r="R215" s="191">
        <f>Q215*H215</f>
        <v>1.9340160000000002</v>
      </c>
      <c r="S215" s="191">
        <v>0</v>
      </c>
      <c r="T215" s="192">
        <f>S215*H215</f>
        <v>0</v>
      </c>
      <c r="AR215" s="25" t="s">
        <v>186</v>
      </c>
      <c r="AT215" s="25" t="s">
        <v>181</v>
      </c>
      <c r="AU215" s="25" t="s">
        <v>80</v>
      </c>
      <c r="AY215" s="25" t="s">
        <v>179</v>
      </c>
      <c r="BE215" s="193">
        <f>IF(N215="základní",J215,0)</f>
        <v>0</v>
      </c>
      <c r="BF215" s="193">
        <f>IF(N215="snížená",J215,0)</f>
        <v>0</v>
      </c>
      <c r="BG215" s="193">
        <f>IF(N215="zákl. přenesená",J215,0)</f>
        <v>0</v>
      </c>
      <c r="BH215" s="193">
        <f>IF(N215="sníž. přenesená",J215,0)</f>
        <v>0</v>
      </c>
      <c r="BI215" s="193">
        <f>IF(N215="nulová",J215,0)</f>
        <v>0</v>
      </c>
      <c r="BJ215" s="25" t="s">
        <v>78</v>
      </c>
      <c r="BK215" s="193">
        <f>ROUND(I215*H215,2)</f>
        <v>0</v>
      </c>
      <c r="BL215" s="25" t="s">
        <v>186</v>
      </c>
      <c r="BM215" s="25" t="s">
        <v>2026</v>
      </c>
    </row>
    <row r="216" spans="2:47" s="1" customFormat="1" ht="27">
      <c r="B216" s="42"/>
      <c r="D216" s="194" t="s">
        <v>188</v>
      </c>
      <c r="F216" s="195" t="s">
        <v>1479</v>
      </c>
      <c r="I216" s="196"/>
      <c r="L216" s="42"/>
      <c r="M216" s="197"/>
      <c r="N216" s="43"/>
      <c r="O216" s="43"/>
      <c r="P216" s="43"/>
      <c r="Q216" s="43"/>
      <c r="R216" s="43"/>
      <c r="S216" s="43"/>
      <c r="T216" s="71"/>
      <c r="AT216" s="25" t="s">
        <v>188</v>
      </c>
      <c r="AU216" s="25" t="s">
        <v>80</v>
      </c>
    </row>
    <row r="217" spans="2:47" s="1" customFormat="1" ht="27">
      <c r="B217" s="42"/>
      <c r="D217" s="194" t="s">
        <v>190</v>
      </c>
      <c r="F217" s="198" t="s">
        <v>1984</v>
      </c>
      <c r="I217" s="196"/>
      <c r="L217" s="42"/>
      <c r="M217" s="197"/>
      <c r="N217" s="43"/>
      <c r="O217" s="43"/>
      <c r="P217" s="43"/>
      <c r="Q217" s="43"/>
      <c r="R217" s="43"/>
      <c r="S217" s="43"/>
      <c r="T217" s="71"/>
      <c r="AT217" s="25" t="s">
        <v>190</v>
      </c>
      <c r="AU217" s="25" t="s">
        <v>80</v>
      </c>
    </row>
    <row r="218" spans="2:51" s="12" customFormat="1" ht="13.5">
      <c r="B218" s="199"/>
      <c r="D218" s="194" t="s">
        <v>192</v>
      </c>
      <c r="E218" s="200" t="s">
        <v>5</v>
      </c>
      <c r="F218" s="201" t="s">
        <v>2027</v>
      </c>
      <c r="H218" s="202">
        <v>2430.4</v>
      </c>
      <c r="I218" s="203"/>
      <c r="L218" s="199"/>
      <c r="M218" s="204"/>
      <c r="N218" s="205"/>
      <c r="O218" s="205"/>
      <c r="P218" s="205"/>
      <c r="Q218" s="205"/>
      <c r="R218" s="205"/>
      <c r="S218" s="205"/>
      <c r="T218" s="206"/>
      <c r="AT218" s="200" t="s">
        <v>192</v>
      </c>
      <c r="AU218" s="200" t="s">
        <v>80</v>
      </c>
      <c r="AV218" s="12" t="s">
        <v>80</v>
      </c>
      <c r="AW218" s="12" t="s">
        <v>35</v>
      </c>
      <c r="AX218" s="12" t="s">
        <v>71</v>
      </c>
      <c r="AY218" s="200" t="s">
        <v>179</v>
      </c>
    </row>
    <row r="219" spans="2:51" s="12" customFormat="1" ht="13.5">
      <c r="B219" s="199"/>
      <c r="D219" s="194" t="s">
        <v>192</v>
      </c>
      <c r="E219" s="200" t="s">
        <v>5</v>
      </c>
      <c r="F219" s="201" t="s">
        <v>2028</v>
      </c>
      <c r="H219" s="202">
        <v>-64</v>
      </c>
      <c r="I219" s="203"/>
      <c r="L219" s="199"/>
      <c r="M219" s="204"/>
      <c r="N219" s="205"/>
      <c r="O219" s="205"/>
      <c r="P219" s="205"/>
      <c r="Q219" s="205"/>
      <c r="R219" s="205"/>
      <c r="S219" s="205"/>
      <c r="T219" s="206"/>
      <c r="AT219" s="200" t="s">
        <v>192</v>
      </c>
      <c r="AU219" s="200" t="s">
        <v>80</v>
      </c>
      <c r="AV219" s="12" t="s">
        <v>80</v>
      </c>
      <c r="AW219" s="12" t="s">
        <v>35</v>
      </c>
      <c r="AX219" s="12" t="s">
        <v>71</v>
      </c>
      <c r="AY219" s="200" t="s">
        <v>179</v>
      </c>
    </row>
    <row r="220" spans="2:51" s="12" customFormat="1" ht="13.5">
      <c r="B220" s="199"/>
      <c r="D220" s="194" t="s">
        <v>192</v>
      </c>
      <c r="E220" s="200" t="s">
        <v>5</v>
      </c>
      <c r="F220" s="201" t="s">
        <v>2029</v>
      </c>
      <c r="H220" s="202">
        <v>-64</v>
      </c>
      <c r="I220" s="203"/>
      <c r="L220" s="199"/>
      <c r="M220" s="204"/>
      <c r="N220" s="205"/>
      <c r="O220" s="205"/>
      <c r="P220" s="205"/>
      <c r="Q220" s="205"/>
      <c r="R220" s="205"/>
      <c r="S220" s="205"/>
      <c r="T220" s="206"/>
      <c r="AT220" s="200" t="s">
        <v>192</v>
      </c>
      <c r="AU220" s="200" t="s">
        <v>80</v>
      </c>
      <c r="AV220" s="12" t="s">
        <v>80</v>
      </c>
      <c r="AW220" s="12" t="s">
        <v>35</v>
      </c>
      <c r="AX220" s="12" t="s">
        <v>71</v>
      </c>
      <c r="AY220" s="200" t="s">
        <v>179</v>
      </c>
    </row>
    <row r="221" spans="2:51" s="14" customFormat="1" ht="13.5">
      <c r="B221" s="214"/>
      <c r="D221" s="194" t="s">
        <v>192</v>
      </c>
      <c r="E221" s="215" t="s">
        <v>5</v>
      </c>
      <c r="F221" s="216" t="s">
        <v>228</v>
      </c>
      <c r="H221" s="217">
        <v>2302.4</v>
      </c>
      <c r="I221" s="218"/>
      <c r="L221" s="214"/>
      <c r="M221" s="219"/>
      <c r="N221" s="220"/>
      <c r="O221" s="220"/>
      <c r="P221" s="220"/>
      <c r="Q221" s="220"/>
      <c r="R221" s="220"/>
      <c r="S221" s="220"/>
      <c r="T221" s="221"/>
      <c r="AT221" s="215" t="s">
        <v>192</v>
      </c>
      <c r="AU221" s="215" t="s">
        <v>80</v>
      </c>
      <c r="AV221" s="14" t="s">
        <v>186</v>
      </c>
      <c r="AW221" s="14" t="s">
        <v>35</v>
      </c>
      <c r="AX221" s="14" t="s">
        <v>78</v>
      </c>
      <c r="AY221" s="215" t="s">
        <v>179</v>
      </c>
    </row>
    <row r="222" spans="2:65" s="1" customFormat="1" ht="25.5" customHeight="1">
      <c r="B222" s="181"/>
      <c r="C222" s="182" t="s">
        <v>441</v>
      </c>
      <c r="D222" s="182" t="s">
        <v>181</v>
      </c>
      <c r="E222" s="183" t="s">
        <v>546</v>
      </c>
      <c r="F222" s="184" t="s">
        <v>547</v>
      </c>
      <c r="G222" s="185" t="s">
        <v>184</v>
      </c>
      <c r="H222" s="186">
        <v>104</v>
      </c>
      <c r="I222" s="187"/>
      <c r="J222" s="188">
        <f>ROUND(I222*H222,2)</f>
        <v>0</v>
      </c>
      <c r="K222" s="184" t="s">
        <v>185</v>
      </c>
      <c r="L222" s="42"/>
      <c r="M222" s="189" t="s">
        <v>5</v>
      </c>
      <c r="N222" s="190" t="s">
        <v>42</v>
      </c>
      <c r="O222" s="43"/>
      <c r="P222" s="191">
        <f>O222*H222</f>
        <v>0</v>
      </c>
      <c r="Q222" s="191">
        <v>0.00085</v>
      </c>
      <c r="R222" s="191">
        <f>Q222*H222</f>
        <v>0.08839999999999999</v>
      </c>
      <c r="S222" s="191">
        <v>0</v>
      </c>
      <c r="T222" s="192">
        <f>S222*H222</f>
        <v>0</v>
      </c>
      <c r="AR222" s="25" t="s">
        <v>186</v>
      </c>
      <c r="AT222" s="25" t="s">
        <v>181</v>
      </c>
      <c r="AU222" s="25" t="s">
        <v>80</v>
      </c>
      <c r="AY222" s="25" t="s">
        <v>179</v>
      </c>
      <c r="BE222" s="193">
        <f>IF(N222="základní",J222,0)</f>
        <v>0</v>
      </c>
      <c r="BF222" s="193">
        <f>IF(N222="snížená",J222,0)</f>
        <v>0</v>
      </c>
      <c r="BG222" s="193">
        <f>IF(N222="zákl. přenesená",J222,0)</f>
        <v>0</v>
      </c>
      <c r="BH222" s="193">
        <f>IF(N222="sníž. přenesená",J222,0)</f>
        <v>0</v>
      </c>
      <c r="BI222" s="193">
        <f>IF(N222="nulová",J222,0)</f>
        <v>0</v>
      </c>
      <c r="BJ222" s="25" t="s">
        <v>78</v>
      </c>
      <c r="BK222" s="193">
        <f>ROUND(I222*H222,2)</f>
        <v>0</v>
      </c>
      <c r="BL222" s="25" t="s">
        <v>186</v>
      </c>
      <c r="BM222" s="25" t="s">
        <v>548</v>
      </c>
    </row>
    <row r="223" spans="2:47" s="1" customFormat="1" ht="27">
      <c r="B223" s="42"/>
      <c r="D223" s="194" t="s">
        <v>188</v>
      </c>
      <c r="F223" s="195" t="s">
        <v>549</v>
      </c>
      <c r="I223" s="196"/>
      <c r="L223" s="42"/>
      <c r="M223" s="197"/>
      <c r="N223" s="43"/>
      <c r="O223" s="43"/>
      <c r="P223" s="43"/>
      <c r="Q223" s="43"/>
      <c r="R223" s="43"/>
      <c r="S223" s="43"/>
      <c r="T223" s="71"/>
      <c r="AT223" s="25" t="s">
        <v>188</v>
      </c>
      <c r="AU223" s="25" t="s">
        <v>80</v>
      </c>
    </row>
    <row r="224" spans="2:47" s="1" customFormat="1" ht="27">
      <c r="B224" s="42"/>
      <c r="D224" s="194" t="s">
        <v>190</v>
      </c>
      <c r="F224" s="198" t="s">
        <v>1984</v>
      </c>
      <c r="I224" s="196"/>
      <c r="L224" s="42"/>
      <c r="M224" s="197"/>
      <c r="N224" s="43"/>
      <c r="O224" s="43"/>
      <c r="P224" s="43"/>
      <c r="Q224" s="43"/>
      <c r="R224" s="43"/>
      <c r="S224" s="43"/>
      <c r="T224" s="71"/>
      <c r="AT224" s="25" t="s">
        <v>190</v>
      </c>
      <c r="AU224" s="25" t="s">
        <v>80</v>
      </c>
    </row>
    <row r="225" spans="2:51" s="12" customFormat="1" ht="13.5">
      <c r="B225" s="199"/>
      <c r="D225" s="194" t="s">
        <v>192</v>
      </c>
      <c r="E225" s="200" t="s">
        <v>5</v>
      </c>
      <c r="F225" s="201" t="s">
        <v>2030</v>
      </c>
      <c r="H225" s="202">
        <v>104</v>
      </c>
      <c r="I225" s="203"/>
      <c r="L225" s="199"/>
      <c r="M225" s="204"/>
      <c r="N225" s="205"/>
      <c r="O225" s="205"/>
      <c r="P225" s="205"/>
      <c r="Q225" s="205"/>
      <c r="R225" s="205"/>
      <c r="S225" s="205"/>
      <c r="T225" s="206"/>
      <c r="AT225" s="200" t="s">
        <v>192</v>
      </c>
      <c r="AU225" s="200" t="s">
        <v>80</v>
      </c>
      <c r="AV225" s="12" t="s">
        <v>80</v>
      </c>
      <c r="AW225" s="12" t="s">
        <v>35</v>
      </c>
      <c r="AX225" s="12" t="s">
        <v>78</v>
      </c>
      <c r="AY225" s="200" t="s">
        <v>179</v>
      </c>
    </row>
    <row r="226" spans="2:65" s="1" customFormat="1" ht="16.5" customHeight="1">
      <c r="B226" s="181"/>
      <c r="C226" s="182" t="s">
        <v>448</v>
      </c>
      <c r="D226" s="182" t="s">
        <v>181</v>
      </c>
      <c r="E226" s="183" t="s">
        <v>1482</v>
      </c>
      <c r="F226" s="184" t="s">
        <v>2031</v>
      </c>
      <c r="G226" s="185" t="s">
        <v>184</v>
      </c>
      <c r="H226" s="186">
        <v>2302.4</v>
      </c>
      <c r="I226" s="187"/>
      <c r="J226" s="188">
        <f>ROUND(I226*H226,2)</f>
        <v>0</v>
      </c>
      <c r="K226" s="184" t="s">
        <v>185</v>
      </c>
      <c r="L226" s="42"/>
      <c r="M226" s="189" t="s">
        <v>5</v>
      </c>
      <c r="N226" s="190" t="s">
        <v>42</v>
      </c>
      <c r="O226" s="43"/>
      <c r="P226" s="191">
        <f>O226*H226</f>
        <v>0</v>
      </c>
      <c r="Q226" s="191">
        <v>0</v>
      </c>
      <c r="R226" s="191">
        <f>Q226*H226</f>
        <v>0</v>
      </c>
      <c r="S226" s="191">
        <v>0</v>
      </c>
      <c r="T226" s="192">
        <f>S226*H226</f>
        <v>0</v>
      </c>
      <c r="AR226" s="25" t="s">
        <v>186</v>
      </c>
      <c r="AT226" s="25" t="s">
        <v>181</v>
      </c>
      <c r="AU226" s="25" t="s">
        <v>80</v>
      </c>
      <c r="AY226" s="25" t="s">
        <v>179</v>
      </c>
      <c r="BE226" s="193">
        <f>IF(N226="základní",J226,0)</f>
        <v>0</v>
      </c>
      <c r="BF226" s="193">
        <f>IF(N226="snížená",J226,0)</f>
        <v>0</v>
      </c>
      <c r="BG226" s="193">
        <f>IF(N226="zákl. přenesená",J226,0)</f>
        <v>0</v>
      </c>
      <c r="BH226" s="193">
        <f>IF(N226="sníž. přenesená",J226,0)</f>
        <v>0</v>
      </c>
      <c r="BI226" s="193">
        <f>IF(N226="nulová",J226,0)</f>
        <v>0</v>
      </c>
      <c r="BJ226" s="25" t="s">
        <v>78</v>
      </c>
      <c r="BK226" s="193">
        <f>ROUND(I226*H226,2)</f>
        <v>0</v>
      </c>
      <c r="BL226" s="25" t="s">
        <v>186</v>
      </c>
      <c r="BM226" s="25" t="s">
        <v>2032</v>
      </c>
    </row>
    <row r="227" spans="2:47" s="1" customFormat="1" ht="27">
      <c r="B227" s="42"/>
      <c r="D227" s="194" t="s">
        <v>188</v>
      </c>
      <c r="F227" s="195" t="s">
        <v>1485</v>
      </c>
      <c r="I227" s="196"/>
      <c r="L227" s="42"/>
      <c r="M227" s="197"/>
      <c r="N227" s="43"/>
      <c r="O227" s="43"/>
      <c r="P227" s="43"/>
      <c r="Q227" s="43"/>
      <c r="R227" s="43"/>
      <c r="S227" s="43"/>
      <c r="T227" s="71"/>
      <c r="AT227" s="25" t="s">
        <v>188</v>
      </c>
      <c r="AU227" s="25" t="s">
        <v>80</v>
      </c>
    </row>
    <row r="228" spans="2:65" s="1" customFormat="1" ht="25.5" customHeight="1">
      <c r="B228" s="181"/>
      <c r="C228" s="182" t="s">
        <v>458</v>
      </c>
      <c r="D228" s="182" t="s">
        <v>181</v>
      </c>
      <c r="E228" s="183" t="s">
        <v>583</v>
      </c>
      <c r="F228" s="184" t="s">
        <v>584</v>
      </c>
      <c r="G228" s="185" t="s">
        <v>184</v>
      </c>
      <c r="H228" s="186">
        <v>104</v>
      </c>
      <c r="I228" s="187"/>
      <c r="J228" s="188">
        <f>ROUND(I228*H228,2)</f>
        <v>0</v>
      </c>
      <c r="K228" s="184" t="s">
        <v>185</v>
      </c>
      <c r="L228" s="42"/>
      <c r="M228" s="189" t="s">
        <v>5</v>
      </c>
      <c r="N228" s="190" t="s">
        <v>42</v>
      </c>
      <c r="O228" s="43"/>
      <c r="P228" s="191">
        <f>O228*H228</f>
        <v>0</v>
      </c>
      <c r="Q228" s="191">
        <v>0</v>
      </c>
      <c r="R228" s="191">
        <f>Q228*H228</f>
        <v>0</v>
      </c>
      <c r="S228" s="191">
        <v>0</v>
      </c>
      <c r="T228" s="192">
        <f>S228*H228</f>
        <v>0</v>
      </c>
      <c r="AR228" s="25" t="s">
        <v>186</v>
      </c>
      <c r="AT228" s="25" t="s">
        <v>181</v>
      </c>
      <c r="AU228" s="25" t="s">
        <v>80</v>
      </c>
      <c r="AY228" s="25" t="s">
        <v>179</v>
      </c>
      <c r="BE228" s="193">
        <f>IF(N228="základní",J228,0)</f>
        <v>0</v>
      </c>
      <c r="BF228" s="193">
        <f>IF(N228="snížená",J228,0)</f>
        <v>0</v>
      </c>
      <c r="BG228" s="193">
        <f>IF(N228="zákl. přenesená",J228,0)</f>
        <v>0</v>
      </c>
      <c r="BH228" s="193">
        <f>IF(N228="sníž. přenesená",J228,0)</f>
        <v>0</v>
      </c>
      <c r="BI228" s="193">
        <f>IF(N228="nulová",J228,0)</f>
        <v>0</v>
      </c>
      <c r="BJ228" s="25" t="s">
        <v>78</v>
      </c>
      <c r="BK228" s="193">
        <f>ROUND(I228*H228,2)</f>
        <v>0</v>
      </c>
      <c r="BL228" s="25" t="s">
        <v>186</v>
      </c>
      <c r="BM228" s="25" t="s">
        <v>585</v>
      </c>
    </row>
    <row r="229" spans="2:47" s="1" customFormat="1" ht="27">
      <c r="B229" s="42"/>
      <c r="D229" s="194" t="s">
        <v>188</v>
      </c>
      <c r="F229" s="195" t="s">
        <v>586</v>
      </c>
      <c r="I229" s="196"/>
      <c r="L229" s="42"/>
      <c r="M229" s="197"/>
      <c r="N229" s="43"/>
      <c r="O229" s="43"/>
      <c r="P229" s="43"/>
      <c r="Q229" s="43"/>
      <c r="R229" s="43"/>
      <c r="S229" s="43"/>
      <c r="T229" s="71"/>
      <c r="AT229" s="25" t="s">
        <v>188</v>
      </c>
      <c r="AU229" s="25" t="s">
        <v>80</v>
      </c>
    </row>
    <row r="230" spans="2:65" s="1" customFormat="1" ht="16.5" customHeight="1">
      <c r="B230" s="181"/>
      <c r="C230" s="182" t="s">
        <v>464</v>
      </c>
      <c r="D230" s="182" t="s">
        <v>181</v>
      </c>
      <c r="E230" s="183" t="s">
        <v>593</v>
      </c>
      <c r="F230" s="184" t="s">
        <v>594</v>
      </c>
      <c r="G230" s="185" t="s">
        <v>184</v>
      </c>
      <c r="H230" s="186">
        <v>24.2</v>
      </c>
      <c r="I230" s="187"/>
      <c r="J230" s="188">
        <f>ROUND(I230*H230,2)</f>
        <v>0</v>
      </c>
      <c r="K230" s="184" t="s">
        <v>185</v>
      </c>
      <c r="L230" s="42"/>
      <c r="M230" s="189" t="s">
        <v>5</v>
      </c>
      <c r="N230" s="190" t="s">
        <v>42</v>
      </c>
      <c r="O230" s="43"/>
      <c r="P230" s="191">
        <f>O230*H230</f>
        <v>0</v>
      </c>
      <c r="Q230" s="191">
        <v>0.00201</v>
      </c>
      <c r="R230" s="191">
        <f>Q230*H230</f>
        <v>0.048642</v>
      </c>
      <c r="S230" s="191">
        <v>0</v>
      </c>
      <c r="T230" s="192">
        <f>S230*H230</f>
        <v>0</v>
      </c>
      <c r="AR230" s="25" t="s">
        <v>186</v>
      </c>
      <c r="AT230" s="25" t="s">
        <v>181</v>
      </c>
      <c r="AU230" s="25" t="s">
        <v>80</v>
      </c>
      <c r="AY230" s="25" t="s">
        <v>179</v>
      </c>
      <c r="BE230" s="193">
        <f>IF(N230="základní",J230,0)</f>
        <v>0</v>
      </c>
      <c r="BF230" s="193">
        <f>IF(N230="snížená",J230,0)</f>
        <v>0</v>
      </c>
      <c r="BG230" s="193">
        <f>IF(N230="zákl. přenesená",J230,0)</f>
        <v>0</v>
      </c>
      <c r="BH230" s="193">
        <f>IF(N230="sníž. přenesená",J230,0)</f>
        <v>0</v>
      </c>
      <c r="BI230" s="193">
        <f>IF(N230="nulová",J230,0)</f>
        <v>0</v>
      </c>
      <c r="BJ230" s="25" t="s">
        <v>78</v>
      </c>
      <c r="BK230" s="193">
        <f>ROUND(I230*H230,2)</f>
        <v>0</v>
      </c>
      <c r="BL230" s="25" t="s">
        <v>186</v>
      </c>
      <c r="BM230" s="25" t="s">
        <v>595</v>
      </c>
    </row>
    <row r="231" spans="2:47" s="1" customFormat="1" ht="27">
      <c r="B231" s="42"/>
      <c r="D231" s="194" t="s">
        <v>188</v>
      </c>
      <c r="F231" s="195" t="s">
        <v>596</v>
      </c>
      <c r="I231" s="196"/>
      <c r="L231" s="42"/>
      <c r="M231" s="197"/>
      <c r="N231" s="43"/>
      <c r="O231" s="43"/>
      <c r="P231" s="43"/>
      <c r="Q231" s="43"/>
      <c r="R231" s="43"/>
      <c r="S231" s="43"/>
      <c r="T231" s="71"/>
      <c r="AT231" s="25" t="s">
        <v>188</v>
      </c>
      <c r="AU231" s="25" t="s">
        <v>80</v>
      </c>
    </row>
    <row r="232" spans="2:47" s="1" customFormat="1" ht="27">
      <c r="B232" s="42"/>
      <c r="D232" s="194" t="s">
        <v>190</v>
      </c>
      <c r="F232" s="198" t="s">
        <v>1984</v>
      </c>
      <c r="I232" s="196"/>
      <c r="L232" s="42"/>
      <c r="M232" s="197"/>
      <c r="N232" s="43"/>
      <c r="O232" s="43"/>
      <c r="P232" s="43"/>
      <c r="Q232" s="43"/>
      <c r="R232" s="43"/>
      <c r="S232" s="43"/>
      <c r="T232" s="71"/>
      <c r="AT232" s="25" t="s">
        <v>190</v>
      </c>
      <c r="AU232" s="25" t="s">
        <v>80</v>
      </c>
    </row>
    <row r="233" spans="2:51" s="13" customFormat="1" ht="13.5">
      <c r="B233" s="207"/>
      <c r="D233" s="194" t="s">
        <v>192</v>
      </c>
      <c r="E233" s="208" t="s">
        <v>5</v>
      </c>
      <c r="F233" s="209" t="s">
        <v>597</v>
      </c>
      <c r="H233" s="208" t="s">
        <v>5</v>
      </c>
      <c r="I233" s="210"/>
      <c r="L233" s="207"/>
      <c r="M233" s="211"/>
      <c r="N233" s="212"/>
      <c r="O233" s="212"/>
      <c r="P233" s="212"/>
      <c r="Q233" s="212"/>
      <c r="R233" s="212"/>
      <c r="S233" s="212"/>
      <c r="T233" s="213"/>
      <c r="AT233" s="208" t="s">
        <v>192</v>
      </c>
      <c r="AU233" s="208" t="s">
        <v>80</v>
      </c>
      <c r="AV233" s="13" t="s">
        <v>78</v>
      </c>
      <c r="AW233" s="13" t="s">
        <v>35</v>
      </c>
      <c r="AX233" s="13" t="s">
        <v>71</v>
      </c>
      <c r="AY233" s="208" t="s">
        <v>179</v>
      </c>
    </row>
    <row r="234" spans="2:51" s="12" customFormat="1" ht="13.5">
      <c r="B234" s="199"/>
      <c r="D234" s="194" t="s">
        <v>192</v>
      </c>
      <c r="E234" s="200" t="s">
        <v>5</v>
      </c>
      <c r="F234" s="201" t="s">
        <v>2033</v>
      </c>
      <c r="H234" s="202">
        <v>24.2</v>
      </c>
      <c r="I234" s="203"/>
      <c r="L234" s="199"/>
      <c r="M234" s="204"/>
      <c r="N234" s="205"/>
      <c r="O234" s="205"/>
      <c r="P234" s="205"/>
      <c r="Q234" s="205"/>
      <c r="R234" s="205"/>
      <c r="S234" s="205"/>
      <c r="T234" s="206"/>
      <c r="AT234" s="200" t="s">
        <v>192</v>
      </c>
      <c r="AU234" s="200" t="s">
        <v>80</v>
      </c>
      <c r="AV234" s="12" t="s">
        <v>80</v>
      </c>
      <c r="AW234" s="12" t="s">
        <v>35</v>
      </c>
      <c r="AX234" s="12" t="s">
        <v>78</v>
      </c>
      <c r="AY234" s="200" t="s">
        <v>179</v>
      </c>
    </row>
    <row r="235" spans="2:65" s="1" customFormat="1" ht="16.5" customHeight="1">
      <c r="B235" s="181"/>
      <c r="C235" s="182" t="s">
        <v>470</v>
      </c>
      <c r="D235" s="182" t="s">
        <v>181</v>
      </c>
      <c r="E235" s="183" t="s">
        <v>600</v>
      </c>
      <c r="F235" s="184" t="s">
        <v>601</v>
      </c>
      <c r="G235" s="185" t="s">
        <v>184</v>
      </c>
      <c r="H235" s="186">
        <v>24.2</v>
      </c>
      <c r="I235" s="187"/>
      <c r="J235" s="188">
        <f>ROUND(I235*H235,2)</f>
        <v>0</v>
      </c>
      <c r="K235" s="184" t="s">
        <v>185</v>
      </c>
      <c r="L235" s="42"/>
      <c r="M235" s="189" t="s">
        <v>5</v>
      </c>
      <c r="N235" s="190" t="s">
        <v>42</v>
      </c>
      <c r="O235" s="43"/>
      <c r="P235" s="191">
        <f>O235*H235</f>
        <v>0</v>
      </c>
      <c r="Q235" s="191">
        <v>0</v>
      </c>
      <c r="R235" s="191">
        <f>Q235*H235</f>
        <v>0</v>
      </c>
      <c r="S235" s="191">
        <v>0</v>
      </c>
      <c r="T235" s="192">
        <f>S235*H235</f>
        <v>0</v>
      </c>
      <c r="AR235" s="25" t="s">
        <v>186</v>
      </c>
      <c r="AT235" s="25" t="s">
        <v>181</v>
      </c>
      <c r="AU235" s="25" t="s">
        <v>80</v>
      </c>
      <c r="AY235" s="25" t="s">
        <v>179</v>
      </c>
      <c r="BE235" s="193">
        <f>IF(N235="základní",J235,0)</f>
        <v>0</v>
      </c>
      <c r="BF235" s="193">
        <f>IF(N235="snížená",J235,0)</f>
        <v>0</v>
      </c>
      <c r="BG235" s="193">
        <f>IF(N235="zákl. přenesená",J235,0)</f>
        <v>0</v>
      </c>
      <c r="BH235" s="193">
        <f>IF(N235="sníž. přenesená",J235,0)</f>
        <v>0</v>
      </c>
      <c r="BI235" s="193">
        <f>IF(N235="nulová",J235,0)</f>
        <v>0</v>
      </c>
      <c r="BJ235" s="25" t="s">
        <v>78</v>
      </c>
      <c r="BK235" s="193">
        <f>ROUND(I235*H235,2)</f>
        <v>0</v>
      </c>
      <c r="BL235" s="25" t="s">
        <v>186</v>
      </c>
      <c r="BM235" s="25" t="s">
        <v>602</v>
      </c>
    </row>
    <row r="236" spans="2:47" s="1" customFormat="1" ht="27">
      <c r="B236" s="42"/>
      <c r="D236" s="194" t="s">
        <v>188</v>
      </c>
      <c r="F236" s="195" t="s">
        <v>603</v>
      </c>
      <c r="I236" s="196"/>
      <c r="L236" s="42"/>
      <c r="M236" s="197"/>
      <c r="N236" s="43"/>
      <c r="O236" s="43"/>
      <c r="P236" s="43"/>
      <c r="Q236" s="43"/>
      <c r="R236" s="43"/>
      <c r="S236" s="43"/>
      <c r="T236" s="71"/>
      <c r="AT236" s="25" t="s">
        <v>188</v>
      </c>
      <c r="AU236" s="25" t="s">
        <v>80</v>
      </c>
    </row>
    <row r="237" spans="2:65" s="1" customFormat="1" ht="16.5" customHeight="1">
      <c r="B237" s="181"/>
      <c r="C237" s="182" t="s">
        <v>521</v>
      </c>
      <c r="D237" s="182" t="s">
        <v>181</v>
      </c>
      <c r="E237" s="183" t="s">
        <v>605</v>
      </c>
      <c r="F237" s="184" t="s">
        <v>606</v>
      </c>
      <c r="G237" s="185" t="s">
        <v>184</v>
      </c>
      <c r="H237" s="186">
        <v>24.2</v>
      </c>
      <c r="I237" s="187"/>
      <c r="J237" s="188">
        <f>ROUND(I237*H237,2)</f>
        <v>0</v>
      </c>
      <c r="K237" s="184" t="s">
        <v>185</v>
      </c>
      <c r="L237" s="42"/>
      <c r="M237" s="189" t="s">
        <v>5</v>
      </c>
      <c r="N237" s="190" t="s">
        <v>42</v>
      </c>
      <c r="O237" s="43"/>
      <c r="P237" s="191">
        <f>O237*H237</f>
        <v>0</v>
      </c>
      <c r="Q237" s="191">
        <v>0.00496</v>
      </c>
      <c r="R237" s="191">
        <f>Q237*H237</f>
        <v>0.120032</v>
      </c>
      <c r="S237" s="191">
        <v>0</v>
      </c>
      <c r="T237" s="192">
        <f>S237*H237</f>
        <v>0</v>
      </c>
      <c r="AR237" s="25" t="s">
        <v>186</v>
      </c>
      <c r="AT237" s="25" t="s">
        <v>181</v>
      </c>
      <c r="AU237" s="25" t="s">
        <v>80</v>
      </c>
      <c r="AY237" s="25" t="s">
        <v>179</v>
      </c>
      <c r="BE237" s="193">
        <f>IF(N237="základní",J237,0)</f>
        <v>0</v>
      </c>
      <c r="BF237" s="193">
        <f>IF(N237="snížená",J237,0)</f>
        <v>0</v>
      </c>
      <c r="BG237" s="193">
        <f>IF(N237="zákl. přenesená",J237,0)</f>
        <v>0</v>
      </c>
      <c r="BH237" s="193">
        <f>IF(N237="sníž. přenesená",J237,0)</f>
        <v>0</v>
      </c>
      <c r="BI237" s="193">
        <f>IF(N237="nulová",J237,0)</f>
        <v>0</v>
      </c>
      <c r="BJ237" s="25" t="s">
        <v>78</v>
      </c>
      <c r="BK237" s="193">
        <f>ROUND(I237*H237,2)</f>
        <v>0</v>
      </c>
      <c r="BL237" s="25" t="s">
        <v>186</v>
      </c>
      <c r="BM237" s="25" t="s">
        <v>607</v>
      </c>
    </row>
    <row r="238" spans="2:47" s="1" customFormat="1" ht="27">
      <c r="B238" s="42"/>
      <c r="D238" s="194" t="s">
        <v>188</v>
      </c>
      <c r="F238" s="195" t="s">
        <v>608</v>
      </c>
      <c r="I238" s="196"/>
      <c r="L238" s="42"/>
      <c r="M238" s="197"/>
      <c r="N238" s="43"/>
      <c r="O238" s="43"/>
      <c r="P238" s="43"/>
      <c r="Q238" s="43"/>
      <c r="R238" s="43"/>
      <c r="S238" s="43"/>
      <c r="T238" s="71"/>
      <c r="AT238" s="25" t="s">
        <v>188</v>
      </c>
      <c r="AU238" s="25" t="s">
        <v>80</v>
      </c>
    </row>
    <row r="239" spans="2:47" s="1" customFormat="1" ht="27">
      <c r="B239" s="42"/>
      <c r="D239" s="194" t="s">
        <v>190</v>
      </c>
      <c r="F239" s="198" t="s">
        <v>191</v>
      </c>
      <c r="I239" s="196"/>
      <c r="L239" s="42"/>
      <c r="M239" s="197"/>
      <c r="N239" s="43"/>
      <c r="O239" s="43"/>
      <c r="P239" s="43"/>
      <c r="Q239" s="43"/>
      <c r="R239" s="43"/>
      <c r="S239" s="43"/>
      <c r="T239" s="71"/>
      <c r="AT239" s="25" t="s">
        <v>190</v>
      </c>
      <c r="AU239" s="25" t="s">
        <v>80</v>
      </c>
    </row>
    <row r="240" spans="2:65" s="1" customFormat="1" ht="16.5" customHeight="1">
      <c r="B240" s="181"/>
      <c r="C240" s="182" t="s">
        <v>528</v>
      </c>
      <c r="D240" s="182" t="s">
        <v>181</v>
      </c>
      <c r="E240" s="183" t="s">
        <v>610</v>
      </c>
      <c r="F240" s="184" t="s">
        <v>611</v>
      </c>
      <c r="G240" s="185" t="s">
        <v>184</v>
      </c>
      <c r="H240" s="186">
        <v>24.2</v>
      </c>
      <c r="I240" s="187"/>
      <c r="J240" s="188">
        <f>ROUND(I240*H240,2)</f>
        <v>0</v>
      </c>
      <c r="K240" s="184" t="s">
        <v>5</v>
      </c>
      <c r="L240" s="42"/>
      <c r="M240" s="189" t="s">
        <v>5</v>
      </c>
      <c r="N240" s="190" t="s">
        <v>42</v>
      </c>
      <c r="O240" s="43"/>
      <c r="P240" s="191">
        <f>O240*H240</f>
        <v>0</v>
      </c>
      <c r="Q240" s="191">
        <v>0</v>
      </c>
      <c r="R240" s="191">
        <f>Q240*H240</f>
        <v>0</v>
      </c>
      <c r="S240" s="191">
        <v>0</v>
      </c>
      <c r="T240" s="192">
        <f>S240*H240</f>
        <v>0</v>
      </c>
      <c r="AR240" s="25" t="s">
        <v>186</v>
      </c>
      <c r="AT240" s="25" t="s">
        <v>181</v>
      </c>
      <c r="AU240" s="25" t="s">
        <v>80</v>
      </c>
      <c r="AY240" s="25" t="s">
        <v>179</v>
      </c>
      <c r="BE240" s="193">
        <f>IF(N240="základní",J240,0)</f>
        <v>0</v>
      </c>
      <c r="BF240" s="193">
        <f>IF(N240="snížená",J240,0)</f>
        <v>0</v>
      </c>
      <c r="BG240" s="193">
        <f>IF(N240="zákl. přenesená",J240,0)</f>
        <v>0</v>
      </c>
      <c r="BH240" s="193">
        <f>IF(N240="sníž. přenesená",J240,0)</f>
        <v>0</v>
      </c>
      <c r="BI240" s="193">
        <f>IF(N240="nulová",J240,0)</f>
        <v>0</v>
      </c>
      <c r="BJ240" s="25" t="s">
        <v>78</v>
      </c>
      <c r="BK240" s="193">
        <f>ROUND(I240*H240,2)</f>
        <v>0</v>
      </c>
      <c r="BL240" s="25" t="s">
        <v>186</v>
      </c>
      <c r="BM240" s="25" t="s">
        <v>612</v>
      </c>
    </row>
    <row r="241" spans="2:47" s="1" customFormat="1" ht="27">
      <c r="B241" s="42"/>
      <c r="D241" s="194" t="s">
        <v>188</v>
      </c>
      <c r="F241" s="195" t="s">
        <v>613</v>
      </c>
      <c r="I241" s="196"/>
      <c r="L241" s="42"/>
      <c r="M241" s="197"/>
      <c r="N241" s="43"/>
      <c r="O241" s="43"/>
      <c r="P241" s="43"/>
      <c r="Q241" s="43"/>
      <c r="R241" s="43"/>
      <c r="S241" s="43"/>
      <c r="T241" s="71"/>
      <c r="AT241" s="25" t="s">
        <v>188</v>
      </c>
      <c r="AU241" s="25" t="s">
        <v>80</v>
      </c>
    </row>
    <row r="242" spans="2:65" s="1" customFormat="1" ht="16.5" customHeight="1">
      <c r="B242" s="181"/>
      <c r="C242" s="182" t="s">
        <v>534</v>
      </c>
      <c r="D242" s="182" t="s">
        <v>181</v>
      </c>
      <c r="E242" s="183" t="s">
        <v>615</v>
      </c>
      <c r="F242" s="184" t="s">
        <v>616</v>
      </c>
      <c r="G242" s="185" t="s">
        <v>424</v>
      </c>
      <c r="H242" s="186">
        <v>464.449</v>
      </c>
      <c r="I242" s="187"/>
      <c r="J242" s="188">
        <f>ROUND(I242*H242,2)</f>
        <v>0</v>
      </c>
      <c r="K242" s="184" t="s">
        <v>185</v>
      </c>
      <c r="L242" s="42"/>
      <c r="M242" s="189" t="s">
        <v>5</v>
      </c>
      <c r="N242" s="190" t="s">
        <v>42</v>
      </c>
      <c r="O242" s="43"/>
      <c r="P242" s="191">
        <f>O242*H242</f>
        <v>0</v>
      </c>
      <c r="Q242" s="191">
        <v>0</v>
      </c>
      <c r="R242" s="191">
        <f>Q242*H242</f>
        <v>0</v>
      </c>
      <c r="S242" s="191">
        <v>0</v>
      </c>
      <c r="T242" s="192">
        <f>S242*H242</f>
        <v>0</v>
      </c>
      <c r="AR242" s="25" t="s">
        <v>186</v>
      </c>
      <c r="AT242" s="25" t="s">
        <v>181</v>
      </c>
      <c r="AU242" s="25" t="s">
        <v>80</v>
      </c>
      <c r="AY242" s="25" t="s">
        <v>179</v>
      </c>
      <c r="BE242" s="193">
        <f>IF(N242="základní",J242,0)</f>
        <v>0</v>
      </c>
      <c r="BF242" s="193">
        <f>IF(N242="snížená",J242,0)</f>
        <v>0</v>
      </c>
      <c r="BG242" s="193">
        <f>IF(N242="zákl. přenesená",J242,0)</f>
        <v>0</v>
      </c>
      <c r="BH242" s="193">
        <f>IF(N242="sníž. přenesená",J242,0)</f>
        <v>0</v>
      </c>
      <c r="BI242" s="193">
        <f>IF(N242="nulová",J242,0)</f>
        <v>0</v>
      </c>
      <c r="BJ242" s="25" t="s">
        <v>78</v>
      </c>
      <c r="BK242" s="193">
        <f>ROUND(I242*H242,2)</f>
        <v>0</v>
      </c>
      <c r="BL242" s="25" t="s">
        <v>186</v>
      </c>
      <c r="BM242" s="25" t="s">
        <v>617</v>
      </c>
    </row>
    <row r="243" spans="2:47" s="1" customFormat="1" ht="40.5">
      <c r="B243" s="42"/>
      <c r="D243" s="194" t="s">
        <v>188</v>
      </c>
      <c r="F243" s="195" t="s">
        <v>618</v>
      </c>
      <c r="I243" s="196"/>
      <c r="L243" s="42"/>
      <c r="M243" s="197"/>
      <c r="N243" s="43"/>
      <c r="O243" s="43"/>
      <c r="P243" s="43"/>
      <c r="Q243" s="43"/>
      <c r="R243" s="43"/>
      <c r="S243" s="43"/>
      <c r="T243" s="71"/>
      <c r="AT243" s="25" t="s">
        <v>188</v>
      </c>
      <c r="AU243" s="25" t="s">
        <v>80</v>
      </c>
    </row>
    <row r="244" spans="2:51" s="13" customFormat="1" ht="13.5">
      <c r="B244" s="207"/>
      <c r="D244" s="194" t="s">
        <v>192</v>
      </c>
      <c r="E244" s="208" t="s">
        <v>5</v>
      </c>
      <c r="F244" s="209" t="s">
        <v>619</v>
      </c>
      <c r="H244" s="208" t="s">
        <v>5</v>
      </c>
      <c r="I244" s="210"/>
      <c r="L244" s="207"/>
      <c r="M244" s="211"/>
      <c r="N244" s="212"/>
      <c r="O244" s="212"/>
      <c r="P244" s="212"/>
      <c r="Q244" s="212"/>
      <c r="R244" s="212"/>
      <c r="S244" s="212"/>
      <c r="T244" s="213"/>
      <c r="AT244" s="208" t="s">
        <v>192</v>
      </c>
      <c r="AU244" s="208" t="s">
        <v>80</v>
      </c>
      <c r="AV244" s="13" t="s">
        <v>78</v>
      </c>
      <c r="AW244" s="13" t="s">
        <v>35</v>
      </c>
      <c r="AX244" s="13" t="s">
        <v>71</v>
      </c>
      <c r="AY244" s="208" t="s">
        <v>179</v>
      </c>
    </row>
    <row r="245" spans="2:51" s="12" customFormat="1" ht="13.5">
      <c r="B245" s="199"/>
      <c r="D245" s="194" t="s">
        <v>192</v>
      </c>
      <c r="E245" s="200" t="s">
        <v>5</v>
      </c>
      <c r="F245" s="201" t="s">
        <v>2034</v>
      </c>
      <c r="H245" s="202">
        <v>464.449</v>
      </c>
      <c r="I245" s="203"/>
      <c r="L245" s="199"/>
      <c r="M245" s="204"/>
      <c r="N245" s="205"/>
      <c r="O245" s="205"/>
      <c r="P245" s="205"/>
      <c r="Q245" s="205"/>
      <c r="R245" s="205"/>
      <c r="S245" s="205"/>
      <c r="T245" s="206"/>
      <c r="AT245" s="200" t="s">
        <v>192</v>
      </c>
      <c r="AU245" s="200" t="s">
        <v>80</v>
      </c>
      <c r="AV245" s="12" t="s">
        <v>80</v>
      </c>
      <c r="AW245" s="12" t="s">
        <v>35</v>
      </c>
      <c r="AX245" s="12" t="s">
        <v>78</v>
      </c>
      <c r="AY245" s="200" t="s">
        <v>179</v>
      </c>
    </row>
    <row r="246" spans="2:65" s="1" customFormat="1" ht="25.5" customHeight="1">
      <c r="B246" s="181"/>
      <c r="C246" s="182" t="s">
        <v>540</v>
      </c>
      <c r="D246" s="182" t="s">
        <v>181</v>
      </c>
      <c r="E246" s="183" t="s">
        <v>622</v>
      </c>
      <c r="F246" s="184" t="s">
        <v>623</v>
      </c>
      <c r="G246" s="185" t="s">
        <v>424</v>
      </c>
      <c r="H246" s="186">
        <v>12</v>
      </c>
      <c r="I246" s="187"/>
      <c r="J246" s="188">
        <f>ROUND(I246*H246,2)</f>
        <v>0</v>
      </c>
      <c r="K246" s="184" t="s">
        <v>185</v>
      </c>
      <c r="L246" s="42"/>
      <c r="M246" s="189" t="s">
        <v>5</v>
      </c>
      <c r="N246" s="190" t="s">
        <v>42</v>
      </c>
      <c r="O246" s="43"/>
      <c r="P246" s="191">
        <f>O246*H246</f>
        <v>0</v>
      </c>
      <c r="Q246" s="191">
        <v>0</v>
      </c>
      <c r="R246" s="191">
        <f>Q246*H246</f>
        <v>0</v>
      </c>
      <c r="S246" s="191">
        <v>0</v>
      </c>
      <c r="T246" s="192">
        <f>S246*H246</f>
        <v>0</v>
      </c>
      <c r="AR246" s="25" t="s">
        <v>186</v>
      </c>
      <c r="AT246" s="25" t="s">
        <v>181</v>
      </c>
      <c r="AU246" s="25" t="s">
        <v>80</v>
      </c>
      <c r="AY246" s="25" t="s">
        <v>179</v>
      </c>
      <c r="BE246" s="193">
        <f>IF(N246="základní",J246,0)</f>
        <v>0</v>
      </c>
      <c r="BF246" s="193">
        <f>IF(N246="snížená",J246,0)</f>
        <v>0</v>
      </c>
      <c r="BG246" s="193">
        <f>IF(N246="zákl. přenesená",J246,0)</f>
        <v>0</v>
      </c>
      <c r="BH246" s="193">
        <f>IF(N246="sníž. přenesená",J246,0)</f>
        <v>0</v>
      </c>
      <c r="BI246" s="193">
        <f>IF(N246="nulová",J246,0)</f>
        <v>0</v>
      </c>
      <c r="BJ246" s="25" t="s">
        <v>78</v>
      </c>
      <c r="BK246" s="193">
        <f>ROUND(I246*H246,2)</f>
        <v>0</v>
      </c>
      <c r="BL246" s="25" t="s">
        <v>186</v>
      </c>
      <c r="BM246" s="25" t="s">
        <v>624</v>
      </c>
    </row>
    <row r="247" spans="2:47" s="1" customFormat="1" ht="40.5">
      <c r="B247" s="42"/>
      <c r="D247" s="194" t="s">
        <v>188</v>
      </c>
      <c r="F247" s="195" t="s">
        <v>625</v>
      </c>
      <c r="I247" s="196"/>
      <c r="L247" s="42"/>
      <c r="M247" s="197"/>
      <c r="N247" s="43"/>
      <c r="O247" s="43"/>
      <c r="P247" s="43"/>
      <c r="Q247" s="43"/>
      <c r="R247" s="43"/>
      <c r="S247" s="43"/>
      <c r="T247" s="71"/>
      <c r="AT247" s="25" t="s">
        <v>188</v>
      </c>
      <c r="AU247" s="25" t="s">
        <v>80</v>
      </c>
    </row>
    <row r="248" spans="2:51" s="13" customFormat="1" ht="13.5">
      <c r="B248" s="207"/>
      <c r="D248" s="194" t="s">
        <v>192</v>
      </c>
      <c r="E248" s="208" t="s">
        <v>5</v>
      </c>
      <c r="F248" s="209" t="s">
        <v>626</v>
      </c>
      <c r="H248" s="208" t="s">
        <v>5</v>
      </c>
      <c r="I248" s="210"/>
      <c r="L248" s="207"/>
      <c r="M248" s="211"/>
      <c r="N248" s="212"/>
      <c r="O248" s="212"/>
      <c r="P248" s="212"/>
      <c r="Q248" s="212"/>
      <c r="R248" s="212"/>
      <c r="S248" s="212"/>
      <c r="T248" s="213"/>
      <c r="AT248" s="208" t="s">
        <v>192</v>
      </c>
      <c r="AU248" s="208" t="s">
        <v>80</v>
      </c>
      <c r="AV248" s="13" t="s">
        <v>78</v>
      </c>
      <c r="AW248" s="13" t="s">
        <v>35</v>
      </c>
      <c r="AX248" s="13" t="s">
        <v>71</v>
      </c>
      <c r="AY248" s="208" t="s">
        <v>179</v>
      </c>
    </row>
    <row r="249" spans="2:51" s="12" customFormat="1" ht="13.5">
      <c r="B249" s="199"/>
      <c r="D249" s="194" t="s">
        <v>192</v>
      </c>
      <c r="E249" s="200" t="s">
        <v>5</v>
      </c>
      <c r="F249" s="201" t="s">
        <v>320</v>
      </c>
      <c r="H249" s="202">
        <v>12</v>
      </c>
      <c r="I249" s="203"/>
      <c r="L249" s="199"/>
      <c r="M249" s="204"/>
      <c r="N249" s="205"/>
      <c r="O249" s="205"/>
      <c r="P249" s="205"/>
      <c r="Q249" s="205"/>
      <c r="R249" s="205"/>
      <c r="S249" s="205"/>
      <c r="T249" s="206"/>
      <c r="AT249" s="200" t="s">
        <v>192</v>
      </c>
      <c r="AU249" s="200" t="s">
        <v>80</v>
      </c>
      <c r="AV249" s="12" t="s">
        <v>80</v>
      </c>
      <c r="AW249" s="12" t="s">
        <v>35</v>
      </c>
      <c r="AX249" s="12" t="s">
        <v>78</v>
      </c>
      <c r="AY249" s="200" t="s">
        <v>179</v>
      </c>
    </row>
    <row r="250" spans="2:65" s="1" customFormat="1" ht="25.5" customHeight="1">
      <c r="B250" s="181"/>
      <c r="C250" s="182" t="s">
        <v>545</v>
      </c>
      <c r="D250" s="182" t="s">
        <v>181</v>
      </c>
      <c r="E250" s="183" t="s">
        <v>629</v>
      </c>
      <c r="F250" s="184" t="s">
        <v>630</v>
      </c>
      <c r="G250" s="185" t="s">
        <v>424</v>
      </c>
      <c r="H250" s="186">
        <v>12</v>
      </c>
      <c r="I250" s="187"/>
      <c r="J250" s="188">
        <f>ROUND(I250*H250,2)</f>
        <v>0</v>
      </c>
      <c r="K250" s="184" t="s">
        <v>5</v>
      </c>
      <c r="L250" s="42"/>
      <c r="M250" s="189" t="s">
        <v>5</v>
      </c>
      <c r="N250" s="190" t="s">
        <v>42</v>
      </c>
      <c r="O250" s="43"/>
      <c r="P250" s="191">
        <f>O250*H250</f>
        <v>0</v>
      </c>
      <c r="Q250" s="191">
        <v>0</v>
      </c>
      <c r="R250" s="191">
        <f>Q250*H250</f>
        <v>0</v>
      </c>
      <c r="S250" s="191">
        <v>0</v>
      </c>
      <c r="T250" s="192">
        <f>S250*H250</f>
        <v>0</v>
      </c>
      <c r="AR250" s="25" t="s">
        <v>186</v>
      </c>
      <c r="AT250" s="25" t="s">
        <v>181</v>
      </c>
      <c r="AU250" s="25" t="s">
        <v>80</v>
      </c>
      <c r="AY250" s="25" t="s">
        <v>179</v>
      </c>
      <c r="BE250" s="193">
        <f>IF(N250="základní",J250,0)</f>
        <v>0</v>
      </c>
      <c r="BF250" s="193">
        <f>IF(N250="snížená",J250,0)</f>
        <v>0</v>
      </c>
      <c r="BG250" s="193">
        <f>IF(N250="zákl. přenesená",J250,0)</f>
        <v>0</v>
      </c>
      <c r="BH250" s="193">
        <f>IF(N250="sníž. přenesená",J250,0)</f>
        <v>0</v>
      </c>
      <c r="BI250" s="193">
        <f>IF(N250="nulová",J250,0)</f>
        <v>0</v>
      </c>
      <c r="BJ250" s="25" t="s">
        <v>78</v>
      </c>
      <c r="BK250" s="193">
        <f>ROUND(I250*H250,2)</f>
        <v>0</v>
      </c>
      <c r="BL250" s="25" t="s">
        <v>186</v>
      </c>
      <c r="BM250" s="25" t="s">
        <v>631</v>
      </c>
    </row>
    <row r="251" spans="2:47" s="1" customFormat="1" ht="40.5">
      <c r="B251" s="42"/>
      <c r="D251" s="194" t="s">
        <v>188</v>
      </c>
      <c r="F251" s="195" t="s">
        <v>625</v>
      </c>
      <c r="I251" s="196"/>
      <c r="L251" s="42"/>
      <c r="M251" s="197"/>
      <c r="N251" s="43"/>
      <c r="O251" s="43"/>
      <c r="P251" s="43"/>
      <c r="Q251" s="43"/>
      <c r="R251" s="43"/>
      <c r="S251" s="43"/>
      <c r="T251" s="71"/>
      <c r="AT251" s="25" t="s">
        <v>188</v>
      </c>
      <c r="AU251" s="25" t="s">
        <v>80</v>
      </c>
    </row>
    <row r="252" spans="2:65" s="1" customFormat="1" ht="25.5" customHeight="1">
      <c r="B252" s="181"/>
      <c r="C252" s="182" t="s">
        <v>576</v>
      </c>
      <c r="D252" s="182" t="s">
        <v>181</v>
      </c>
      <c r="E252" s="183" t="s">
        <v>633</v>
      </c>
      <c r="F252" s="184" t="s">
        <v>634</v>
      </c>
      <c r="G252" s="185" t="s">
        <v>424</v>
      </c>
      <c r="H252" s="186">
        <v>844.452</v>
      </c>
      <c r="I252" s="187"/>
      <c r="J252" s="188">
        <f>ROUND(I252*H252,2)</f>
        <v>0</v>
      </c>
      <c r="K252" s="184" t="s">
        <v>185</v>
      </c>
      <c r="L252" s="42"/>
      <c r="M252" s="189" t="s">
        <v>5</v>
      </c>
      <c r="N252" s="190" t="s">
        <v>42</v>
      </c>
      <c r="O252" s="43"/>
      <c r="P252" s="191">
        <f>O252*H252</f>
        <v>0</v>
      </c>
      <c r="Q252" s="191">
        <v>0</v>
      </c>
      <c r="R252" s="191">
        <f>Q252*H252</f>
        <v>0</v>
      </c>
      <c r="S252" s="191">
        <v>0</v>
      </c>
      <c r="T252" s="192">
        <f>S252*H252</f>
        <v>0</v>
      </c>
      <c r="AR252" s="25" t="s">
        <v>186</v>
      </c>
      <c r="AT252" s="25" t="s">
        <v>181</v>
      </c>
      <c r="AU252" s="25" t="s">
        <v>80</v>
      </c>
      <c r="AY252" s="25" t="s">
        <v>179</v>
      </c>
      <c r="BE252" s="193">
        <f>IF(N252="základní",J252,0)</f>
        <v>0</v>
      </c>
      <c r="BF252" s="193">
        <f>IF(N252="snížená",J252,0)</f>
        <v>0</v>
      </c>
      <c r="BG252" s="193">
        <f>IF(N252="zákl. přenesená",J252,0)</f>
        <v>0</v>
      </c>
      <c r="BH252" s="193">
        <f>IF(N252="sníž. přenesená",J252,0)</f>
        <v>0</v>
      </c>
      <c r="BI252" s="193">
        <f>IF(N252="nulová",J252,0)</f>
        <v>0</v>
      </c>
      <c r="BJ252" s="25" t="s">
        <v>78</v>
      </c>
      <c r="BK252" s="193">
        <f>ROUND(I252*H252,2)</f>
        <v>0</v>
      </c>
      <c r="BL252" s="25" t="s">
        <v>186</v>
      </c>
      <c r="BM252" s="25" t="s">
        <v>635</v>
      </c>
    </row>
    <row r="253" spans="2:47" s="1" customFormat="1" ht="40.5">
      <c r="B253" s="42"/>
      <c r="D253" s="194" t="s">
        <v>188</v>
      </c>
      <c r="F253" s="195" t="s">
        <v>636</v>
      </c>
      <c r="I253" s="196"/>
      <c r="L253" s="42"/>
      <c r="M253" s="197"/>
      <c r="N253" s="43"/>
      <c r="O253" s="43"/>
      <c r="P253" s="43"/>
      <c r="Q253" s="43"/>
      <c r="R253" s="43"/>
      <c r="S253" s="43"/>
      <c r="T253" s="71"/>
      <c r="AT253" s="25" t="s">
        <v>188</v>
      </c>
      <c r="AU253" s="25" t="s">
        <v>80</v>
      </c>
    </row>
    <row r="254" spans="2:51" s="13" customFormat="1" ht="13.5">
      <c r="B254" s="207"/>
      <c r="D254" s="194" t="s">
        <v>192</v>
      </c>
      <c r="E254" s="208" t="s">
        <v>5</v>
      </c>
      <c r="F254" s="209" t="s">
        <v>637</v>
      </c>
      <c r="H254" s="208" t="s">
        <v>5</v>
      </c>
      <c r="I254" s="210"/>
      <c r="L254" s="207"/>
      <c r="M254" s="211"/>
      <c r="N254" s="212"/>
      <c r="O254" s="212"/>
      <c r="P254" s="212"/>
      <c r="Q254" s="212"/>
      <c r="R254" s="212"/>
      <c r="S254" s="212"/>
      <c r="T254" s="213"/>
      <c r="AT254" s="208" t="s">
        <v>192</v>
      </c>
      <c r="AU254" s="208" t="s">
        <v>80</v>
      </c>
      <c r="AV254" s="13" t="s">
        <v>78</v>
      </c>
      <c r="AW254" s="13" t="s">
        <v>35</v>
      </c>
      <c r="AX254" s="13" t="s">
        <v>71</v>
      </c>
      <c r="AY254" s="208" t="s">
        <v>179</v>
      </c>
    </row>
    <row r="255" spans="2:51" s="12" customFormat="1" ht="13.5">
      <c r="B255" s="199"/>
      <c r="D255" s="194" t="s">
        <v>192</v>
      </c>
      <c r="E255" s="200" t="s">
        <v>5</v>
      </c>
      <c r="F255" s="201" t="s">
        <v>2035</v>
      </c>
      <c r="H255" s="202">
        <v>831.852</v>
      </c>
      <c r="I255" s="203"/>
      <c r="L255" s="199"/>
      <c r="M255" s="204"/>
      <c r="N255" s="205"/>
      <c r="O255" s="205"/>
      <c r="P255" s="205"/>
      <c r="Q255" s="205"/>
      <c r="R255" s="205"/>
      <c r="S255" s="205"/>
      <c r="T255" s="206"/>
      <c r="AT255" s="200" t="s">
        <v>192</v>
      </c>
      <c r="AU255" s="200" t="s">
        <v>80</v>
      </c>
      <c r="AV255" s="12" t="s">
        <v>80</v>
      </c>
      <c r="AW255" s="12" t="s">
        <v>35</v>
      </c>
      <c r="AX255" s="12" t="s">
        <v>71</v>
      </c>
      <c r="AY255" s="200" t="s">
        <v>179</v>
      </c>
    </row>
    <row r="256" spans="2:51" s="13" customFormat="1" ht="13.5">
      <c r="B256" s="207"/>
      <c r="D256" s="194" t="s">
        <v>192</v>
      </c>
      <c r="E256" s="208" t="s">
        <v>5</v>
      </c>
      <c r="F256" s="209" t="s">
        <v>639</v>
      </c>
      <c r="H256" s="208" t="s">
        <v>5</v>
      </c>
      <c r="I256" s="210"/>
      <c r="L256" s="207"/>
      <c r="M256" s="211"/>
      <c r="N256" s="212"/>
      <c r="O256" s="212"/>
      <c r="P256" s="212"/>
      <c r="Q256" s="212"/>
      <c r="R256" s="212"/>
      <c r="S256" s="212"/>
      <c r="T256" s="213"/>
      <c r="AT256" s="208" t="s">
        <v>192</v>
      </c>
      <c r="AU256" s="208" t="s">
        <v>80</v>
      </c>
      <c r="AV256" s="13" t="s">
        <v>78</v>
      </c>
      <c r="AW256" s="13" t="s">
        <v>35</v>
      </c>
      <c r="AX256" s="13" t="s">
        <v>71</v>
      </c>
      <c r="AY256" s="208" t="s">
        <v>179</v>
      </c>
    </row>
    <row r="257" spans="2:51" s="12" customFormat="1" ht="13.5">
      <c r="B257" s="199"/>
      <c r="D257" s="194" t="s">
        <v>192</v>
      </c>
      <c r="E257" s="200" t="s">
        <v>5</v>
      </c>
      <c r="F257" s="201" t="s">
        <v>2036</v>
      </c>
      <c r="H257" s="202">
        <v>12.6</v>
      </c>
      <c r="I257" s="203"/>
      <c r="L257" s="199"/>
      <c r="M257" s="204"/>
      <c r="N257" s="205"/>
      <c r="O257" s="205"/>
      <c r="P257" s="205"/>
      <c r="Q257" s="205"/>
      <c r="R257" s="205"/>
      <c r="S257" s="205"/>
      <c r="T257" s="206"/>
      <c r="AT257" s="200" t="s">
        <v>192</v>
      </c>
      <c r="AU257" s="200" t="s">
        <v>80</v>
      </c>
      <c r="AV257" s="12" t="s">
        <v>80</v>
      </c>
      <c r="AW257" s="12" t="s">
        <v>35</v>
      </c>
      <c r="AX257" s="12" t="s">
        <v>71</v>
      </c>
      <c r="AY257" s="200" t="s">
        <v>179</v>
      </c>
    </row>
    <row r="258" spans="2:51" s="14" customFormat="1" ht="13.5">
      <c r="B258" s="214"/>
      <c r="D258" s="194" t="s">
        <v>192</v>
      </c>
      <c r="E258" s="215" t="s">
        <v>5</v>
      </c>
      <c r="F258" s="216" t="s">
        <v>228</v>
      </c>
      <c r="H258" s="217">
        <v>844.452</v>
      </c>
      <c r="I258" s="218"/>
      <c r="L258" s="214"/>
      <c r="M258" s="219"/>
      <c r="N258" s="220"/>
      <c r="O258" s="220"/>
      <c r="P258" s="220"/>
      <c r="Q258" s="220"/>
      <c r="R258" s="220"/>
      <c r="S258" s="220"/>
      <c r="T258" s="221"/>
      <c r="AT258" s="215" t="s">
        <v>192</v>
      </c>
      <c r="AU258" s="215" t="s">
        <v>80</v>
      </c>
      <c r="AV258" s="14" t="s">
        <v>186</v>
      </c>
      <c r="AW258" s="14" t="s">
        <v>35</v>
      </c>
      <c r="AX258" s="14" t="s">
        <v>78</v>
      </c>
      <c r="AY258" s="215" t="s">
        <v>179</v>
      </c>
    </row>
    <row r="259" spans="2:65" s="1" customFormat="1" ht="25.5" customHeight="1">
      <c r="B259" s="181"/>
      <c r="C259" s="182" t="s">
        <v>582</v>
      </c>
      <c r="D259" s="182" t="s">
        <v>181</v>
      </c>
      <c r="E259" s="183" t="s">
        <v>642</v>
      </c>
      <c r="F259" s="184" t="s">
        <v>643</v>
      </c>
      <c r="G259" s="185" t="s">
        <v>424</v>
      </c>
      <c r="H259" s="186">
        <v>36.36</v>
      </c>
      <c r="I259" s="187"/>
      <c r="J259" s="188">
        <f>ROUND(I259*H259,2)</f>
        <v>0</v>
      </c>
      <c r="K259" s="184" t="s">
        <v>5</v>
      </c>
      <c r="L259" s="42"/>
      <c r="M259" s="189" t="s">
        <v>5</v>
      </c>
      <c r="N259" s="190" t="s">
        <v>42</v>
      </c>
      <c r="O259" s="43"/>
      <c r="P259" s="191">
        <f>O259*H259</f>
        <v>0</v>
      </c>
      <c r="Q259" s="191">
        <v>0</v>
      </c>
      <c r="R259" s="191">
        <f>Q259*H259</f>
        <v>0</v>
      </c>
      <c r="S259" s="191">
        <v>0</v>
      </c>
      <c r="T259" s="192">
        <f>S259*H259</f>
        <v>0</v>
      </c>
      <c r="AR259" s="25" t="s">
        <v>186</v>
      </c>
      <c r="AT259" s="25" t="s">
        <v>181</v>
      </c>
      <c r="AU259" s="25" t="s">
        <v>80</v>
      </c>
      <c r="AY259" s="25" t="s">
        <v>179</v>
      </c>
      <c r="BE259" s="193">
        <f>IF(N259="základní",J259,0)</f>
        <v>0</v>
      </c>
      <c r="BF259" s="193">
        <f>IF(N259="snížená",J259,0)</f>
        <v>0</v>
      </c>
      <c r="BG259" s="193">
        <f>IF(N259="zákl. přenesená",J259,0)</f>
        <v>0</v>
      </c>
      <c r="BH259" s="193">
        <f>IF(N259="sníž. přenesená",J259,0)</f>
        <v>0</v>
      </c>
      <c r="BI259" s="193">
        <f>IF(N259="nulová",J259,0)</f>
        <v>0</v>
      </c>
      <c r="BJ259" s="25" t="s">
        <v>78</v>
      </c>
      <c r="BK259" s="193">
        <f>ROUND(I259*H259,2)</f>
        <v>0</v>
      </c>
      <c r="BL259" s="25" t="s">
        <v>186</v>
      </c>
      <c r="BM259" s="25" t="s">
        <v>644</v>
      </c>
    </row>
    <row r="260" spans="2:47" s="1" customFormat="1" ht="40.5">
      <c r="B260" s="42"/>
      <c r="D260" s="194" t="s">
        <v>188</v>
      </c>
      <c r="F260" s="195" t="s">
        <v>636</v>
      </c>
      <c r="I260" s="196"/>
      <c r="L260" s="42"/>
      <c r="M260" s="197"/>
      <c r="N260" s="43"/>
      <c r="O260" s="43"/>
      <c r="P260" s="43"/>
      <c r="Q260" s="43"/>
      <c r="R260" s="43"/>
      <c r="S260" s="43"/>
      <c r="T260" s="71"/>
      <c r="AT260" s="25" t="s">
        <v>188</v>
      </c>
      <c r="AU260" s="25" t="s">
        <v>80</v>
      </c>
    </row>
    <row r="261" spans="2:65" s="1" customFormat="1" ht="16.5" customHeight="1">
      <c r="B261" s="181"/>
      <c r="C261" s="182" t="s">
        <v>587</v>
      </c>
      <c r="D261" s="182" t="s">
        <v>181</v>
      </c>
      <c r="E261" s="183" t="s">
        <v>646</v>
      </c>
      <c r="F261" s="184" t="s">
        <v>647</v>
      </c>
      <c r="G261" s="185" t="s">
        <v>424</v>
      </c>
      <c r="H261" s="186">
        <v>12</v>
      </c>
      <c r="I261" s="187"/>
      <c r="J261" s="188">
        <f>ROUND(I261*H261,2)</f>
        <v>0</v>
      </c>
      <c r="K261" s="184" t="s">
        <v>185</v>
      </c>
      <c r="L261" s="42"/>
      <c r="M261" s="189" t="s">
        <v>5</v>
      </c>
      <c r="N261" s="190" t="s">
        <v>42</v>
      </c>
      <c r="O261" s="43"/>
      <c r="P261" s="191">
        <f>O261*H261</f>
        <v>0</v>
      </c>
      <c r="Q261" s="191">
        <v>0</v>
      </c>
      <c r="R261" s="191">
        <f>Q261*H261</f>
        <v>0</v>
      </c>
      <c r="S261" s="191">
        <v>0</v>
      </c>
      <c r="T261" s="192">
        <f>S261*H261</f>
        <v>0</v>
      </c>
      <c r="AR261" s="25" t="s">
        <v>186</v>
      </c>
      <c r="AT261" s="25" t="s">
        <v>181</v>
      </c>
      <c r="AU261" s="25" t="s">
        <v>80</v>
      </c>
      <c r="AY261" s="25" t="s">
        <v>179</v>
      </c>
      <c r="BE261" s="193">
        <f>IF(N261="základní",J261,0)</f>
        <v>0</v>
      </c>
      <c r="BF261" s="193">
        <f>IF(N261="snížená",J261,0)</f>
        <v>0</v>
      </c>
      <c r="BG261" s="193">
        <f>IF(N261="zákl. přenesená",J261,0)</f>
        <v>0</v>
      </c>
      <c r="BH261" s="193">
        <f>IF(N261="sníž. přenesená",J261,0)</f>
        <v>0</v>
      </c>
      <c r="BI261" s="193">
        <f>IF(N261="nulová",J261,0)</f>
        <v>0</v>
      </c>
      <c r="BJ261" s="25" t="s">
        <v>78</v>
      </c>
      <c r="BK261" s="193">
        <f>ROUND(I261*H261,2)</f>
        <v>0</v>
      </c>
      <c r="BL261" s="25" t="s">
        <v>186</v>
      </c>
      <c r="BM261" s="25" t="s">
        <v>648</v>
      </c>
    </row>
    <row r="262" spans="2:47" s="1" customFormat="1" ht="27">
      <c r="B262" s="42"/>
      <c r="D262" s="194" t="s">
        <v>188</v>
      </c>
      <c r="F262" s="195" t="s">
        <v>649</v>
      </c>
      <c r="I262" s="196"/>
      <c r="L262" s="42"/>
      <c r="M262" s="197"/>
      <c r="N262" s="43"/>
      <c r="O262" s="43"/>
      <c r="P262" s="43"/>
      <c r="Q262" s="43"/>
      <c r="R262" s="43"/>
      <c r="S262" s="43"/>
      <c r="T262" s="71"/>
      <c r="AT262" s="25" t="s">
        <v>188</v>
      </c>
      <c r="AU262" s="25" t="s">
        <v>80</v>
      </c>
    </row>
    <row r="263" spans="2:65" s="1" customFormat="1" ht="16.5" customHeight="1">
      <c r="B263" s="181"/>
      <c r="C263" s="182" t="s">
        <v>592</v>
      </c>
      <c r="D263" s="182" t="s">
        <v>181</v>
      </c>
      <c r="E263" s="183" t="s">
        <v>651</v>
      </c>
      <c r="F263" s="184" t="s">
        <v>652</v>
      </c>
      <c r="G263" s="185" t="s">
        <v>424</v>
      </c>
      <c r="H263" s="186">
        <v>36.36</v>
      </c>
      <c r="I263" s="187"/>
      <c r="J263" s="188">
        <f>ROUND(I263*H263,2)</f>
        <v>0</v>
      </c>
      <c r="K263" s="184" t="s">
        <v>5</v>
      </c>
      <c r="L263" s="42"/>
      <c r="M263" s="189" t="s">
        <v>5</v>
      </c>
      <c r="N263" s="190" t="s">
        <v>42</v>
      </c>
      <c r="O263" s="43"/>
      <c r="P263" s="191">
        <f>O263*H263</f>
        <v>0</v>
      </c>
      <c r="Q263" s="191">
        <v>0</v>
      </c>
      <c r="R263" s="191">
        <f>Q263*H263</f>
        <v>0</v>
      </c>
      <c r="S263" s="191">
        <v>0</v>
      </c>
      <c r="T263" s="192">
        <f>S263*H263</f>
        <v>0</v>
      </c>
      <c r="AR263" s="25" t="s">
        <v>186</v>
      </c>
      <c r="AT263" s="25" t="s">
        <v>181</v>
      </c>
      <c r="AU263" s="25" t="s">
        <v>80</v>
      </c>
      <c r="AY263" s="25" t="s">
        <v>179</v>
      </c>
      <c r="BE263" s="193">
        <f>IF(N263="základní",J263,0)</f>
        <v>0</v>
      </c>
      <c r="BF263" s="193">
        <f>IF(N263="snížená",J263,0)</f>
        <v>0</v>
      </c>
      <c r="BG263" s="193">
        <f>IF(N263="zákl. přenesená",J263,0)</f>
        <v>0</v>
      </c>
      <c r="BH263" s="193">
        <f>IF(N263="sníž. přenesená",J263,0)</f>
        <v>0</v>
      </c>
      <c r="BI263" s="193">
        <f>IF(N263="nulová",J263,0)</f>
        <v>0</v>
      </c>
      <c r="BJ263" s="25" t="s">
        <v>78</v>
      </c>
      <c r="BK263" s="193">
        <f>ROUND(I263*H263,2)</f>
        <v>0</v>
      </c>
      <c r="BL263" s="25" t="s">
        <v>186</v>
      </c>
      <c r="BM263" s="25" t="s">
        <v>653</v>
      </c>
    </row>
    <row r="264" spans="2:47" s="1" customFormat="1" ht="27">
      <c r="B264" s="42"/>
      <c r="D264" s="194" t="s">
        <v>188</v>
      </c>
      <c r="F264" s="195" t="s">
        <v>649</v>
      </c>
      <c r="I264" s="196"/>
      <c r="L264" s="42"/>
      <c r="M264" s="197"/>
      <c r="N264" s="43"/>
      <c r="O264" s="43"/>
      <c r="P264" s="43"/>
      <c r="Q264" s="43"/>
      <c r="R264" s="43"/>
      <c r="S264" s="43"/>
      <c r="T264" s="71"/>
      <c r="AT264" s="25" t="s">
        <v>188</v>
      </c>
      <c r="AU264" s="25" t="s">
        <v>80</v>
      </c>
    </row>
    <row r="265" spans="2:51" s="13" customFormat="1" ht="13.5">
      <c r="B265" s="207"/>
      <c r="D265" s="194" t="s">
        <v>192</v>
      </c>
      <c r="E265" s="208" t="s">
        <v>5</v>
      </c>
      <c r="F265" s="209" t="s">
        <v>654</v>
      </c>
      <c r="H265" s="208" t="s">
        <v>5</v>
      </c>
      <c r="I265" s="210"/>
      <c r="L265" s="207"/>
      <c r="M265" s="211"/>
      <c r="N265" s="212"/>
      <c r="O265" s="212"/>
      <c r="P265" s="212"/>
      <c r="Q265" s="212"/>
      <c r="R265" s="212"/>
      <c r="S265" s="212"/>
      <c r="T265" s="213"/>
      <c r="AT265" s="208" t="s">
        <v>192</v>
      </c>
      <c r="AU265" s="208" t="s">
        <v>80</v>
      </c>
      <c r="AV265" s="13" t="s">
        <v>78</v>
      </c>
      <c r="AW265" s="13" t="s">
        <v>35</v>
      </c>
      <c r="AX265" s="13" t="s">
        <v>71</v>
      </c>
      <c r="AY265" s="208" t="s">
        <v>179</v>
      </c>
    </row>
    <row r="266" spans="2:51" s="12" customFormat="1" ht="13.5">
      <c r="B266" s="199"/>
      <c r="D266" s="194" t="s">
        <v>192</v>
      </c>
      <c r="E266" s="200" t="s">
        <v>5</v>
      </c>
      <c r="F266" s="201" t="s">
        <v>2037</v>
      </c>
      <c r="H266" s="202">
        <v>532.775</v>
      </c>
      <c r="I266" s="203"/>
      <c r="L266" s="199"/>
      <c r="M266" s="204"/>
      <c r="N266" s="205"/>
      <c r="O266" s="205"/>
      <c r="P266" s="205"/>
      <c r="Q266" s="205"/>
      <c r="R266" s="205"/>
      <c r="S266" s="205"/>
      <c r="T266" s="206"/>
      <c r="AT266" s="200" t="s">
        <v>192</v>
      </c>
      <c r="AU266" s="200" t="s">
        <v>80</v>
      </c>
      <c r="AV266" s="12" t="s">
        <v>80</v>
      </c>
      <c r="AW266" s="12" t="s">
        <v>35</v>
      </c>
      <c r="AX266" s="12" t="s">
        <v>71</v>
      </c>
      <c r="AY266" s="200" t="s">
        <v>179</v>
      </c>
    </row>
    <row r="267" spans="2:51" s="13" customFormat="1" ht="13.5">
      <c r="B267" s="207"/>
      <c r="D267" s="194" t="s">
        <v>192</v>
      </c>
      <c r="E267" s="208" t="s">
        <v>5</v>
      </c>
      <c r="F267" s="209" t="s">
        <v>656</v>
      </c>
      <c r="H267" s="208" t="s">
        <v>5</v>
      </c>
      <c r="I267" s="210"/>
      <c r="L267" s="207"/>
      <c r="M267" s="211"/>
      <c r="N267" s="212"/>
      <c r="O267" s="212"/>
      <c r="P267" s="212"/>
      <c r="Q267" s="212"/>
      <c r="R267" s="212"/>
      <c r="S267" s="212"/>
      <c r="T267" s="213"/>
      <c r="AT267" s="208" t="s">
        <v>192</v>
      </c>
      <c r="AU267" s="208" t="s">
        <v>80</v>
      </c>
      <c r="AV267" s="13" t="s">
        <v>78</v>
      </c>
      <c r="AW267" s="13" t="s">
        <v>35</v>
      </c>
      <c r="AX267" s="13" t="s">
        <v>71</v>
      </c>
      <c r="AY267" s="208" t="s">
        <v>179</v>
      </c>
    </row>
    <row r="268" spans="2:51" s="12" customFormat="1" ht="13.5">
      <c r="B268" s="199"/>
      <c r="D268" s="194" t="s">
        <v>192</v>
      </c>
      <c r="E268" s="200" t="s">
        <v>5</v>
      </c>
      <c r="F268" s="201" t="s">
        <v>2038</v>
      </c>
      <c r="H268" s="202">
        <v>-496.415</v>
      </c>
      <c r="I268" s="203"/>
      <c r="L268" s="199"/>
      <c r="M268" s="204"/>
      <c r="N268" s="205"/>
      <c r="O268" s="205"/>
      <c r="P268" s="205"/>
      <c r="Q268" s="205"/>
      <c r="R268" s="205"/>
      <c r="S268" s="205"/>
      <c r="T268" s="206"/>
      <c r="AT268" s="200" t="s">
        <v>192</v>
      </c>
      <c r="AU268" s="200" t="s">
        <v>80</v>
      </c>
      <c r="AV268" s="12" t="s">
        <v>80</v>
      </c>
      <c r="AW268" s="12" t="s">
        <v>35</v>
      </c>
      <c r="AX268" s="12" t="s">
        <v>71</v>
      </c>
      <c r="AY268" s="200" t="s">
        <v>179</v>
      </c>
    </row>
    <row r="269" spans="2:51" s="14" customFormat="1" ht="13.5">
      <c r="B269" s="214"/>
      <c r="D269" s="194" t="s">
        <v>192</v>
      </c>
      <c r="E269" s="215" t="s">
        <v>5</v>
      </c>
      <c r="F269" s="216" t="s">
        <v>228</v>
      </c>
      <c r="H269" s="217">
        <v>36.36</v>
      </c>
      <c r="I269" s="218"/>
      <c r="L269" s="214"/>
      <c r="M269" s="219"/>
      <c r="N269" s="220"/>
      <c r="O269" s="220"/>
      <c r="P269" s="220"/>
      <c r="Q269" s="220"/>
      <c r="R269" s="220"/>
      <c r="S269" s="220"/>
      <c r="T269" s="221"/>
      <c r="AT269" s="215" t="s">
        <v>192</v>
      </c>
      <c r="AU269" s="215" t="s">
        <v>80</v>
      </c>
      <c r="AV269" s="14" t="s">
        <v>186</v>
      </c>
      <c r="AW269" s="14" t="s">
        <v>35</v>
      </c>
      <c r="AX269" s="14" t="s">
        <v>78</v>
      </c>
      <c r="AY269" s="215" t="s">
        <v>179</v>
      </c>
    </row>
    <row r="270" spans="2:65" s="1" customFormat="1" ht="16.5" customHeight="1">
      <c r="B270" s="181"/>
      <c r="C270" s="182" t="s">
        <v>599</v>
      </c>
      <c r="D270" s="182" t="s">
        <v>181</v>
      </c>
      <c r="E270" s="183" t="s">
        <v>659</v>
      </c>
      <c r="F270" s="184" t="s">
        <v>660</v>
      </c>
      <c r="G270" s="185" t="s">
        <v>424</v>
      </c>
      <c r="H270" s="186">
        <v>856.452</v>
      </c>
      <c r="I270" s="187"/>
      <c r="J270" s="188">
        <f>ROUND(I270*H270,2)</f>
        <v>0</v>
      </c>
      <c r="K270" s="184" t="s">
        <v>185</v>
      </c>
      <c r="L270" s="42"/>
      <c r="M270" s="189" t="s">
        <v>5</v>
      </c>
      <c r="N270" s="190" t="s">
        <v>42</v>
      </c>
      <c r="O270" s="43"/>
      <c r="P270" s="191">
        <f>O270*H270</f>
        <v>0</v>
      </c>
      <c r="Q270" s="191">
        <v>0</v>
      </c>
      <c r="R270" s="191">
        <f>Q270*H270</f>
        <v>0</v>
      </c>
      <c r="S270" s="191">
        <v>0</v>
      </c>
      <c r="T270" s="192">
        <f>S270*H270</f>
        <v>0</v>
      </c>
      <c r="AR270" s="25" t="s">
        <v>186</v>
      </c>
      <c r="AT270" s="25" t="s">
        <v>181</v>
      </c>
      <c r="AU270" s="25" t="s">
        <v>80</v>
      </c>
      <c r="AY270" s="25" t="s">
        <v>179</v>
      </c>
      <c r="BE270" s="193">
        <f>IF(N270="základní",J270,0)</f>
        <v>0</v>
      </c>
      <c r="BF270" s="193">
        <f>IF(N270="snížená",J270,0)</f>
        <v>0</v>
      </c>
      <c r="BG270" s="193">
        <f>IF(N270="zákl. přenesená",J270,0)</f>
        <v>0</v>
      </c>
      <c r="BH270" s="193">
        <f>IF(N270="sníž. přenesená",J270,0)</f>
        <v>0</v>
      </c>
      <c r="BI270" s="193">
        <f>IF(N270="nulová",J270,0)</f>
        <v>0</v>
      </c>
      <c r="BJ270" s="25" t="s">
        <v>78</v>
      </c>
      <c r="BK270" s="193">
        <f>ROUND(I270*H270,2)</f>
        <v>0</v>
      </c>
      <c r="BL270" s="25" t="s">
        <v>186</v>
      </c>
      <c r="BM270" s="25" t="s">
        <v>661</v>
      </c>
    </row>
    <row r="271" spans="2:47" s="1" customFormat="1" ht="13.5">
      <c r="B271" s="42"/>
      <c r="D271" s="194" t="s">
        <v>188</v>
      </c>
      <c r="F271" s="195" t="s">
        <v>662</v>
      </c>
      <c r="I271" s="196"/>
      <c r="L271" s="42"/>
      <c r="M271" s="197"/>
      <c r="N271" s="43"/>
      <c r="O271" s="43"/>
      <c r="P271" s="43"/>
      <c r="Q271" s="43"/>
      <c r="R271" s="43"/>
      <c r="S271" s="43"/>
      <c r="T271" s="71"/>
      <c r="AT271" s="25" t="s">
        <v>188</v>
      </c>
      <c r="AU271" s="25" t="s">
        <v>80</v>
      </c>
    </row>
    <row r="272" spans="2:51" s="13" customFormat="1" ht="13.5">
      <c r="B272" s="207"/>
      <c r="D272" s="194" t="s">
        <v>192</v>
      </c>
      <c r="E272" s="208" t="s">
        <v>5</v>
      </c>
      <c r="F272" s="209" t="s">
        <v>663</v>
      </c>
      <c r="H272" s="208" t="s">
        <v>5</v>
      </c>
      <c r="I272" s="210"/>
      <c r="L272" s="207"/>
      <c r="M272" s="211"/>
      <c r="N272" s="212"/>
      <c r="O272" s="212"/>
      <c r="P272" s="212"/>
      <c r="Q272" s="212"/>
      <c r="R272" s="212"/>
      <c r="S272" s="212"/>
      <c r="T272" s="213"/>
      <c r="AT272" s="208" t="s">
        <v>192</v>
      </c>
      <c r="AU272" s="208" t="s">
        <v>80</v>
      </c>
      <c r="AV272" s="13" t="s">
        <v>78</v>
      </c>
      <c r="AW272" s="13" t="s">
        <v>35</v>
      </c>
      <c r="AX272" s="13" t="s">
        <v>71</v>
      </c>
      <c r="AY272" s="208" t="s">
        <v>179</v>
      </c>
    </row>
    <row r="273" spans="2:51" s="12" customFormat="1" ht="13.5">
      <c r="B273" s="199"/>
      <c r="D273" s="194" t="s">
        <v>192</v>
      </c>
      <c r="E273" s="200" t="s">
        <v>5</v>
      </c>
      <c r="F273" s="201" t="s">
        <v>2039</v>
      </c>
      <c r="H273" s="202">
        <v>844.452</v>
      </c>
      <c r="I273" s="203"/>
      <c r="L273" s="199"/>
      <c r="M273" s="204"/>
      <c r="N273" s="205"/>
      <c r="O273" s="205"/>
      <c r="P273" s="205"/>
      <c r="Q273" s="205"/>
      <c r="R273" s="205"/>
      <c r="S273" s="205"/>
      <c r="T273" s="206"/>
      <c r="AT273" s="200" t="s">
        <v>192</v>
      </c>
      <c r="AU273" s="200" t="s">
        <v>80</v>
      </c>
      <c r="AV273" s="12" t="s">
        <v>80</v>
      </c>
      <c r="AW273" s="12" t="s">
        <v>35</v>
      </c>
      <c r="AX273" s="12" t="s">
        <v>71</v>
      </c>
      <c r="AY273" s="200" t="s">
        <v>179</v>
      </c>
    </row>
    <row r="274" spans="2:51" s="13" customFormat="1" ht="13.5">
      <c r="B274" s="207"/>
      <c r="D274" s="194" t="s">
        <v>192</v>
      </c>
      <c r="E274" s="208" t="s">
        <v>5</v>
      </c>
      <c r="F274" s="209" t="s">
        <v>665</v>
      </c>
      <c r="H274" s="208" t="s">
        <v>5</v>
      </c>
      <c r="I274" s="210"/>
      <c r="L274" s="207"/>
      <c r="M274" s="211"/>
      <c r="N274" s="212"/>
      <c r="O274" s="212"/>
      <c r="P274" s="212"/>
      <c r="Q274" s="212"/>
      <c r="R274" s="212"/>
      <c r="S274" s="212"/>
      <c r="T274" s="213"/>
      <c r="AT274" s="208" t="s">
        <v>192</v>
      </c>
      <c r="AU274" s="208" t="s">
        <v>80</v>
      </c>
      <c r="AV274" s="13" t="s">
        <v>78</v>
      </c>
      <c r="AW274" s="13" t="s">
        <v>35</v>
      </c>
      <c r="AX274" s="13" t="s">
        <v>71</v>
      </c>
      <c r="AY274" s="208" t="s">
        <v>179</v>
      </c>
    </row>
    <row r="275" spans="2:51" s="12" customFormat="1" ht="13.5">
      <c r="B275" s="199"/>
      <c r="D275" s="194" t="s">
        <v>192</v>
      </c>
      <c r="E275" s="200" t="s">
        <v>5</v>
      </c>
      <c r="F275" s="201" t="s">
        <v>320</v>
      </c>
      <c r="H275" s="202">
        <v>12</v>
      </c>
      <c r="I275" s="203"/>
      <c r="L275" s="199"/>
      <c r="M275" s="204"/>
      <c r="N275" s="205"/>
      <c r="O275" s="205"/>
      <c r="P275" s="205"/>
      <c r="Q275" s="205"/>
      <c r="R275" s="205"/>
      <c r="S275" s="205"/>
      <c r="T275" s="206"/>
      <c r="AT275" s="200" t="s">
        <v>192</v>
      </c>
      <c r="AU275" s="200" t="s">
        <v>80</v>
      </c>
      <c r="AV275" s="12" t="s">
        <v>80</v>
      </c>
      <c r="AW275" s="12" t="s">
        <v>35</v>
      </c>
      <c r="AX275" s="12" t="s">
        <v>71</v>
      </c>
      <c r="AY275" s="200" t="s">
        <v>179</v>
      </c>
    </row>
    <row r="276" spans="2:51" s="14" customFormat="1" ht="13.5">
      <c r="B276" s="214"/>
      <c r="D276" s="194" t="s">
        <v>192</v>
      </c>
      <c r="E276" s="215" t="s">
        <v>5</v>
      </c>
      <c r="F276" s="216" t="s">
        <v>228</v>
      </c>
      <c r="H276" s="217">
        <v>856.452</v>
      </c>
      <c r="I276" s="218"/>
      <c r="L276" s="214"/>
      <c r="M276" s="219"/>
      <c r="N276" s="220"/>
      <c r="O276" s="220"/>
      <c r="P276" s="220"/>
      <c r="Q276" s="220"/>
      <c r="R276" s="220"/>
      <c r="S276" s="220"/>
      <c r="T276" s="221"/>
      <c r="AT276" s="215" t="s">
        <v>192</v>
      </c>
      <c r="AU276" s="215" t="s">
        <v>80</v>
      </c>
      <c r="AV276" s="14" t="s">
        <v>186</v>
      </c>
      <c r="AW276" s="14" t="s">
        <v>35</v>
      </c>
      <c r="AX276" s="14" t="s">
        <v>78</v>
      </c>
      <c r="AY276" s="215" t="s">
        <v>179</v>
      </c>
    </row>
    <row r="277" spans="2:65" s="1" customFormat="1" ht="16.5" customHeight="1">
      <c r="B277" s="181"/>
      <c r="C277" s="182" t="s">
        <v>604</v>
      </c>
      <c r="D277" s="182" t="s">
        <v>181</v>
      </c>
      <c r="E277" s="183" t="s">
        <v>667</v>
      </c>
      <c r="F277" s="184" t="s">
        <v>668</v>
      </c>
      <c r="G277" s="185" t="s">
        <v>669</v>
      </c>
      <c r="H277" s="186">
        <v>1454.566</v>
      </c>
      <c r="I277" s="187"/>
      <c r="J277" s="188">
        <f>ROUND(I277*H277,2)</f>
        <v>0</v>
      </c>
      <c r="K277" s="184" t="s">
        <v>185</v>
      </c>
      <c r="L277" s="42"/>
      <c r="M277" s="189" t="s">
        <v>5</v>
      </c>
      <c r="N277" s="190" t="s">
        <v>42</v>
      </c>
      <c r="O277" s="43"/>
      <c r="P277" s="191">
        <f>O277*H277</f>
        <v>0</v>
      </c>
      <c r="Q277" s="191">
        <v>0</v>
      </c>
      <c r="R277" s="191">
        <f>Q277*H277</f>
        <v>0</v>
      </c>
      <c r="S277" s="191">
        <v>0</v>
      </c>
      <c r="T277" s="192">
        <f>S277*H277</f>
        <v>0</v>
      </c>
      <c r="AR277" s="25" t="s">
        <v>186</v>
      </c>
      <c r="AT277" s="25" t="s">
        <v>181</v>
      </c>
      <c r="AU277" s="25" t="s">
        <v>80</v>
      </c>
      <c r="AY277" s="25" t="s">
        <v>179</v>
      </c>
      <c r="BE277" s="193">
        <f>IF(N277="základní",J277,0)</f>
        <v>0</v>
      </c>
      <c r="BF277" s="193">
        <f>IF(N277="snížená",J277,0)</f>
        <v>0</v>
      </c>
      <c r="BG277" s="193">
        <f>IF(N277="zákl. přenesená",J277,0)</f>
        <v>0</v>
      </c>
      <c r="BH277" s="193">
        <f>IF(N277="sníž. přenesená",J277,0)</f>
        <v>0</v>
      </c>
      <c r="BI277" s="193">
        <f>IF(N277="nulová",J277,0)</f>
        <v>0</v>
      </c>
      <c r="BJ277" s="25" t="s">
        <v>78</v>
      </c>
      <c r="BK277" s="193">
        <f>ROUND(I277*H277,2)</f>
        <v>0</v>
      </c>
      <c r="BL277" s="25" t="s">
        <v>186</v>
      </c>
      <c r="BM277" s="25" t="s">
        <v>670</v>
      </c>
    </row>
    <row r="278" spans="2:47" s="1" customFormat="1" ht="13.5">
      <c r="B278" s="42"/>
      <c r="D278" s="194" t="s">
        <v>188</v>
      </c>
      <c r="F278" s="195" t="s">
        <v>671</v>
      </c>
      <c r="I278" s="196"/>
      <c r="L278" s="42"/>
      <c r="M278" s="197"/>
      <c r="N278" s="43"/>
      <c r="O278" s="43"/>
      <c r="P278" s="43"/>
      <c r="Q278" s="43"/>
      <c r="R278" s="43"/>
      <c r="S278" s="43"/>
      <c r="T278" s="71"/>
      <c r="AT278" s="25" t="s">
        <v>188</v>
      </c>
      <c r="AU278" s="25" t="s">
        <v>80</v>
      </c>
    </row>
    <row r="279" spans="2:51" s="13" customFormat="1" ht="13.5">
      <c r="B279" s="207"/>
      <c r="D279" s="194" t="s">
        <v>192</v>
      </c>
      <c r="E279" s="208" t="s">
        <v>5</v>
      </c>
      <c r="F279" s="209" t="s">
        <v>2040</v>
      </c>
      <c r="H279" s="208" t="s">
        <v>5</v>
      </c>
      <c r="I279" s="210"/>
      <c r="L279" s="207"/>
      <c r="M279" s="211"/>
      <c r="N279" s="212"/>
      <c r="O279" s="212"/>
      <c r="P279" s="212"/>
      <c r="Q279" s="212"/>
      <c r="R279" s="212"/>
      <c r="S279" s="212"/>
      <c r="T279" s="213"/>
      <c r="AT279" s="208" t="s">
        <v>192</v>
      </c>
      <c r="AU279" s="208" t="s">
        <v>80</v>
      </c>
      <c r="AV279" s="13" t="s">
        <v>78</v>
      </c>
      <c r="AW279" s="13" t="s">
        <v>35</v>
      </c>
      <c r="AX279" s="13" t="s">
        <v>71</v>
      </c>
      <c r="AY279" s="208" t="s">
        <v>179</v>
      </c>
    </row>
    <row r="280" spans="2:51" s="12" customFormat="1" ht="13.5">
      <c r="B280" s="199"/>
      <c r="D280" s="194" t="s">
        <v>192</v>
      </c>
      <c r="E280" s="200" t="s">
        <v>5</v>
      </c>
      <c r="F280" s="201" t="s">
        <v>2039</v>
      </c>
      <c r="H280" s="202">
        <v>844.452</v>
      </c>
      <c r="I280" s="203"/>
      <c r="L280" s="199"/>
      <c r="M280" s="204"/>
      <c r="N280" s="205"/>
      <c r="O280" s="205"/>
      <c r="P280" s="205"/>
      <c r="Q280" s="205"/>
      <c r="R280" s="205"/>
      <c r="S280" s="205"/>
      <c r="T280" s="206"/>
      <c r="AT280" s="200" t="s">
        <v>192</v>
      </c>
      <c r="AU280" s="200" t="s">
        <v>80</v>
      </c>
      <c r="AV280" s="12" t="s">
        <v>80</v>
      </c>
      <c r="AW280" s="12" t="s">
        <v>35</v>
      </c>
      <c r="AX280" s="12" t="s">
        <v>71</v>
      </c>
      <c r="AY280" s="200" t="s">
        <v>179</v>
      </c>
    </row>
    <row r="281" spans="2:51" s="13" customFormat="1" ht="13.5">
      <c r="B281" s="207"/>
      <c r="D281" s="194" t="s">
        <v>192</v>
      </c>
      <c r="E281" s="208" t="s">
        <v>5</v>
      </c>
      <c r="F281" s="209" t="s">
        <v>672</v>
      </c>
      <c r="H281" s="208" t="s">
        <v>5</v>
      </c>
      <c r="I281" s="210"/>
      <c r="L281" s="207"/>
      <c r="M281" s="211"/>
      <c r="N281" s="212"/>
      <c r="O281" s="212"/>
      <c r="P281" s="212"/>
      <c r="Q281" s="212"/>
      <c r="R281" s="212"/>
      <c r="S281" s="212"/>
      <c r="T281" s="213"/>
      <c r="AT281" s="208" t="s">
        <v>192</v>
      </c>
      <c r="AU281" s="208" t="s">
        <v>80</v>
      </c>
      <c r="AV281" s="13" t="s">
        <v>78</v>
      </c>
      <c r="AW281" s="13" t="s">
        <v>35</v>
      </c>
      <c r="AX281" s="13" t="s">
        <v>71</v>
      </c>
      <c r="AY281" s="208" t="s">
        <v>179</v>
      </c>
    </row>
    <row r="282" spans="2:51" s="12" customFormat="1" ht="13.5">
      <c r="B282" s="199"/>
      <c r="D282" s="194" t="s">
        <v>192</v>
      </c>
      <c r="E282" s="200" t="s">
        <v>5</v>
      </c>
      <c r="F282" s="201" t="s">
        <v>2041</v>
      </c>
      <c r="H282" s="202">
        <v>-36.36</v>
      </c>
      <c r="I282" s="203"/>
      <c r="L282" s="199"/>
      <c r="M282" s="204"/>
      <c r="N282" s="205"/>
      <c r="O282" s="205"/>
      <c r="P282" s="205"/>
      <c r="Q282" s="205"/>
      <c r="R282" s="205"/>
      <c r="S282" s="205"/>
      <c r="T282" s="206"/>
      <c r="AT282" s="200" t="s">
        <v>192</v>
      </c>
      <c r="AU282" s="200" t="s">
        <v>80</v>
      </c>
      <c r="AV282" s="12" t="s">
        <v>80</v>
      </c>
      <c r="AW282" s="12" t="s">
        <v>35</v>
      </c>
      <c r="AX282" s="12" t="s">
        <v>71</v>
      </c>
      <c r="AY282" s="200" t="s">
        <v>179</v>
      </c>
    </row>
    <row r="283" spans="2:51" s="14" customFormat="1" ht="13.5">
      <c r="B283" s="214"/>
      <c r="D283" s="194" t="s">
        <v>192</v>
      </c>
      <c r="E283" s="215" t="s">
        <v>5</v>
      </c>
      <c r="F283" s="216" t="s">
        <v>228</v>
      </c>
      <c r="H283" s="217">
        <v>808.092</v>
      </c>
      <c r="I283" s="218"/>
      <c r="L283" s="214"/>
      <c r="M283" s="219"/>
      <c r="N283" s="220"/>
      <c r="O283" s="220"/>
      <c r="P283" s="220"/>
      <c r="Q283" s="220"/>
      <c r="R283" s="220"/>
      <c r="S283" s="220"/>
      <c r="T283" s="221"/>
      <c r="AT283" s="215" t="s">
        <v>192</v>
      </c>
      <c r="AU283" s="215" t="s">
        <v>80</v>
      </c>
      <c r="AV283" s="14" t="s">
        <v>186</v>
      </c>
      <c r="AW283" s="14" t="s">
        <v>35</v>
      </c>
      <c r="AX283" s="14" t="s">
        <v>78</v>
      </c>
      <c r="AY283" s="215" t="s">
        <v>179</v>
      </c>
    </row>
    <row r="284" spans="2:51" s="12" customFormat="1" ht="13.5">
      <c r="B284" s="199"/>
      <c r="D284" s="194" t="s">
        <v>192</v>
      </c>
      <c r="F284" s="201" t="s">
        <v>2042</v>
      </c>
      <c r="H284" s="202">
        <v>1454.566</v>
      </c>
      <c r="I284" s="203"/>
      <c r="L284" s="199"/>
      <c r="M284" s="204"/>
      <c r="N284" s="205"/>
      <c r="O284" s="205"/>
      <c r="P284" s="205"/>
      <c r="Q284" s="205"/>
      <c r="R284" s="205"/>
      <c r="S284" s="205"/>
      <c r="T284" s="206"/>
      <c r="AT284" s="200" t="s">
        <v>192</v>
      </c>
      <c r="AU284" s="200" t="s">
        <v>80</v>
      </c>
      <c r="AV284" s="12" t="s">
        <v>80</v>
      </c>
      <c r="AW284" s="12" t="s">
        <v>6</v>
      </c>
      <c r="AX284" s="12" t="s">
        <v>78</v>
      </c>
      <c r="AY284" s="200" t="s">
        <v>179</v>
      </c>
    </row>
    <row r="285" spans="2:65" s="1" customFormat="1" ht="16.5" customHeight="1">
      <c r="B285" s="181"/>
      <c r="C285" s="182" t="s">
        <v>609</v>
      </c>
      <c r="D285" s="182" t="s">
        <v>181</v>
      </c>
      <c r="E285" s="183" t="s">
        <v>676</v>
      </c>
      <c r="F285" s="184" t="s">
        <v>677</v>
      </c>
      <c r="G285" s="185" t="s">
        <v>424</v>
      </c>
      <c r="H285" s="186">
        <v>532.775</v>
      </c>
      <c r="I285" s="187"/>
      <c r="J285" s="188">
        <f>ROUND(I285*H285,2)</f>
        <v>0</v>
      </c>
      <c r="K285" s="184" t="s">
        <v>185</v>
      </c>
      <c r="L285" s="42"/>
      <c r="M285" s="189" t="s">
        <v>5</v>
      </c>
      <c r="N285" s="190" t="s">
        <v>42</v>
      </c>
      <c r="O285" s="43"/>
      <c r="P285" s="191">
        <f>O285*H285</f>
        <v>0</v>
      </c>
      <c r="Q285" s="191">
        <v>0</v>
      </c>
      <c r="R285" s="191">
        <f>Q285*H285</f>
        <v>0</v>
      </c>
      <c r="S285" s="191">
        <v>0</v>
      </c>
      <c r="T285" s="192">
        <f>S285*H285</f>
        <v>0</v>
      </c>
      <c r="AR285" s="25" t="s">
        <v>186</v>
      </c>
      <c r="AT285" s="25" t="s">
        <v>181</v>
      </c>
      <c r="AU285" s="25" t="s">
        <v>80</v>
      </c>
      <c r="AY285" s="25" t="s">
        <v>179</v>
      </c>
      <c r="BE285" s="193">
        <f>IF(N285="základní",J285,0)</f>
        <v>0</v>
      </c>
      <c r="BF285" s="193">
        <f>IF(N285="snížená",J285,0)</f>
        <v>0</v>
      </c>
      <c r="BG285" s="193">
        <f>IF(N285="zákl. přenesená",J285,0)</f>
        <v>0</v>
      </c>
      <c r="BH285" s="193">
        <f>IF(N285="sníž. přenesená",J285,0)</f>
        <v>0</v>
      </c>
      <c r="BI285" s="193">
        <f>IF(N285="nulová",J285,0)</f>
        <v>0</v>
      </c>
      <c r="BJ285" s="25" t="s">
        <v>78</v>
      </c>
      <c r="BK285" s="193">
        <f>ROUND(I285*H285,2)</f>
        <v>0</v>
      </c>
      <c r="BL285" s="25" t="s">
        <v>186</v>
      </c>
      <c r="BM285" s="25" t="s">
        <v>678</v>
      </c>
    </row>
    <row r="286" spans="2:47" s="1" customFormat="1" ht="27">
      <c r="B286" s="42"/>
      <c r="D286" s="194" t="s">
        <v>188</v>
      </c>
      <c r="F286" s="195" t="s">
        <v>679</v>
      </c>
      <c r="I286" s="196"/>
      <c r="L286" s="42"/>
      <c r="M286" s="197"/>
      <c r="N286" s="43"/>
      <c r="O286" s="43"/>
      <c r="P286" s="43"/>
      <c r="Q286" s="43"/>
      <c r="R286" s="43"/>
      <c r="S286" s="43"/>
      <c r="T286" s="71"/>
      <c r="AT286" s="25" t="s">
        <v>188</v>
      </c>
      <c r="AU286" s="25" t="s">
        <v>80</v>
      </c>
    </row>
    <row r="287" spans="2:51" s="13" customFormat="1" ht="13.5">
      <c r="B287" s="207"/>
      <c r="D287" s="194" t="s">
        <v>192</v>
      </c>
      <c r="E287" s="208" t="s">
        <v>5</v>
      </c>
      <c r="F287" s="209" t="s">
        <v>680</v>
      </c>
      <c r="H287" s="208" t="s">
        <v>5</v>
      </c>
      <c r="I287" s="210"/>
      <c r="L287" s="207"/>
      <c r="M287" s="211"/>
      <c r="N287" s="212"/>
      <c r="O287" s="212"/>
      <c r="P287" s="212"/>
      <c r="Q287" s="212"/>
      <c r="R287" s="212"/>
      <c r="S287" s="212"/>
      <c r="T287" s="213"/>
      <c r="AT287" s="208" t="s">
        <v>192</v>
      </c>
      <c r="AU287" s="208" t="s">
        <v>80</v>
      </c>
      <c r="AV287" s="13" t="s">
        <v>78</v>
      </c>
      <c r="AW287" s="13" t="s">
        <v>35</v>
      </c>
      <c r="AX287" s="13" t="s">
        <v>71</v>
      </c>
      <c r="AY287" s="208" t="s">
        <v>179</v>
      </c>
    </row>
    <row r="288" spans="2:51" s="12" customFormat="1" ht="13.5">
      <c r="B288" s="199"/>
      <c r="D288" s="194" t="s">
        <v>192</v>
      </c>
      <c r="E288" s="200" t="s">
        <v>5</v>
      </c>
      <c r="F288" s="201" t="s">
        <v>2036</v>
      </c>
      <c r="H288" s="202">
        <v>12.6</v>
      </c>
      <c r="I288" s="203"/>
      <c r="L288" s="199"/>
      <c r="M288" s="204"/>
      <c r="N288" s="205"/>
      <c r="O288" s="205"/>
      <c r="P288" s="205"/>
      <c r="Q288" s="205"/>
      <c r="R288" s="205"/>
      <c r="S288" s="205"/>
      <c r="T288" s="206"/>
      <c r="AT288" s="200" t="s">
        <v>192</v>
      </c>
      <c r="AU288" s="200" t="s">
        <v>80</v>
      </c>
      <c r="AV288" s="12" t="s">
        <v>80</v>
      </c>
      <c r="AW288" s="12" t="s">
        <v>35</v>
      </c>
      <c r="AX288" s="12" t="s">
        <v>71</v>
      </c>
      <c r="AY288" s="200" t="s">
        <v>179</v>
      </c>
    </row>
    <row r="289" spans="2:51" s="13" customFormat="1" ht="13.5">
      <c r="B289" s="207"/>
      <c r="D289" s="194" t="s">
        <v>192</v>
      </c>
      <c r="E289" s="208" t="s">
        <v>5</v>
      </c>
      <c r="F289" s="209" t="s">
        <v>681</v>
      </c>
      <c r="H289" s="208" t="s">
        <v>5</v>
      </c>
      <c r="I289" s="210"/>
      <c r="L289" s="207"/>
      <c r="M289" s="211"/>
      <c r="N289" s="212"/>
      <c r="O289" s="212"/>
      <c r="P289" s="212"/>
      <c r="Q289" s="212"/>
      <c r="R289" s="212"/>
      <c r="S289" s="212"/>
      <c r="T289" s="213"/>
      <c r="AT289" s="208" t="s">
        <v>192</v>
      </c>
      <c r="AU289" s="208" t="s">
        <v>80</v>
      </c>
      <c r="AV289" s="13" t="s">
        <v>78</v>
      </c>
      <c r="AW289" s="13" t="s">
        <v>35</v>
      </c>
      <c r="AX289" s="13" t="s">
        <v>71</v>
      </c>
      <c r="AY289" s="208" t="s">
        <v>179</v>
      </c>
    </row>
    <row r="290" spans="2:51" s="12" customFormat="1" ht="13.5">
      <c r="B290" s="199"/>
      <c r="D290" s="194" t="s">
        <v>192</v>
      </c>
      <c r="E290" s="200" t="s">
        <v>5</v>
      </c>
      <c r="F290" s="201" t="s">
        <v>2035</v>
      </c>
      <c r="H290" s="202">
        <v>831.852</v>
      </c>
      <c r="I290" s="203"/>
      <c r="L290" s="199"/>
      <c r="M290" s="204"/>
      <c r="N290" s="205"/>
      <c r="O290" s="205"/>
      <c r="P290" s="205"/>
      <c r="Q290" s="205"/>
      <c r="R290" s="205"/>
      <c r="S290" s="205"/>
      <c r="T290" s="206"/>
      <c r="AT290" s="200" t="s">
        <v>192</v>
      </c>
      <c r="AU290" s="200" t="s">
        <v>80</v>
      </c>
      <c r="AV290" s="12" t="s">
        <v>80</v>
      </c>
      <c r="AW290" s="12" t="s">
        <v>35</v>
      </c>
      <c r="AX290" s="12" t="s">
        <v>71</v>
      </c>
      <c r="AY290" s="200" t="s">
        <v>179</v>
      </c>
    </row>
    <row r="291" spans="2:51" s="13" customFormat="1" ht="13.5">
      <c r="B291" s="207"/>
      <c r="D291" s="194" t="s">
        <v>192</v>
      </c>
      <c r="E291" s="208" t="s">
        <v>5</v>
      </c>
      <c r="F291" s="209" t="s">
        <v>682</v>
      </c>
      <c r="H291" s="208" t="s">
        <v>5</v>
      </c>
      <c r="I291" s="210"/>
      <c r="L291" s="207"/>
      <c r="M291" s="211"/>
      <c r="N291" s="212"/>
      <c r="O291" s="212"/>
      <c r="P291" s="212"/>
      <c r="Q291" s="212"/>
      <c r="R291" s="212"/>
      <c r="S291" s="212"/>
      <c r="T291" s="213"/>
      <c r="AT291" s="208" t="s">
        <v>192</v>
      </c>
      <c r="AU291" s="208" t="s">
        <v>80</v>
      </c>
      <c r="AV291" s="13" t="s">
        <v>78</v>
      </c>
      <c r="AW291" s="13" t="s">
        <v>35</v>
      </c>
      <c r="AX291" s="13" t="s">
        <v>71</v>
      </c>
      <c r="AY291" s="208" t="s">
        <v>179</v>
      </c>
    </row>
    <row r="292" spans="2:51" s="12" customFormat="1" ht="13.5">
      <c r="B292" s="199"/>
      <c r="D292" s="194" t="s">
        <v>192</v>
      </c>
      <c r="E292" s="200" t="s">
        <v>5</v>
      </c>
      <c r="F292" s="201" t="s">
        <v>2043</v>
      </c>
      <c r="H292" s="202">
        <v>-65.448</v>
      </c>
      <c r="I292" s="203"/>
      <c r="L292" s="199"/>
      <c r="M292" s="204"/>
      <c r="N292" s="205"/>
      <c r="O292" s="205"/>
      <c r="P292" s="205"/>
      <c r="Q292" s="205"/>
      <c r="R292" s="205"/>
      <c r="S292" s="205"/>
      <c r="T292" s="206"/>
      <c r="AT292" s="200" t="s">
        <v>192</v>
      </c>
      <c r="AU292" s="200" t="s">
        <v>80</v>
      </c>
      <c r="AV292" s="12" t="s">
        <v>80</v>
      </c>
      <c r="AW292" s="12" t="s">
        <v>35</v>
      </c>
      <c r="AX292" s="12" t="s">
        <v>71</v>
      </c>
      <c r="AY292" s="200" t="s">
        <v>179</v>
      </c>
    </row>
    <row r="293" spans="2:51" s="13" customFormat="1" ht="13.5">
      <c r="B293" s="207"/>
      <c r="D293" s="194" t="s">
        <v>192</v>
      </c>
      <c r="E293" s="208" t="s">
        <v>5</v>
      </c>
      <c r="F293" s="209" t="s">
        <v>688</v>
      </c>
      <c r="H293" s="208" t="s">
        <v>5</v>
      </c>
      <c r="I293" s="210"/>
      <c r="L293" s="207"/>
      <c r="M293" s="211"/>
      <c r="N293" s="212"/>
      <c r="O293" s="212"/>
      <c r="P293" s="212"/>
      <c r="Q293" s="212"/>
      <c r="R293" s="212"/>
      <c r="S293" s="212"/>
      <c r="T293" s="213"/>
      <c r="AT293" s="208" t="s">
        <v>192</v>
      </c>
      <c r="AU293" s="208" t="s">
        <v>80</v>
      </c>
      <c r="AV293" s="13" t="s">
        <v>78</v>
      </c>
      <c r="AW293" s="13" t="s">
        <v>35</v>
      </c>
      <c r="AX293" s="13" t="s">
        <v>71</v>
      </c>
      <c r="AY293" s="208" t="s">
        <v>179</v>
      </c>
    </row>
    <row r="294" spans="2:51" s="12" customFormat="1" ht="13.5">
      <c r="B294" s="199"/>
      <c r="D294" s="194" t="s">
        <v>192</v>
      </c>
      <c r="E294" s="200" t="s">
        <v>5</v>
      </c>
      <c r="F294" s="201" t="s">
        <v>2044</v>
      </c>
      <c r="H294" s="202">
        <v>-243.878</v>
      </c>
      <c r="I294" s="203"/>
      <c r="L294" s="199"/>
      <c r="M294" s="204"/>
      <c r="N294" s="205"/>
      <c r="O294" s="205"/>
      <c r="P294" s="205"/>
      <c r="Q294" s="205"/>
      <c r="R294" s="205"/>
      <c r="S294" s="205"/>
      <c r="T294" s="206"/>
      <c r="AT294" s="200" t="s">
        <v>192</v>
      </c>
      <c r="AU294" s="200" t="s">
        <v>80</v>
      </c>
      <c r="AV294" s="12" t="s">
        <v>80</v>
      </c>
      <c r="AW294" s="12" t="s">
        <v>35</v>
      </c>
      <c r="AX294" s="12" t="s">
        <v>71</v>
      </c>
      <c r="AY294" s="200" t="s">
        <v>179</v>
      </c>
    </row>
    <row r="295" spans="2:51" s="13" customFormat="1" ht="13.5">
      <c r="B295" s="207"/>
      <c r="D295" s="194" t="s">
        <v>192</v>
      </c>
      <c r="E295" s="208" t="s">
        <v>5</v>
      </c>
      <c r="F295" s="209" t="s">
        <v>690</v>
      </c>
      <c r="H295" s="208" t="s">
        <v>5</v>
      </c>
      <c r="I295" s="210"/>
      <c r="L295" s="207"/>
      <c r="M295" s="211"/>
      <c r="N295" s="212"/>
      <c r="O295" s="212"/>
      <c r="P295" s="212"/>
      <c r="Q295" s="212"/>
      <c r="R295" s="212"/>
      <c r="S295" s="212"/>
      <c r="T295" s="213"/>
      <c r="AT295" s="208" t="s">
        <v>192</v>
      </c>
      <c r="AU295" s="208" t="s">
        <v>80</v>
      </c>
      <c r="AV295" s="13" t="s">
        <v>78</v>
      </c>
      <c r="AW295" s="13" t="s">
        <v>35</v>
      </c>
      <c r="AX295" s="13" t="s">
        <v>71</v>
      </c>
      <c r="AY295" s="208" t="s">
        <v>179</v>
      </c>
    </row>
    <row r="296" spans="2:51" s="12" customFormat="1" ht="13.5">
      <c r="B296" s="199"/>
      <c r="D296" s="194" t="s">
        <v>192</v>
      </c>
      <c r="E296" s="200" t="s">
        <v>5</v>
      </c>
      <c r="F296" s="201" t="s">
        <v>2045</v>
      </c>
      <c r="H296" s="202">
        <v>-2.351</v>
      </c>
      <c r="I296" s="203"/>
      <c r="L296" s="199"/>
      <c r="M296" s="204"/>
      <c r="N296" s="205"/>
      <c r="O296" s="205"/>
      <c r="P296" s="205"/>
      <c r="Q296" s="205"/>
      <c r="R296" s="205"/>
      <c r="S296" s="205"/>
      <c r="T296" s="206"/>
      <c r="AT296" s="200" t="s">
        <v>192</v>
      </c>
      <c r="AU296" s="200" t="s">
        <v>80</v>
      </c>
      <c r="AV296" s="12" t="s">
        <v>80</v>
      </c>
      <c r="AW296" s="12" t="s">
        <v>35</v>
      </c>
      <c r="AX296" s="12" t="s">
        <v>71</v>
      </c>
      <c r="AY296" s="200" t="s">
        <v>179</v>
      </c>
    </row>
    <row r="297" spans="2:51" s="14" customFormat="1" ht="13.5">
      <c r="B297" s="214"/>
      <c r="D297" s="194" t="s">
        <v>192</v>
      </c>
      <c r="E297" s="215" t="s">
        <v>5</v>
      </c>
      <c r="F297" s="216" t="s">
        <v>228</v>
      </c>
      <c r="H297" s="217">
        <v>532.775</v>
      </c>
      <c r="I297" s="218"/>
      <c r="L297" s="214"/>
      <c r="M297" s="219"/>
      <c r="N297" s="220"/>
      <c r="O297" s="220"/>
      <c r="P297" s="220"/>
      <c r="Q297" s="220"/>
      <c r="R297" s="220"/>
      <c r="S297" s="220"/>
      <c r="T297" s="221"/>
      <c r="AT297" s="215" t="s">
        <v>192</v>
      </c>
      <c r="AU297" s="215" t="s">
        <v>80</v>
      </c>
      <c r="AV297" s="14" t="s">
        <v>186</v>
      </c>
      <c r="AW297" s="14" t="s">
        <v>35</v>
      </c>
      <c r="AX297" s="14" t="s">
        <v>78</v>
      </c>
      <c r="AY297" s="215" t="s">
        <v>179</v>
      </c>
    </row>
    <row r="298" spans="2:65" s="1" customFormat="1" ht="16.5" customHeight="1">
      <c r="B298" s="181"/>
      <c r="C298" s="230" t="s">
        <v>614</v>
      </c>
      <c r="D298" s="230" t="s">
        <v>541</v>
      </c>
      <c r="E298" s="231" t="s">
        <v>695</v>
      </c>
      <c r="F298" s="232" t="s">
        <v>696</v>
      </c>
      <c r="G298" s="233" t="s">
        <v>669</v>
      </c>
      <c r="H298" s="234">
        <v>992.83</v>
      </c>
      <c r="I298" s="235"/>
      <c r="J298" s="236">
        <f>ROUND(I298*H298,2)</f>
        <v>0</v>
      </c>
      <c r="K298" s="232" t="s">
        <v>185</v>
      </c>
      <c r="L298" s="237"/>
      <c r="M298" s="238" t="s">
        <v>5</v>
      </c>
      <c r="N298" s="239" t="s">
        <v>42</v>
      </c>
      <c r="O298" s="43"/>
      <c r="P298" s="191">
        <f>O298*H298</f>
        <v>0</v>
      </c>
      <c r="Q298" s="191">
        <v>0.1</v>
      </c>
      <c r="R298" s="191">
        <f>Q298*H298</f>
        <v>99.28300000000002</v>
      </c>
      <c r="S298" s="191">
        <v>0</v>
      </c>
      <c r="T298" s="192">
        <f>S298*H298</f>
        <v>0</v>
      </c>
      <c r="AR298" s="25" t="s">
        <v>284</v>
      </c>
      <c r="AT298" s="25" t="s">
        <v>541</v>
      </c>
      <c r="AU298" s="25" t="s">
        <v>80</v>
      </c>
      <c r="AY298" s="25" t="s">
        <v>179</v>
      </c>
      <c r="BE298" s="193">
        <f>IF(N298="základní",J298,0)</f>
        <v>0</v>
      </c>
      <c r="BF298" s="193">
        <f>IF(N298="snížená",J298,0)</f>
        <v>0</v>
      </c>
      <c r="BG298" s="193">
        <f>IF(N298="zákl. přenesená",J298,0)</f>
        <v>0</v>
      </c>
      <c r="BH298" s="193">
        <f>IF(N298="sníž. přenesená",J298,0)</f>
        <v>0</v>
      </c>
      <c r="BI298" s="193">
        <f>IF(N298="nulová",J298,0)</f>
        <v>0</v>
      </c>
      <c r="BJ298" s="25" t="s">
        <v>78</v>
      </c>
      <c r="BK298" s="193">
        <f>ROUND(I298*H298,2)</f>
        <v>0</v>
      </c>
      <c r="BL298" s="25" t="s">
        <v>186</v>
      </c>
      <c r="BM298" s="25" t="s">
        <v>697</v>
      </c>
    </row>
    <row r="299" spans="2:47" s="1" customFormat="1" ht="13.5">
      <c r="B299" s="42"/>
      <c r="D299" s="194" t="s">
        <v>188</v>
      </c>
      <c r="F299" s="195" t="s">
        <v>696</v>
      </c>
      <c r="I299" s="196"/>
      <c r="L299" s="42"/>
      <c r="M299" s="197"/>
      <c r="N299" s="43"/>
      <c r="O299" s="43"/>
      <c r="P299" s="43"/>
      <c r="Q299" s="43"/>
      <c r="R299" s="43"/>
      <c r="S299" s="43"/>
      <c r="T299" s="71"/>
      <c r="AT299" s="25" t="s">
        <v>188</v>
      </c>
      <c r="AU299" s="25" t="s">
        <v>80</v>
      </c>
    </row>
    <row r="300" spans="2:51" s="12" customFormat="1" ht="13.5">
      <c r="B300" s="199"/>
      <c r="D300" s="194" t="s">
        <v>192</v>
      </c>
      <c r="E300" s="200" t="s">
        <v>5</v>
      </c>
      <c r="F300" s="201" t="s">
        <v>2037</v>
      </c>
      <c r="H300" s="202">
        <v>532.775</v>
      </c>
      <c r="I300" s="203"/>
      <c r="L300" s="199"/>
      <c r="M300" s="204"/>
      <c r="N300" s="205"/>
      <c r="O300" s="205"/>
      <c r="P300" s="205"/>
      <c r="Q300" s="205"/>
      <c r="R300" s="205"/>
      <c r="S300" s="205"/>
      <c r="T300" s="206"/>
      <c r="AT300" s="200" t="s">
        <v>192</v>
      </c>
      <c r="AU300" s="200" t="s">
        <v>80</v>
      </c>
      <c r="AV300" s="12" t="s">
        <v>80</v>
      </c>
      <c r="AW300" s="12" t="s">
        <v>35</v>
      </c>
      <c r="AX300" s="12" t="s">
        <v>71</v>
      </c>
      <c r="AY300" s="200" t="s">
        <v>179</v>
      </c>
    </row>
    <row r="301" spans="2:51" s="13" customFormat="1" ht="13.5">
      <c r="B301" s="207"/>
      <c r="D301" s="194" t="s">
        <v>192</v>
      </c>
      <c r="E301" s="208" t="s">
        <v>5</v>
      </c>
      <c r="F301" s="209" t="s">
        <v>698</v>
      </c>
      <c r="H301" s="208" t="s">
        <v>5</v>
      </c>
      <c r="I301" s="210"/>
      <c r="L301" s="207"/>
      <c r="M301" s="211"/>
      <c r="N301" s="212"/>
      <c r="O301" s="212"/>
      <c r="P301" s="212"/>
      <c r="Q301" s="212"/>
      <c r="R301" s="212"/>
      <c r="S301" s="212"/>
      <c r="T301" s="213"/>
      <c r="AT301" s="208" t="s">
        <v>192</v>
      </c>
      <c r="AU301" s="208" t="s">
        <v>80</v>
      </c>
      <c r="AV301" s="13" t="s">
        <v>78</v>
      </c>
      <c r="AW301" s="13" t="s">
        <v>35</v>
      </c>
      <c r="AX301" s="13" t="s">
        <v>71</v>
      </c>
      <c r="AY301" s="208" t="s">
        <v>179</v>
      </c>
    </row>
    <row r="302" spans="2:51" s="12" customFormat="1" ht="13.5">
      <c r="B302" s="199"/>
      <c r="D302" s="194" t="s">
        <v>192</v>
      </c>
      <c r="E302" s="200" t="s">
        <v>5</v>
      </c>
      <c r="F302" s="201" t="s">
        <v>2046</v>
      </c>
      <c r="H302" s="202">
        <v>-36.36</v>
      </c>
      <c r="I302" s="203"/>
      <c r="L302" s="199"/>
      <c r="M302" s="204"/>
      <c r="N302" s="205"/>
      <c r="O302" s="205"/>
      <c r="P302" s="205"/>
      <c r="Q302" s="205"/>
      <c r="R302" s="205"/>
      <c r="S302" s="205"/>
      <c r="T302" s="206"/>
      <c r="AT302" s="200" t="s">
        <v>192</v>
      </c>
      <c r="AU302" s="200" t="s">
        <v>80</v>
      </c>
      <c r="AV302" s="12" t="s">
        <v>80</v>
      </c>
      <c r="AW302" s="12" t="s">
        <v>35</v>
      </c>
      <c r="AX302" s="12" t="s">
        <v>71</v>
      </c>
      <c r="AY302" s="200" t="s">
        <v>179</v>
      </c>
    </row>
    <row r="303" spans="2:51" s="14" customFormat="1" ht="13.5">
      <c r="B303" s="214"/>
      <c r="D303" s="194" t="s">
        <v>192</v>
      </c>
      <c r="E303" s="215" t="s">
        <v>5</v>
      </c>
      <c r="F303" s="216" t="s">
        <v>228</v>
      </c>
      <c r="H303" s="217">
        <v>496.415</v>
      </c>
      <c r="I303" s="218"/>
      <c r="L303" s="214"/>
      <c r="M303" s="219"/>
      <c r="N303" s="220"/>
      <c r="O303" s="220"/>
      <c r="P303" s="220"/>
      <c r="Q303" s="220"/>
      <c r="R303" s="220"/>
      <c r="S303" s="220"/>
      <c r="T303" s="221"/>
      <c r="AT303" s="215" t="s">
        <v>192</v>
      </c>
      <c r="AU303" s="215" t="s">
        <v>80</v>
      </c>
      <c r="AV303" s="14" t="s">
        <v>186</v>
      </c>
      <c r="AW303" s="14" t="s">
        <v>35</v>
      </c>
      <c r="AX303" s="14" t="s">
        <v>78</v>
      </c>
      <c r="AY303" s="215" t="s">
        <v>179</v>
      </c>
    </row>
    <row r="304" spans="2:51" s="12" customFormat="1" ht="13.5">
      <c r="B304" s="199"/>
      <c r="D304" s="194" t="s">
        <v>192</v>
      </c>
      <c r="F304" s="201" t="s">
        <v>2047</v>
      </c>
      <c r="H304" s="202">
        <v>992.83</v>
      </c>
      <c r="I304" s="203"/>
      <c r="L304" s="199"/>
      <c r="M304" s="204"/>
      <c r="N304" s="205"/>
      <c r="O304" s="205"/>
      <c r="P304" s="205"/>
      <c r="Q304" s="205"/>
      <c r="R304" s="205"/>
      <c r="S304" s="205"/>
      <c r="T304" s="206"/>
      <c r="AT304" s="200" t="s">
        <v>192</v>
      </c>
      <c r="AU304" s="200" t="s">
        <v>80</v>
      </c>
      <c r="AV304" s="12" t="s">
        <v>80</v>
      </c>
      <c r="AW304" s="12" t="s">
        <v>6</v>
      </c>
      <c r="AX304" s="12" t="s">
        <v>78</v>
      </c>
      <c r="AY304" s="200" t="s">
        <v>179</v>
      </c>
    </row>
    <row r="305" spans="2:65" s="1" customFormat="1" ht="16.5" customHeight="1">
      <c r="B305" s="181"/>
      <c r="C305" s="182" t="s">
        <v>621</v>
      </c>
      <c r="D305" s="182" t="s">
        <v>181</v>
      </c>
      <c r="E305" s="183" t="s">
        <v>714</v>
      </c>
      <c r="F305" s="184" t="s">
        <v>715</v>
      </c>
      <c r="G305" s="185" t="s">
        <v>424</v>
      </c>
      <c r="H305" s="186">
        <v>243.878</v>
      </c>
      <c r="I305" s="187"/>
      <c r="J305" s="188">
        <f>ROUND(I305*H305,2)</f>
        <v>0</v>
      </c>
      <c r="K305" s="184" t="s">
        <v>185</v>
      </c>
      <c r="L305" s="42"/>
      <c r="M305" s="189" t="s">
        <v>5</v>
      </c>
      <c r="N305" s="190" t="s">
        <v>42</v>
      </c>
      <c r="O305" s="43"/>
      <c r="P305" s="191">
        <f>O305*H305</f>
        <v>0</v>
      </c>
      <c r="Q305" s="191">
        <v>0</v>
      </c>
      <c r="R305" s="191">
        <f>Q305*H305</f>
        <v>0</v>
      </c>
      <c r="S305" s="191">
        <v>0</v>
      </c>
      <c r="T305" s="192">
        <f>S305*H305</f>
        <v>0</v>
      </c>
      <c r="AR305" s="25" t="s">
        <v>186</v>
      </c>
      <c r="AT305" s="25" t="s">
        <v>181</v>
      </c>
      <c r="AU305" s="25" t="s">
        <v>80</v>
      </c>
      <c r="AY305" s="25" t="s">
        <v>179</v>
      </c>
      <c r="BE305" s="193">
        <f>IF(N305="základní",J305,0)</f>
        <v>0</v>
      </c>
      <c r="BF305" s="193">
        <f>IF(N305="snížená",J305,0)</f>
        <v>0</v>
      </c>
      <c r="BG305" s="193">
        <f>IF(N305="zákl. přenesená",J305,0)</f>
        <v>0</v>
      </c>
      <c r="BH305" s="193">
        <f>IF(N305="sníž. přenesená",J305,0)</f>
        <v>0</v>
      </c>
      <c r="BI305" s="193">
        <f>IF(N305="nulová",J305,0)</f>
        <v>0</v>
      </c>
      <c r="BJ305" s="25" t="s">
        <v>78</v>
      </c>
      <c r="BK305" s="193">
        <f>ROUND(I305*H305,2)</f>
        <v>0</v>
      </c>
      <c r="BL305" s="25" t="s">
        <v>186</v>
      </c>
      <c r="BM305" s="25" t="s">
        <v>716</v>
      </c>
    </row>
    <row r="306" spans="2:47" s="1" customFormat="1" ht="40.5">
      <c r="B306" s="42"/>
      <c r="D306" s="194" t="s">
        <v>188</v>
      </c>
      <c r="F306" s="195" t="s">
        <v>717</v>
      </c>
      <c r="I306" s="196"/>
      <c r="L306" s="42"/>
      <c r="M306" s="197"/>
      <c r="N306" s="43"/>
      <c r="O306" s="43"/>
      <c r="P306" s="43"/>
      <c r="Q306" s="43"/>
      <c r="R306" s="43"/>
      <c r="S306" s="43"/>
      <c r="T306" s="71"/>
      <c r="AT306" s="25" t="s">
        <v>188</v>
      </c>
      <c r="AU306" s="25" t="s">
        <v>80</v>
      </c>
    </row>
    <row r="307" spans="2:47" s="1" customFormat="1" ht="27">
      <c r="B307" s="42"/>
      <c r="D307" s="194" t="s">
        <v>190</v>
      </c>
      <c r="F307" s="198" t="s">
        <v>1984</v>
      </c>
      <c r="I307" s="196"/>
      <c r="L307" s="42"/>
      <c r="M307" s="197"/>
      <c r="N307" s="43"/>
      <c r="O307" s="43"/>
      <c r="P307" s="43"/>
      <c r="Q307" s="43"/>
      <c r="R307" s="43"/>
      <c r="S307" s="43"/>
      <c r="T307" s="71"/>
      <c r="AT307" s="25" t="s">
        <v>190</v>
      </c>
      <c r="AU307" s="25" t="s">
        <v>80</v>
      </c>
    </row>
    <row r="308" spans="2:51" s="12" customFormat="1" ht="13.5">
      <c r="B308" s="199"/>
      <c r="D308" s="194" t="s">
        <v>192</v>
      </c>
      <c r="E308" s="200" t="s">
        <v>5</v>
      </c>
      <c r="F308" s="201" t="s">
        <v>2048</v>
      </c>
      <c r="H308" s="202">
        <v>266.585</v>
      </c>
      <c r="I308" s="203"/>
      <c r="L308" s="199"/>
      <c r="M308" s="204"/>
      <c r="N308" s="205"/>
      <c r="O308" s="205"/>
      <c r="P308" s="205"/>
      <c r="Q308" s="205"/>
      <c r="R308" s="205"/>
      <c r="S308" s="205"/>
      <c r="T308" s="206"/>
      <c r="AT308" s="200" t="s">
        <v>192</v>
      </c>
      <c r="AU308" s="200" t="s">
        <v>80</v>
      </c>
      <c r="AV308" s="12" t="s">
        <v>80</v>
      </c>
      <c r="AW308" s="12" t="s">
        <v>35</v>
      </c>
      <c r="AX308" s="12" t="s">
        <v>71</v>
      </c>
      <c r="AY308" s="200" t="s">
        <v>179</v>
      </c>
    </row>
    <row r="309" spans="2:51" s="12" customFormat="1" ht="13.5">
      <c r="B309" s="199"/>
      <c r="D309" s="194" t="s">
        <v>192</v>
      </c>
      <c r="E309" s="200" t="s">
        <v>5</v>
      </c>
      <c r="F309" s="201" t="s">
        <v>2049</v>
      </c>
      <c r="H309" s="202">
        <v>-4.317</v>
      </c>
      <c r="I309" s="203"/>
      <c r="L309" s="199"/>
      <c r="M309" s="204"/>
      <c r="N309" s="205"/>
      <c r="O309" s="205"/>
      <c r="P309" s="205"/>
      <c r="Q309" s="205"/>
      <c r="R309" s="205"/>
      <c r="S309" s="205"/>
      <c r="T309" s="206"/>
      <c r="AT309" s="200" t="s">
        <v>192</v>
      </c>
      <c r="AU309" s="200" t="s">
        <v>80</v>
      </c>
      <c r="AV309" s="12" t="s">
        <v>80</v>
      </c>
      <c r="AW309" s="12" t="s">
        <v>35</v>
      </c>
      <c r="AX309" s="12" t="s">
        <v>71</v>
      </c>
      <c r="AY309" s="200" t="s">
        <v>179</v>
      </c>
    </row>
    <row r="310" spans="2:51" s="12" customFormat="1" ht="13.5">
      <c r="B310" s="199"/>
      <c r="D310" s="194" t="s">
        <v>192</v>
      </c>
      <c r="E310" s="200" t="s">
        <v>5</v>
      </c>
      <c r="F310" s="201" t="s">
        <v>2050</v>
      </c>
      <c r="H310" s="202">
        <v>-18.39</v>
      </c>
      <c r="I310" s="203"/>
      <c r="L310" s="199"/>
      <c r="M310" s="204"/>
      <c r="N310" s="205"/>
      <c r="O310" s="205"/>
      <c r="P310" s="205"/>
      <c r="Q310" s="205"/>
      <c r="R310" s="205"/>
      <c r="S310" s="205"/>
      <c r="T310" s="206"/>
      <c r="AT310" s="200" t="s">
        <v>192</v>
      </c>
      <c r="AU310" s="200" t="s">
        <v>80</v>
      </c>
      <c r="AV310" s="12" t="s">
        <v>80</v>
      </c>
      <c r="AW310" s="12" t="s">
        <v>35</v>
      </c>
      <c r="AX310" s="12" t="s">
        <v>71</v>
      </c>
      <c r="AY310" s="200" t="s">
        <v>179</v>
      </c>
    </row>
    <row r="311" spans="2:51" s="14" customFormat="1" ht="13.5">
      <c r="B311" s="214"/>
      <c r="D311" s="194" t="s">
        <v>192</v>
      </c>
      <c r="E311" s="215" t="s">
        <v>5</v>
      </c>
      <c r="F311" s="216" t="s">
        <v>228</v>
      </c>
      <c r="H311" s="217">
        <v>243.878</v>
      </c>
      <c r="I311" s="218"/>
      <c r="L311" s="214"/>
      <c r="M311" s="219"/>
      <c r="N311" s="220"/>
      <c r="O311" s="220"/>
      <c r="P311" s="220"/>
      <c r="Q311" s="220"/>
      <c r="R311" s="220"/>
      <c r="S311" s="220"/>
      <c r="T311" s="221"/>
      <c r="AT311" s="215" t="s">
        <v>192</v>
      </c>
      <c r="AU311" s="215" t="s">
        <v>80</v>
      </c>
      <c r="AV311" s="14" t="s">
        <v>186</v>
      </c>
      <c r="AW311" s="14" t="s">
        <v>35</v>
      </c>
      <c r="AX311" s="14" t="s">
        <v>78</v>
      </c>
      <c r="AY311" s="215" t="s">
        <v>179</v>
      </c>
    </row>
    <row r="312" spans="2:65" s="1" customFormat="1" ht="16.5" customHeight="1">
      <c r="B312" s="181"/>
      <c r="C312" s="230" t="s">
        <v>628</v>
      </c>
      <c r="D312" s="230" t="s">
        <v>541</v>
      </c>
      <c r="E312" s="231" t="s">
        <v>749</v>
      </c>
      <c r="F312" s="232" t="s">
        <v>750</v>
      </c>
      <c r="G312" s="233" t="s">
        <v>669</v>
      </c>
      <c r="H312" s="234">
        <v>487.756</v>
      </c>
      <c r="I312" s="235"/>
      <c r="J312" s="236">
        <f>ROUND(I312*H312,2)</f>
        <v>0</v>
      </c>
      <c r="K312" s="232" t="s">
        <v>185</v>
      </c>
      <c r="L312" s="237"/>
      <c r="M312" s="238" t="s">
        <v>5</v>
      </c>
      <c r="N312" s="239" t="s">
        <v>42</v>
      </c>
      <c r="O312" s="43"/>
      <c r="P312" s="191">
        <f>O312*H312</f>
        <v>0</v>
      </c>
      <c r="Q312" s="191">
        <v>0.1</v>
      </c>
      <c r="R312" s="191">
        <f>Q312*H312</f>
        <v>48.7756</v>
      </c>
      <c r="S312" s="191">
        <v>0</v>
      </c>
      <c r="T312" s="192">
        <f>S312*H312</f>
        <v>0</v>
      </c>
      <c r="AR312" s="25" t="s">
        <v>284</v>
      </c>
      <c r="AT312" s="25" t="s">
        <v>541</v>
      </c>
      <c r="AU312" s="25" t="s">
        <v>80</v>
      </c>
      <c r="AY312" s="25" t="s">
        <v>179</v>
      </c>
      <c r="BE312" s="193">
        <f>IF(N312="základní",J312,0)</f>
        <v>0</v>
      </c>
      <c r="BF312" s="193">
        <f>IF(N312="snížená",J312,0)</f>
        <v>0</v>
      </c>
      <c r="BG312" s="193">
        <f>IF(N312="zákl. přenesená",J312,0)</f>
        <v>0</v>
      </c>
      <c r="BH312" s="193">
        <f>IF(N312="sníž. přenesená",J312,0)</f>
        <v>0</v>
      </c>
      <c r="BI312" s="193">
        <f>IF(N312="nulová",J312,0)</f>
        <v>0</v>
      </c>
      <c r="BJ312" s="25" t="s">
        <v>78</v>
      </c>
      <c r="BK312" s="193">
        <f>ROUND(I312*H312,2)</f>
        <v>0</v>
      </c>
      <c r="BL312" s="25" t="s">
        <v>186</v>
      </c>
      <c r="BM312" s="25" t="s">
        <v>751</v>
      </c>
    </row>
    <row r="313" spans="2:47" s="1" customFormat="1" ht="13.5">
      <c r="B313" s="42"/>
      <c r="D313" s="194" t="s">
        <v>188</v>
      </c>
      <c r="F313" s="195" t="s">
        <v>752</v>
      </c>
      <c r="I313" s="196"/>
      <c r="L313" s="42"/>
      <c r="M313" s="197"/>
      <c r="N313" s="43"/>
      <c r="O313" s="43"/>
      <c r="P313" s="43"/>
      <c r="Q313" s="43"/>
      <c r="R313" s="43"/>
      <c r="S313" s="43"/>
      <c r="T313" s="71"/>
      <c r="AT313" s="25" t="s">
        <v>188</v>
      </c>
      <c r="AU313" s="25" t="s">
        <v>80</v>
      </c>
    </row>
    <row r="314" spans="2:51" s="12" customFormat="1" ht="13.5">
      <c r="B314" s="199"/>
      <c r="D314" s="194" t="s">
        <v>192</v>
      </c>
      <c r="F314" s="201" t="s">
        <v>2051</v>
      </c>
      <c r="H314" s="202">
        <v>487.756</v>
      </c>
      <c r="I314" s="203"/>
      <c r="L314" s="199"/>
      <c r="M314" s="204"/>
      <c r="N314" s="205"/>
      <c r="O314" s="205"/>
      <c r="P314" s="205"/>
      <c r="Q314" s="205"/>
      <c r="R314" s="205"/>
      <c r="S314" s="205"/>
      <c r="T314" s="206"/>
      <c r="AT314" s="200" t="s">
        <v>192</v>
      </c>
      <c r="AU314" s="200" t="s">
        <v>80</v>
      </c>
      <c r="AV314" s="12" t="s">
        <v>80</v>
      </c>
      <c r="AW314" s="12" t="s">
        <v>6</v>
      </c>
      <c r="AX314" s="12" t="s">
        <v>78</v>
      </c>
      <c r="AY314" s="200" t="s">
        <v>179</v>
      </c>
    </row>
    <row r="315" spans="2:65" s="1" customFormat="1" ht="25.5" customHeight="1">
      <c r="B315" s="181"/>
      <c r="C315" s="182" t="s">
        <v>632</v>
      </c>
      <c r="D315" s="182" t="s">
        <v>181</v>
      </c>
      <c r="E315" s="183" t="s">
        <v>755</v>
      </c>
      <c r="F315" s="184" t="s">
        <v>756</v>
      </c>
      <c r="G315" s="185" t="s">
        <v>184</v>
      </c>
      <c r="H315" s="186">
        <v>120</v>
      </c>
      <c r="I315" s="187"/>
      <c r="J315" s="188">
        <f>ROUND(I315*H315,2)</f>
        <v>0</v>
      </c>
      <c r="K315" s="184" t="s">
        <v>185</v>
      </c>
      <c r="L315" s="42"/>
      <c r="M315" s="189" t="s">
        <v>5</v>
      </c>
      <c r="N315" s="190" t="s">
        <v>42</v>
      </c>
      <c r="O315" s="43"/>
      <c r="P315" s="191">
        <f>O315*H315</f>
        <v>0</v>
      </c>
      <c r="Q315" s="191">
        <v>0</v>
      </c>
      <c r="R315" s="191">
        <f>Q315*H315</f>
        <v>0</v>
      </c>
      <c r="S315" s="191">
        <v>0</v>
      </c>
      <c r="T315" s="192">
        <f>S315*H315</f>
        <v>0</v>
      </c>
      <c r="AR315" s="25" t="s">
        <v>186</v>
      </c>
      <c r="AT315" s="25" t="s">
        <v>181</v>
      </c>
      <c r="AU315" s="25" t="s">
        <v>80</v>
      </c>
      <c r="AY315" s="25" t="s">
        <v>179</v>
      </c>
      <c r="BE315" s="193">
        <f>IF(N315="základní",J315,0)</f>
        <v>0</v>
      </c>
      <c r="BF315" s="193">
        <f>IF(N315="snížená",J315,0)</f>
        <v>0</v>
      </c>
      <c r="BG315" s="193">
        <f>IF(N315="zákl. přenesená",J315,0)</f>
        <v>0</v>
      </c>
      <c r="BH315" s="193">
        <f>IF(N315="sníž. přenesená",J315,0)</f>
        <v>0</v>
      </c>
      <c r="BI315" s="193">
        <f>IF(N315="nulová",J315,0)</f>
        <v>0</v>
      </c>
      <c r="BJ315" s="25" t="s">
        <v>78</v>
      </c>
      <c r="BK315" s="193">
        <f>ROUND(I315*H315,2)</f>
        <v>0</v>
      </c>
      <c r="BL315" s="25" t="s">
        <v>186</v>
      </c>
      <c r="BM315" s="25" t="s">
        <v>757</v>
      </c>
    </row>
    <row r="316" spans="2:47" s="1" customFormat="1" ht="27">
      <c r="B316" s="42"/>
      <c r="D316" s="194" t="s">
        <v>188</v>
      </c>
      <c r="F316" s="195" t="s">
        <v>758</v>
      </c>
      <c r="I316" s="196"/>
      <c r="L316" s="42"/>
      <c r="M316" s="197"/>
      <c r="N316" s="43"/>
      <c r="O316" s="43"/>
      <c r="P316" s="43"/>
      <c r="Q316" s="43"/>
      <c r="R316" s="43"/>
      <c r="S316" s="43"/>
      <c r="T316" s="71"/>
      <c r="AT316" s="25" t="s">
        <v>188</v>
      </c>
      <c r="AU316" s="25" t="s">
        <v>80</v>
      </c>
    </row>
    <row r="317" spans="2:47" s="1" customFormat="1" ht="27">
      <c r="B317" s="42"/>
      <c r="D317" s="194" t="s">
        <v>190</v>
      </c>
      <c r="F317" s="198" t="s">
        <v>1984</v>
      </c>
      <c r="I317" s="196"/>
      <c r="L317" s="42"/>
      <c r="M317" s="197"/>
      <c r="N317" s="43"/>
      <c r="O317" s="43"/>
      <c r="P317" s="43"/>
      <c r="Q317" s="43"/>
      <c r="R317" s="43"/>
      <c r="S317" s="43"/>
      <c r="T317" s="71"/>
      <c r="AT317" s="25" t="s">
        <v>190</v>
      </c>
      <c r="AU317" s="25" t="s">
        <v>80</v>
      </c>
    </row>
    <row r="318" spans="2:51" s="13" customFormat="1" ht="13.5">
      <c r="B318" s="207"/>
      <c r="D318" s="194" t="s">
        <v>192</v>
      </c>
      <c r="E318" s="208" t="s">
        <v>5</v>
      </c>
      <c r="F318" s="209" t="s">
        <v>427</v>
      </c>
      <c r="H318" s="208" t="s">
        <v>5</v>
      </c>
      <c r="I318" s="210"/>
      <c r="L318" s="207"/>
      <c r="M318" s="211"/>
      <c r="N318" s="212"/>
      <c r="O318" s="212"/>
      <c r="P318" s="212"/>
      <c r="Q318" s="212"/>
      <c r="R318" s="212"/>
      <c r="S318" s="212"/>
      <c r="T318" s="213"/>
      <c r="AT318" s="208" t="s">
        <v>192</v>
      </c>
      <c r="AU318" s="208" t="s">
        <v>80</v>
      </c>
      <c r="AV318" s="13" t="s">
        <v>78</v>
      </c>
      <c r="AW318" s="13" t="s">
        <v>35</v>
      </c>
      <c r="AX318" s="13" t="s">
        <v>71</v>
      </c>
      <c r="AY318" s="208" t="s">
        <v>179</v>
      </c>
    </row>
    <row r="319" spans="2:51" s="12" customFormat="1" ht="13.5">
      <c r="B319" s="199"/>
      <c r="D319" s="194" t="s">
        <v>192</v>
      </c>
      <c r="E319" s="200" t="s">
        <v>5</v>
      </c>
      <c r="F319" s="201" t="s">
        <v>2052</v>
      </c>
      <c r="H319" s="202">
        <v>120</v>
      </c>
      <c r="I319" s="203"/>
      <c r="L319" s="199"/>
      <c r="M319" s="204"/>
      <c r="N319" s="205"/>
      <c r="O319" s="205"/>
      <c r="P319" s="205"/>
      <c r="Q319" s="205"/>
      <c r="R319" s="205"/>
      <c r="S319" s="205"/>
      <c r="T319" s="206"/>
      <c r="AT319" s="200" t="s">
        <v>192</v>
      </c>
      <c r="AU319" s="200" t="s">
        <v>80</v>
      </c>
      <c r="AV319" s="12" t="s">
        <v>80</v>
      </c>
      <c r="AW319" s="12" t="s">
        <v>35</v>
      </c>
      <c r="AX319" s="12" t="s">
        <v>78</v>
      </c>
      <c r="AY319" s="200" t="s">
        <v>179</v>
      </c>
    </row>
    <row r="320" spans="2:65" s="1" customFormat="1" ht="25.5" customHeight="1">
      <c r="B320" s="181"/>
      <c r="C320" s="182" t="s">
        <v>641</v>
      </c>
      <c r="D320" s="182" t="s">
        <v>181</v>
      </c>
      <c r="E320" s="183" t="s">
        <v>773</v>
      </c>
      <c r="F320" s="184" t="s">
        <v>774</v>
      </c>
      <c r="G320" s="185" t="s">
        <v>184</v>
      </c>
      <c r="H320" s="186">
        <v>120</v>
      </c>
      <c r="I320" s="187"/>
      <c r="J320" s="188">
        <f>ROUND(I320*H320,2)</f>
        <v>0</v>
      </c>
      <c r="K320" s="184" t="s">
        <v>185</v>
      </c>
      <c r="L320" s="42"/>
      <c r="M320" s="189" t="s">
        <v>5</v>
      </c>
      <c r="N320" s="190" t="s">
        <v>42</v>
      </c>
      <c r="O320" s="43"/>
      <c r="P320" s="191">
        <f>O320*H320</f>
        <v>0</v>
      </c>
      <c r="Q320" s="191">
        <v>0</v>
      </c>
      <c r="R320" s="191">
        <f>Q320*H320</f>
        <v>0</v>
      </c>
      <c r="S320" s="191">
        <v>0</v>
      </c>
      <c r="T320" s="192">
        <f>S320*H320</f>
        <v>0</v>
      </c>
      <c r="AR320" s="25" t="s">
        <v>186</v>
      </c>
      <c r="AT320" s="25" t="s">
        <v>181</v>
      </c>
      <c r="AU320" s="25" t="s">
        <v>80</v>
      </c>
      <c r="AY320" s="25" t="s">
        <v>179</v>
      </c>
      <c r="BE320" s="193">
        <f>IF(N320="základní",J320,0)</f>
        <v>0</v>
      </c>
      <c r="BF320" s="193">
        <f>IF(N320="snížená",J320,0)</f>
        <v>0</v>
      </c>
      <c r="BG320" s="193">
        <f>IF(N320="zákl. přenesená",J320,0)</f>
        <v>0</v>
      </c>
      <c r="BH320" s="193">
        <f>IF(N320="sníž. přenesená",J320,0)</f>
        <v>0</v>
      </c>
      <c r="BI320" s="193">
        <f>IF(N320="nulová",J320,0)</f>
        <v>0</v>
      </c>
      <c r="BJ320" s="25" t="s">
        <v>78</v>
      </c>
      <c r="BK320" s="193">
        <f>ROUND(I320*H320,2)</f>
        <v>0</v>
      </c>
      <c r="BL320" s="25" t="s">
        <v>186</v>
      </c>
      <c r="BM320" s="25" t="s">
        <v>775</v>
      </c>
    </row>
    <row r="321" spans="2:47" s="1" customFormat="1" ht="27">
      <c r="B321" s="42"/>
      <c r="D321" s="194" t="s">
        <v>188</v>
      </c>
      <c r="F321" s="195" t="s">
        <v>776</v>
      </c>
      <c r="I321" s="196"/>
      <c r="L321" s="42"/>
      <c r="M321" s="197"/>
      <c r="N321" s="43"/>
      <c r="O321" s="43"/>
      <c r="P321" s="43"/>
      <c r="Q321" s="43"/>
      <c r="R321" s="43"/>
      <c r="S321" s="43"/>
      <c r="T321" s="71"/>
      <c r="AT321" s="25" t="s">
        <v>188</v>
      </c>
      <c r="AU321" s="25" t="s">
        <v>80</v>
      </c>
    </row>
    <row r="322" spans="2:47" s="1" customFormat="1" ht="27">
      <c r="B322" s="42"/>
      <c r="D322" s="194" t="s">
        <v>190</v>
      </c>
      <c r="F322" s="198" t="s">
        <v>191</v>
      </c>
      <c r="I322" s="196"/>
      <c r="L322" s="42"/>
      <c r="M322" s="197"/>
      <c r="N322" s="43"/>
      <c r="O322" s="43"/>
      <c r="P322" s="43"/>
      <c r="Q322" s="43"/>
      <c r="R322" s="43"/>
      <c r="S322" s="43"/>
      <c r="T322" s="71"/>
      <c r="AT322" s="25" t="s">
        <v>190</v>
      </c>
      <c r="AU322" s="25" t="s">
        <v>80</v>
      </c>
    </row>
    <row r="323" spans="2:65" s="1" customFormat="1" ht="16.5" customHeight="1">
      <c r="B323" s="181"/>
      <c r="C323" s="230" t="s">
        <v>645</v>
      </c>
      <c r="D323" s="230" t="s">
        <v>541</v>
      </c>
      <c r="E323" s="231" t="s">
        <v>778</v>
      </c>
      <c r="F323" s="232" t="s">
        <v>779</v>
      </c>
      <c r="G323" s="233" t="s">
        <v>780</v>
      </c>
      <c r="H323" s="234">
        <v>3</v>
      </c>
      <c r="I323" s="235"/>
      <c r="J323" s="236">
        <f>ROUND(I323*H323,2)</f>
        <v>0</v>
      </c>
      <c r="K323" s="232" t="s">
        <v>185</v>
      </c>
      <c r="L323" s="237"/>
      <c r="M323" s="238" t="s">
        <v>5</v>
      </c>
      <c r="N323" s="239" t="s">
        <v>42</v>
      </c>
      <c r="O323" s="43"/>
      <c r="P323" s="191">
        <f>O323*H323</f>
        <v>0</v>
      </c>
      <c r="Q323" s="191">
        <v>0.001</v>
      </c>
      <c r="R323" s="191">
        <f>Q323*H323</f>
        <v>0.003</v>
      </c>
      <c r="S323" s="191">
        <v>0</v>
      </c>
      <c r="T323" s="192">
        <f>S323*H323</f>
        <v>0</v>
      </c>
      <c r="AR323" s="25" t="s">
        <v>284</v>
      </c>
      <c r="AT323" s="25" t="s">
        <v>541</v>
      </c>
      <c r="AU323" s="25" t="s">
        <v>80</v>
      </c>
      <c r="AY323" s="25" t="s">
        <v>179</v>
      </c>
      <c r="BE323" s="193">
        <f>IF(N323="základní",J323,0)</f>
        <v>0</v>
      </c>
      <c r="BF323" s="193">
        <f>IF(N323="snížená",J323,0)</f>
        <v>0</v>
      </c>
      <c r="BG323" s="193">
        <f>IF(N323="zákl. přenesená",J323,0)</f>
        <v>0</v>
      </c>
      <c r="BH323" s="193">
        <f>IF(N323="sníž. přenesená",J323,0)</f>
        <v>0</v>
      </c>
      <c r="BI323" s="193">
        <f>IF(N323="nulová",J323,0)</f>
        <v>0</v>
      </c>
      <c r="BJ323" s="25" t="s">
        <v>78</v>
      </c>
      <c r="BK323" s="193">
        <f>ROUND(I323*H323,2)</f>
        <v>0</v>
      </c>
      <c r="BL323" s="25" t="s">
        <v>186</v>
      </c>
      <c r="BM323" s="25" t="s">
        <v>781</v>
      </c>
    </row>
    <row r="324" spans="2:47" s="1" customFormat="1" ht="13.5">
      <c r="B324" s="42"/>
      <c r="D324" s="194" t="s">
        <v>188</v>
      </c>
      <c r="F324" s="195" t="s">
        <v>782</v>
      </c>
      <c r="I324" s="196"/>
      <c r="L324" s="42"/>
      <c r="M324" s="197"/>
      <c r="N324" s="43"/>
      <c r="O324" s="43"/>
      <c r="P324" s="43"/>
      <c r="Q324" s="43"/>
      <c r="R324" s="43"/>
      <c r="S324" s="43"/>
      <c r="T324" s="71"/>
      <c r="AT324" s="25" t="s">
        <v>188</v>
      </c>
      <c r="AU324" s="25" t="s">
        <v>80</v>
      </c>
    </row>
    <row r="325" spans="2:51" s="12" customFormat="1" ht="13.5">
      <c r="B325" s="199"/>
      <c r="D325" s="194" t="s">
        <v>192</v>
      </c>
      <c r="F325" s="201" t="s">
        <v>2053</v>
      </c>
      <c r="H325" s="202">
        <v>3</v>
      </c>
      <c r="I325" s="203"/>
      <c r="L325" s="199"/>
      <c r="M325" s="204"/>
      <c r="N325" s="205"/>
      <c r="O325" s="205"/>
      <c r="P325" s="205"/>
      <c r="Q325" s="205"/>
      <c r="R325" s="205"/>
      <c r="S325" s="205"/>
      <c r="T325" s="206"/>
      <c r="AT325" s="200" t="s">
        <v>192</v>
      </c>
      <c r="AU325" s="200" t="s">
        <v>80</v>
      </c>
      <c r="AV325" s="12" t="s">
        <v>80</v>
      </c>
      <c r="AW325" s="12" t="s">
        <v>6</v>
      </c>
      <c r="AX325" s="12" t="s">
        <v>78</v>
      </c>
      <c r="AY325" s="200" t="s">
        <v>179</v>
      </c>
    </row>
    <row r="326" spans="2:65" s="1" customFormat="1" ht="25.5" customHeight="1">
      <c r="B326" s="181"/>
      <c r="C326" s="182" t="s">
        <v>650</v>
      </c>
      <c r="D326" s="182" t="s">
        <v>181</v>
      </c>
      <c r="E326" s="183" t="s">
        <v>785</v>
      </c>
      <c r="F326" s="184" t="s">
        <v>786</v>
      </c>
      <c r="G326" s="185" t="s">
        <v>787</v>
      </c>
      <c r="H326" s="186">
        <v>0.012</v>
      </c>
      <c r="I326" s="187"/>
      <c r="J326" s="188">
        <f>ROUND(I326*H326,2)</f>
        <v>0</v>
      </c>
      <c r="K326" s="184" t="s">
        <v>185</v>
      </c>
      <c r="L326" s="42"/>
      <c r="M326" s="189" t="s">
        <v>5</v>
      </c>
      <c r="N326" s="190" t="s">
        <v>42</v>
      </c>
      <c r="O326" s="43"/>
      <c r="P326" s="191">
        <f>O326*H326</f>
        <v>0</v>
      </c>
      <c r="Q326" s="191">
        <v>0</v>
      </c>
      <c r="R326" s="191">
        <f>Q326*H326</f>
        <v>0</v>
      </c>
      <c r="S326" s="191">
        <v>0</v>
      </c>
      <c r="T326" s="192">
        <f>S326*H326</f>
        <v>0</v>
      </c>
      <c r="AR326" s="25" t="s">
        <v>186</v>
      </c>
      <c r="AT326" s="25" t="s">
        <v>181</v>
      </c>
      <c r="AU326" s="25" t="s">
        <v>80</v>
      </c>
      <c r="AY326" s="25" t="s">
        <v>179</v>
      </c>
      <c r="BE326" s="193">
        <f>IF(N326="základní",J326,0)</f>
        <v>0</v>
      </c>
      <c r="BF326" s="193">
        <f>IF(N326="snížená",J326,0)</f>
        <v>0</v>
      </c>
      <c r="BG326" s="193">
        <f>IF(N326="zákl. přenesená",J326,0)</f>
        <v>0</v>
      </c>
      <c r="BH326" s="193">
        <f>IF(N326="sníž. přenesená",J326,0)</f>
        <v>0</v>
      </c>
      <c r="BI326" s="193">
        <f>IF(N326="nulová",J326,0)</f>
        <v>0</v>
      </c>
      <c r="BJ326" s="25" t="s">
        <v>78</v>
      </c>
      <c r="BK326" s="193">
        <f>ROUND(I326*H326,2)</f>
        <v>0</v>
      </c>
      <c r="BL326" s="25" t="s">
        <v>186</v>
      </c>
      <c r="BM326" s="25" t="s">
        <v>788</v>
      </c>
    </row>
    <row r="327" spans="2:47" s="1" customFormat="1" ht="27">
      <c r="B327" s="42"/>
      <c r="D327" s="194" t="s">
        <v>188</v>
      </c>
      <c r="F327" s="195" t="s">
        <v>789</v>
      </c>
      <c r="I327" s="196"/>
      <c r="L327" s="42"/>
      <c r="M327" s="197"/>
      <c r="N327" s="43"/>
      <c r="O327" s="43"/>
      <c r="P327" s="43"/>
      <c r="Q327" s="43"/>
      <c r="R327" s="43"/>
      <c r="S327" s="43"/>
      <c r="T327" s="71"/>
      <c r="AT327" s="25" t="s">
        <v>188</v>
      </c>
      <c r="AU327" s="25" t="s">
        <v>80</v>
      </c>
    </row>
    <row r="328" spans="2:51" s="12" customFormat="1" ht="13.5">
      <c r="B328" s="199"/>
      <c r="D328" s="194" t="s">
        <v>192</v>
      </c>
      <c r="E328" s="200" t="s">
        <v>5</v>
      </c>
      <c r="F328" s="201" t="s">
        <v>2054</v>
      </c>
      <c r="H328" s="202">
        <v>0.012</v>
      </c>
      <c r="I328" s="203"/>
      <c r="L328" s="199"/>
      <c r="M328" s="204"/>
      <c r="N328" s="205"/>
      <c r="O328" s="205"/>
      <c r="P328" s="205"/>
      <c r="Q328" s="205"/>
      <c r="R328" s="205"/>
      <c r="S328" s="205"/>
      <c r="T328" s="206"/>
      <c r="AT328" s="200" t="s">
        <v>192</v>
      </c>
      <c r="AU328" s="200" t="s">
        <v>80</v>
      </c>
      <c r="AV328" s="12" t="s">
        <v>80</v>
      </c>
      <c r="AW328" s="12" t="s">
        <v>35</v>
      </c>
      <c r="AX328" s="12" t="s">
        <v>78</v>
      </c>
      <c r="AY328" s="200" t="s">
        <v>179</v>
      </c>
    </row>
    <row r="329" spans="2:65" s="1" customFormat="1" ht="16.5" customHeight="1">
      <c r="B329" s="181"/>
      <c r="C329" s="230" t="s">
        <v>658</v>
      </c>
      <c r="D329" s="230" t="s">
        <v>541</v>
      </c>
      <c r="E329" s="231" t="s">
        <v>791</v>
      </c>
      <c r="F329" s="232" t="s">
        <v>792</v>
      </c>
      <c r="G329" s="233" t="s">
        <v>780</v>
      </c>
      <c r="H329" s="234">
        <v>3</v>
      </c>
      <c r="I329" s="235"/>
      <c r="J329" s="236">
        <f>ROUND(I329*H329,2)</f>
        <v>0</v>
      </c>
      <c r="K329" s="232" t="s">
        <v>185</v>
      </c>
      <c r="L329" s="237"/>
      <c r="M329" s="238" t="s">
        <v>5</v>
      </c>
      <c r="N329" s="239" t="s">
        <v>42</v>
      </c>
      <c r="O329" s="43"/>
      <c r="P329" s="191">
        <f>O329*H329</f>
        <v>0</v>
      </c>
      <c r="Q329" s="191">
        <v>0.21</v>
      </c>
      <c r="R329" s="191">
        <f>Q329*H329</f>
        <v>0.63</v>
      </c>
      <c r="S329" s="191">
        <v>0</v>
      </c>
      <c r="T329" s="192">
        <f>S329*H329</f>
        <v>0</v>
      </c>
      <c r="AR329" s="25" t="s">
        <v>284</v>
      </c>
      <c r="AT329" s="25" t="s">
        <v>541</v>
      </c>
      <c r="AU329" s="25" t="s">
        <v>80</v>
      </c>
      <c r="AY329" s="25" t="s">
        <v>179</v>
      </c>
      <c r="BE329" s="193">
        <f>IF(N329="základní",J329,0)</f>
        <v>0</v>
      </c>
      <c r="BF329" s="193">
        <f>IF(N329="snížená",J329,0)</f>
        <v>0</v>
      </c>
      <c r="BG329" s="193">
        <f>IF(N329="zákl. přenesená",J329,0)</f>
        <v>0</v>
      </c>
      <c r="BH329" s="193">
        <f>IF(N329="sníž. přenesená",J329,0)</f>
        <v>0</v>
      </c>
      <c r="BI329" s="193">
        <f>IF(N329="nulová",J329,0)</f>
        <v>0</v>
      </c>
      <c r="BJ329" s="25" t="s">
        <v>78</v>
      </c>
      <c r="BK329" s="193">
        <f>ROUND(I329*H329,2)</f>
        <v>0</v>
      </c>
      <c r="BL329" s="25" t="s">
        <v>186</v>
      </c>
      <c r="BM329" s="25" t="s">
        <v>793</v>
      </c>
    </row>
    <row r="330" spans="2:47" s="1" customFormat="1" ht="13.5">
      <c r="B330" s="42"/>
      <c r="D330" s="194" t="s">
        <v>188</v>
      </c>
      <c r="F330" s="195" t="s">
        <v>792</v>
      </c>
      <c r="I330" s="196"/>
      <c r="L330" s="42"/>
      <c r="M330" s="197"/>
      <c r="N330" s="43"/>
      <c r="O330" s="43"/>
      <c r="P330" s="43"/>
      <c r="Q330" s="43"/>
      <c r="R330" s="43"/>
      <c r="S330" s="43"/>
      <c r="T330" s="71"/>
      <c r="AT330" s="25" t="s">
        <v>188</v>
      </c>
      <c r="AU330" s="25" t="s">
        <v>80</v>
      </c>
    </row>
    <row r="331" spans="2:51" s="13" customFormat="1" ht="13.5">
      <c r="B331" s="207"/>
      <c r="D331" s="194" t="s">
        <v>192</v>
      </c>
      <c r="E331" s="208" t="s">
        <v>5</v>
      </c>
      <c r="F331" s="209" t="s">
        <v>794</v>
      </c>
      <c r="H331" s="208" t="s">
        <v>5</v>
      </c>
      <c r="I331" s="210"/>
      <c r="L331" s="207"/>
      <c r="M331" s="211"/>
      <c r="N331" s="212"/>
      <c r="O331" s="212"/>
      <c r="P331" s="212"/>
      <c r="Q331" s="212"/>
      <c r="R331" s="212"/>
      <c r="S331" s="212"/>
      <c r="T331" s="213"/>
      <c r="AT331" s="208" t="s">
        <v>192</v>
      </c>
      <c r="AU331" s="208" t="s">
        <v>80</v>
      </c>
      <c r="AV331" s="13" t="s">
        <v>78</v>
      </c>
      <c r="AW331" s="13" t="s">
        <v>35</v>
      </c>
      <c r="AX331" s="13" t="s">
        <v>71</v>
      </c>
      <c r="AY331" s="208" t="s">
        <v>179</v>
      </c>
    </row>
    <row r="332" spans="2:51" s="12" customFormat="1" ht="13.5">
      <c r="B332" s="199"/>
      <c r="D332" s="194" t="s">
        <v>192</v>
      </c>
      <c r="E332" s="200" t="s">
        <v>5</v>
      </c>
      <c r="F332" s="201" t="s">
        <v>2055</v>
      </c>
      <c r="H332" s="202">
        <v>3</v>
      </c>
      <c r="I332" s="203"/>
      <c r="L332" s="199"/>
      <c r="M332" s="204"/>
      <c r="N332" s="205"/>
      <c r="O332" s="205"/>
      <c r="P332" s="205"/>
      <c r="Q332" s="205"/>
      <c r="R332" s="205"/>
      <c r="S332" s="205"/>
      <c r="T332" s="206"/>
      <c r="AT332" s="200" t="s">
        <v>192</v>
      </c>
      <c r="AU332" s="200" t="s">
        <v>80</v>
      </c>
      <c r="AV332" s="12" t="s">
        <v>80</v>
      </c>
      <c r="AW332" s="12" t="s">
        <v>35</v>
      </c>
      <c r="AX332" s="12" t="s">
        <v>78</v>
      </c>
      <c r="AY332" s="200" t="s">
        <v>179</v>
      </c>
    </row>
    <row r="333" spans="2:63" s="11" customFormat="1" ht="29.85" customHeight="1">
      <c r="B333" s="168"/>
      <c r="D333" s="169" t="s">
        <v>70</v>
      </c>
      <c r="E333" s="179" t="s">
        <v>80</v>
      </c>
      <c r="F333" s="179" t="s">
        <v>796</v>
      </c>
      <c r="I333" s="171"/>
      <c r="J333" s="180">
        <f>BK333</f>
        <v>0</v>
      </c>
      <c r="L333" s="168"/>
      <c r="M333" s="173"/>
      <c r="N333" s="174"/>
      <c r="O333" s="174"/>
      <c r="P333" s="175">
        <f>SUM(P334:P358)</f>
        <v>0</v>
      </c>
      <c r="Q333" s="174"/>
      <c r="R333" s="175">
        <f>SUM(R334:R358)</f>
        <v>171.994515</v>
      </c>
      <c r="S333" s="174"/>
      <c r="T333" s="176">
        <f>SUM(T334:T358)</f>
        <v>0</v>
      </c>
      <c r="AR333" s="169" t="s">
        <v>78</v>
      </c>
      <c r="AT333" s="177" t="s">
        <v>70</v>
      </c>
      <c r="AU333" s="177" t="s">
        <v>78</v>
      </c>
      <c r="AY333" s="169" t="s">
        <v>179</v>
      </c>
      <c r="BK333" s="178">
        <f>SUM(BK334:BK358)</f>
        <v>0</v>
      </c>
    </row>
    <row r="334" spans="2:65" s="1" customFormat="1" ht="25.5" customHeight="1">
      <c r="B334" s="181"/>
      <c r="C334" s="182" t="s">
        <v>666</v>
      </c>
      <c r="D334" s="182" t="s">
        <v>181</v>
      </c>
      <c r="E334" s="183" t="s">
        <v>798</v>
      </c>
      <c r="F334" s="184" t="s">
        <v>799</v>
      </c>
      <c r="G334" s="185" t="s">
        <v>309</v>
      </c>
      <c r="H334" s="186">
        <v>739.5</v>
      </c>
      <c r="I334" s="187"/>
      <c r="J334" s="188">
        <f>ROUND(I334*H334,2)</f>
        <v>0</v>
      </c>
      <c r="K334" s="184" t="s">
        <v>185</v>
      </c>
      <c r="L334" s="42"/>
      <c r="M334" s="189" t="s">
        <v>5</v>
      </c>
      <c r="N334" s="190" t="s">
        <v>42</v>
      </c>
      <c r="O334" s="43"/>
      <c r="P334" s="191">
        <f>O334*H334</f>
        <v>0</v>
      </c>
      <c r="Q334" s="191">
        <v>0.22657</v>
      </c>
      <c r="R334" s="191">
        <f>Q334*H334</f>
        <v>167.548515</v>
      </c>
      <c r="S334" s="191">
        <v>0</v>
      </c>
      <c r="T334" s="192">
        <f>S334*H334</f>
        <v>0</v>
      </c>
      <c r="AR334" s="25" t="s">
        <v>186</v>
      </c>
      <c r="AT334" s="25" t="s">
        <v>181</v>
      </c>
      <c r="AU334" s="25" t="s">
        <v>80</v>
      </c>
      <c r="AY334" s="25" t="s">
        <v>179</v>
      </c>
      <c r="BE334" s="193">
        <f>IF(N334="základní",J334,0)</f>
        <v>0</v>
      </c>
      <c r="BF334" s="193">
        <f>IF(N334="snížená",J334,0)</f>
        <v>0</v>
      </c>
      <c r="BG334" s="193">
        <f>IF(N334="zákl. přenesená",J334,0)</f>
        <v>0</v>
      </c>
      <c r="BH334" s="193">
        <f>IF(N334="sníž. přenesená",J334,0)</f>
        <v>0</v>
      </c>
      <c r="BI334" s="193">
        <f>IF(N334="nulová",J334,0)</f>
        <v>0</v>
      </c>
      <c r="BJ334" s="25" t="s">
        <v>78</v>
      </c>
      <c r="BK334" s="193">
        <f>ROUND(I334*H334,2)</f>
        <v>0</v>
      </c>
      <c r="BL334" s="25" t="s">
        <v>186</v>
      </c>
      <c r="BM334" s="25" t="s">
        <v>800</v>
      </c>
    </row>
    <row r="335" spans="2:47" s="1" customFormat="1" ht="40.5">
      <c r="B335" s="42"/>
      <c r="D335" s="194" t="s">
        <v>188</v>
      </c>
      <c r="F335" s="195" t="s">
        <v>801</v>
      </c>
      <c r="I335" s="196"/>
      <c r="L335" s="42"/>
      <c r="M335" s="197"/>
      <c r="N335" s="43"/>
      <c r="O335" s="43"/>
      <c r="P335" s="43"/>
      <c r="Q335" s="43"/>
      <c r="R335" s="43"/>
      <c r="S335" s="43"/>
      <c r="T335" s="71"/>
      <c r="AT335" s="25" t="s">
        <v>188</v>
      </c>
      <c r="AU335" s="25" t="s">
        <v>80</v>
      </c>
    </row>
    <row r="336" spans="2:47" s="1" customFormat="1" ht="27">
      <c r="B336" s="42"/>
      <c r="D336" s="194" t="s">
        <v>190</v>
      </c>
      <c r="F336" s="198" t="s">
        <v>1984</v>
      </c>
      <c r="I336" s="196"/>
      <c r="L336" s="42"/>
      <c r="M336" s="197"/>
      <c r="N336" s="43"/>
      <c r="O336" s="43"/>
      <c r="P336" s="43"/>
      <c r="Q336" s="43"/>
      <c r="R336" s="43"/>
      <c r="S336" s="43"/>
      <c r="T336" s="71"/>
      <c r="AT336" s="25" t="s">
        <v>190</v>
      </c>
      <c r="AU336" s="25" t="s">
        <v>80</v>
      </c>
    </row>
    <row r="337" spans="2:51" s="13" customFormat="1" ht="13.5">
      <c r="B337" s="207"/>
      <c r="D337" s="194" t="s">
        <v>192</v>
      </c>
      <c r="E337" s="208" t="s">
        <v>5</v>
      </c>
      <c r="F337" s="209" t="s">
        <v>802</v>
      </c>
      <c r="H337" s="208" t="s">
        <v>5</v>
      </c>
      <c r="I337" s="210"/>
      <c r="L337" s="207"/>
      <c r="M337" s="211"/>
      <c r="N337" s="212"/>
      <c r="O337" s="212"/>
      <c r="P337" s="212"/>
      <c r="Q337" s="212"/>
      <c r="R337" s="212"/>
      <c r="S337" s="212"/>
      <c r="T337" s="213"/>
      <c r="AT337" s="208" t="s">
        <v>192</v>
      </c>
      <c r="AU337" s="208" t="s">
        <v>80</v>
      </c>
      <c r="AV337" s="13" t="s">
        <v>78</v>
      </c>
      <c r="AW337" s="13" t="s">
        <v>35</v>
      </c>
      <c r="AX337" s="13" t="s">
        <v>71</v>
      </c>
      <c r="AY337" s="208" t="s">
        <v>179</v>
      </c>
    </row>
    <row r="338" spans="2:51" s="12" customFormat="1" ht="13.5">
      <c r="B338" s="199"/>
      <c r="D338" s="194" t="s">
        <v>192</v>
      </c>
      <c r="E338" s="200" t="s">
        <v>5</v>
      </c>
      <c r="F338" s="201" t="s">
        <v>2056</v>
      </c>
      <c r="H338" s="202">
        <v>759.5</v>
      </c>
      <c r="I338" s="203"/>
      <c r="L338" s="199"/>
      <c r="M338" s="204"/>
      <c r="N338" s="205"/>
      <c r="O338" s="205"/>
      <c r="P338" s="205"/>
      <c r="Q338" s="205"/>
      <c r="R338" s="205"/>
      <c r="S338" s="205"/>
      <c r="T338" s="206"/>
      <c r="AT338" s="200" t="s">
        <v>192</v>
      </c>
      <c r="AU338" s="200" t="s">
        <v>80</v>
      </c>
      <c r="AV338" s="12" t="s">
        <v>80</v>
      </c>
      <c r="AW338" s="12" t="s">
        <v>35</v>
      </c>
      <c r="AX338" s="12" t="s">
        <v>71</v>
      </c>
      <c r="AY338" s="200" t="s">
        <v>179</v>
      </c>
    </row>
    <row r="339" spans="2:51" s="13" customFormat="1" ht="13.5">
      <c r="B339" s="207"/>
      <c r="D339" s="194" t="s">
        <v>192</v>
      </c>
      <c r="E339" s="208" t="s">
        <v>5</v>
      </c>
      <c r="F339" s="209" t="s">
        <v>804</v>
      </c>
      <c r="H339" s="208" t="s">
        <v>5</v>
      </c>
      <c r="I339" s="210"/>
      <c r="L339" s="207"/>
      <c r="M339" s="211"/>
      <c r="N339" s="212"/>
      <c r="O339" s="212"/>
      <c r="P339" s="212"/>
      <c r="Q339" s="212"/>
      <c r="R339" s="212"/>
      <c r="S339" s="212"/>
      <c r="T339" s="213"/>
      <c r="AT339" s="208" t="s">
        <v>192</v>
      </c>
      <c r="AU339" s="208" t="s">
        <v>80</v>
      </c>
      <c r="AV339" s="13" t="s">
        <v>78</v>
      </c>
      <c r="AW339" s="13" t="s">
        <v>35</v>
      </c>
      <c r="AX339" s="13" t="s">
        <v>71</v>
      </c>
      <c r="AY339" s="208" t="s">
        <v>179</v>
      </c>
    </row>
    <row r="340" spans="2:51" s="12" customFormat="1" ht="13.5">
      <c r="B340" s="199"/>
      <c r="D340" s="194" t="s">
        <v>192</v>
      </c>
      <c r="E340" s="200" t="s">
        <v>5</v>
      </c>
      <c r="F340" s="201" t="s">
        <v>2057</v>
      </c>
      <c r="H340" s="202">
        <v>-20</v>
      </c>
      <c r="I340" s="203"/>
      <c r="L340" s="199"/>
      <c r="M340" s="204"/>
      <c r="N340" s="205"/>
      <c r="O340" s="205"/>
      <c r="P340" s="205"/>
      <c r="Q340" s="205"/>
      <c r="R340" s="205"/>
      <c r="S340" s="205"/>
      <c r="T340" s="206"/>
      <c r="AT340" s="200" t="s">
        <v>192</v>
      </c>
      <c r="AU340" s="200" t="s">
        <v>80</v>
      </c>
      <c r="AV340" s="12" t="s">
        <v>80</v>
      </c>
      <c r="AW340" s="12" t="s">
        <v>35</v>
      </c>
      <c r="AX340" s="12" t="s">
        <v>71</v>
      </c>
      <c r="AY340" s="200" t="s">
        <v>179</v>
      </c>
    </row>
    <row r="341" spans="2:51" s="14" customFormat="1" ht="13.5">
      <c r="B341" s="214"/>
      <c r="D341" s="194" t="s">
        <v>192</v>
      </c>
      <c r="E341" s="215" t="s">
        <v>5</v>
      </c>
      <c r="F341" s="216" t="s">
        <v>228</v>
      </c>
      <c r="H341" s="217">
        <v>739.5</v>
      </c>
      <c r="I341" s="218"/>
      <c r="L341" s="214"/>
      <c r="M341" s="219"/>
      <c r="N341" s="220"/>
      <c r="O341" s="220"/>
      <c r="P341" s="220"/>
      <c r="Q341" s="220"/>
      <c r="R341" s="220"/>
      <c r="S341" s="220"/>
      <c r="T341" s="221"/>
      <c r="AT341" s="215" t="s">
        <v>192</v>
      </c>
      <c r="AU341" s="215" t="s">
        <v>80</v>
      </c>
      <c r="AV341" s="14" t="s">
        <v>186</v>
      </c>
      <c r="AW341" s="14" t="s">
        <v>35</v>
      </c>
      <c r="AX341" s="14" t="s">
        <v>78</v>
      </c>
      <c r="AY341" s="215" t="s">
        <v>179</v>
      </c>
    </row>
    <row r="342" spans="2:65" s="1" customFormat="1" ht="25.5" customHeight="1">
      <c r="B342" s="181"/>
      <c r="C342" s="182" t="s">
        <v>675</v>
      </c>
      <c r="D342" s="182" t="s">
        <v>181</v>
      </c>
      <c r="E342" s="183" t="s">
        <v>807</v>
      </c>
      <c r="F342" s="184" t="s">
        <v>808</v>
      </c>
      <c r="G342" s="185" t="s">
        <v>184</v>
      </c>
      <c r="H342" s="186">
        <v>665.55</v>
      </c>
      <c r="I342" s="187"/>
      <c r="J342" s="188">
        <f>ROUND(I342*H342,2)</f>
        <v>0</v>
      </c>
      <c r="K342" s="184" t="s">
        <v>185</v>
      </c>
      <c r="L342" s="42"/>
      <c r="M342" s="189" t="s">
        <v>5</v>
      </c>
      <c r="N342" s="190" t="s">
        <v>42</v>
      </c>
      <c r="O342" s="43"/>
      <c r="P342" s="191">
        <f>O342*H342</f>
        <v>0</v>
      </c>
      <c r="Q342" s="191">
        <v>0</v>
      </c>
      <c r="R342" s="191">
        <f>Q342*H342</f>
        <v>0</v>
      </c>
      <c r="S342" s="191">
        <v>0</v>
      </c>
      <c r="T342" s="192">
        <f>S342*H342</f>
        <v>0</v>
      </c>
      <c r="AR342" s="25" t="s">
        <v>186</v>
      </c>
      <c r="AT342" s="25" t="s">
        <v>181</v>
      </c>
      <c r="AU342" s="25" t="s">
        <v>80</v>
      </c>
      <c r="AY342" s="25" t="s">
        <v>179</v>
      </c>
      <c r="BE342" s="193">
        <f>IF(N342="základní",J342,0)</f>
        <v>0</v>
      </c>
      <c r="BF342" s="193">
        <f>IF(N342="snížená",J342,0)</f>
        <v>0</v>
      </c>
      <c r="BG342" s="193">
        <f>IF(N342="zákl. přenesená",J342,0)</f>
        <v>0</v>
      </c>
      <c r="BH342" s="193">
        <f>IF(N342="sníž. přenesená",J342,0)</f>
        <v>0</v>
      </c>
      <c r="BI342" s="193">
        <f>IF(N342="nulová",J342,0)</f>
        <v>0</v>
      </c>
      <c r="BJ342" s="25" t="s">
        <v>78</v>
      </c>
      <c r="BK342" s="193">
        <f>ROUND(I342*H342,2)</f>
        <v>0</v>
      </c>
      <c r="BL342" s="25" t="s">
        <v>186</v>
      </c>
      <c r="BM342" s="25" t="s">
        <v>809</v>
      </c>
    </row>
    <row r="343" spans="2:47" s="1" customFormat="1" ht="27">
      <c r="B343" s="42"/>
      <c r="D343" s="194" t="s">
        <v>188</v>
      </c>
      <c r="F343" s="195" t="s">
        <v>810</v>
      </c>
      <c r="I343" s="196"/>
      <c r="L343" s="42"/>
      <c r="M343" s="197"/>
      <c r="N343" s="43"/>
      <c r="O343" s="43"/>
      <c r="P343" s="43"/>
      <c r="Q343" s="43"/>
      <c r="R343" s="43"/>
      <c r="S343" s="43"/>
      <c r="T343" s="71"/>
      <c r="AT343" s="25" t="s">
        <v>188</v>
      </c>
      <c r="AU343" s="25" t="s">
        <v>80</v>
      </c>
    </row>
    <row r="344" spans="2:47" s="1" customFormat="1" ht="27">
      <c r="B344" s="42"/>
      <c r="D344" s="194" t="s">
        <v>190</v>
      </c>
      <c r="F344" s="198" t="s">
        <v>1984</v>
      </c>
      <c r="I344" s="196"/>
      <c r="L344" s="42"/>
      <c r="M344" s="197"/>
      <c r="N344" s="43"/>
      <c r="O344" s="43"/>
      <c r="P344" s="43"/>
      <c r="Q344" s="43"/>
      <c r="R344" s="43"/>
      <c r="S344" s="43"/>
      <c r="T344" s="71"/>
      <c r="AT344" s="25" t="s">
        <v>190</v>
      </c>
      <c r="AU344" s="25" t="s">
        <v>80</v>
      </c>
    </row>
    <row r="345" spans="2:51" s="13" customFormat="1" ht="13.5">
      <c r="B345" s="207"/>
      <c r="D345" s="194" t="s">
        <v>192</v>
      </c>
      <c r="E345" s="208" t="s">
        <v>5</v>
      </c>
      <c r="F345" s="209" t="s">
        <v>802</v>
      </c>
      <c r="H345" s="208" t="s">
        <v>5</v>
      </c>
      <c r="I345" s="210"/>
      <c r="L345" s="207"/>
      <c r="M345" s="211"/>
      <c r="N345" s="212"/>
      <c r="O345" s="212"/>
      <c r="P345" s="212"/>
      <c r="Q345" s="212"/>
      <c r="R345" s="212"/>
      <c r="S345" s="212"/>
      <c r="T345" s="213"/>
      <c r="AT345" s="208" t="s">
        <v>192</v>
      </c>
      <c r="AU345" s="208" t="s">
        <v>80</v>
      </c>
      <c r="AV345" s="13" t="s">
        <v>78</v>
      </c>
      <c r="AW345" s="13" t="s">
        <v>35</v>
      </c>
      <c r="AX345" s="13" t="s">
        <v>71</v>
      </c>
      <c r="AY345" s="208" t="s">
        <v>179</v>
      </c>
    </row>
    <row r="346" spans="2:51" s="12" customFormat="1" ht="13.5">
      <c r="B346" s="199"/>
      <c r="D346" s="194" t="s">
        <v>192</v>
      </c>
      <c r="E346" s="200" t="s">
        <v>5</v>
      </c>
      <c r="F346" s="201" t="s">
        <v>2058</v>
      </c>
      <c r="H346" s="202">
        <v>683.55</v>
      </c>
      <c r="I346" s="203"/>
      <c r="L346" s="199"/>
      <c r="M346" s="204"/>
      <c r="N346" s="205"/>
      <c r="O346" s="205"/>
      <c r="P346" s="205"/>
      <c r="Q346" s="205"/>
      <c r="R346" s="205"/>
      <c r="S346" s="205"/>
      <c r="T346" s="206"/>
      <c r="AT346" s="200" t="s">
        <v>192</v>
      </c>
      <c r="AU346" s="200" t="s">
        <v>80</v>
      </c>
      <c r="AV346" s="12" t="s">
        <v>80</v>
      </c>
      <c r="AW346" s="12" t="s">
        <v>35</v>
      </c>
      <c r="AX346" s="12" t="s">
        <v>71</v>
      </c>
      <c r="AY346" s="200" t="s">
        <v>179</v>
      </c>
    </row>
    <row r="347" spans="2:51" s="13" customFormat="1" ht="13.5">
      <c r="B347" s="207"/>
      <c r="D347" s="194" t="s">
        <v>192</v>
      </c>
      <c r="E347" s="208" t="s">
        <v>5</v>
      </c>
      <c r="F347" s="209" t="s">
        <v>804</v>
      </c>
      <c r="H347" s="208" t="s">
        <v>5</v>
      </c>
      <c r="I347" s="210"/>
      <c r="L347" s="207"/>
      <c r="M347" s="211"/>
      <c r="N347" s="212"/>
      <c r="O347" s="212"/>
      <c r="P347" s="212"/>
      <c r="Q347" s="212"/>
      <c r="R347" s="212"/>
      <c r="S347" s="212"/>
      <c r="T347" s="213"/>
      <c r="AT347" s="208" t="s">
        <v>192</v>
      </c>
      <c r="AU347" s="208" t="s">
        <v>80</v>
      </c>
      <c r="AV347" s="13" t="s">
        <v>78</v>
      </c>
      <c r="AW347" s="13" t="s">
        <v>35</v>
      </c>
      <c r="AX347" s="13" t="s">
        <v>71</v>
      </c>
      <c r="AY347" s="208" t="s">
        <v>179</v>
      </c>
    </row>
    <row r="348" spans="2:51" s="12" customFormat="1" ht="13.5">
      <c r="B348" s="199"/>
      <c r="D348" s="194" t="s">
        <v>192</v>
      </c>
      <c r="E348" s="200" t="s">
        <v>5</v>
      </c>
      <c r="F348" s="201" t="s">
        <v>2059</v>
      </c>
      <c r="H348" s="202">
        <v>-18</v>
      </c>
      <c r="I348" s="203"/>
      <c r="L348" s="199"/>
      <c r="M348" s="204"/>
      <c r="N348" s="205"/>
      <c r="O348" s="205"/>
      <c r="P348" s="205"/>
      <c r="Q348" s="205"/>
      <c r="R348" s="205"/>
      <c r="S348" s="205"/>
      <c r="T348" s="206"/>
      <c r="AT348" s="200" t="s">
        <v>192</v>
      </c>
      <c r="AU348" s="200" t="s">
        <v>80</v>
      </c>
      <c r="AV348" s="12" t="s">
        <v>80</v>
      </c>
      <c r="AW348" s="12" t="s">
        <v>35</v>
      </c>
      <c r="AX348" s="12" t="s">
        <v>71</v>
      </c>
      <c r="AY348" s="200" t="s">
        <v>179</v>
      </c>
    </row>
    <row r="349" spans="2:51" s="14" customFormat="1" ht="13.5">
      <c r="B349" s="214"/>
      <c r="D349" s="194" t="s">
        <v>192</v>
      </c>
      <c r="E349" s="215" t="s">
        <v>5</v>
      </c>
      <c r="F349" s="216" t="s">
        <v>228</v>
      </c>
      <c r="H349" s="217">
        <v>665.55</v>
      </c>
      <c r="I349" s="218"/>
      <c r="L349" s="214"/>
      <c r="M349" s="219"/>
      <c r="N349" s="220"/>
      <c r="O349" s="220"/>
      <c r="P349" s="220"/>
      <c r="Q349" s="220"/>
      <c r="R349" s="220"/>
      <c r="S349" s="220"/>
      <c r="T349" s="221"/>
      <c r="AT349" s="215" t="s">
        <v>192</v>
      </c>
      <c r="AU349" s="215" t="s">
        <v>80</v>
      </c>
      <c r="AV349" s="14" t="s">
        <v>186</v>
      </c>
      <c r="AW349" s="14" t="s">
        <v>35</v>
      </c>
      <c r="AX349" s="14" t="s">
        <v>78</v>
      </c>
      <c r="AY349" s="215" t="s">
        <v>179</v>
      </c>
    </row>
    <row r="350" spans="2:65" s="1" customFormat="1" ht="25.5" customHeight="1">
      <c r="B350" s="181"/>
      <c r="C350" s="182" t="s">
        <v>694</v>
      </c>
      <c r="D350" s="182" t="s">
        <v>181</v>
      </c>
      <c r="E350" s="183" t="s">
        <v>814</v>
      </c>
      <c r="F350" s="184" t="s">
        <v>815</v>
      </c>
      <c r="G350" s="185" t="s">
        <v>316</v>
      </c>
      <c r="H350" s="186">
        <v>2</v>
      </c>
      <c r="I350" s="187"/>
      <c r="J350" s="188">
        <f>ROUND(I350*H350,2)</f>
        <v>0</v>
      </c>
      <c r="K350" s="184" t="s">
        <v>5</v>
      </c>
      <c r="L350" s="42"/>
      <c r="M350" s="189" t="s">
        <v>5</v>
      </c>
      <c r="N350" s="190" t="s">
        <v>42</v>
      </c>
      <c r="O350" s="43"/>
      <c r="P350" s="191">
        <f>O350*H350</f>
        <v>0</v>
      </c>
      <c r="Q350" s="191">
        <v>0.108</v>
      </c>
      <c r="R350" s="191">
        <f>Q350*H350</f>
        <v>0.216</v>
      </c>
      <c r="S350" s="191">
        <v>0</v>
      </c>
      <c r="T350" s="192">
        <f>S350*H350</f>
        <v>0</v>
      </c>
      <c r="AR350" s="25" t="s">
        <v>186</v>
      </c>
      <c r="AT350" s="25" t="s">
        <v>181</v>
      </c>
      <c r="AU350" s="25" t="s">
        <v>80</v>
      </c>
      <c r="AY350" s="25" t="s">
        <v>179</v>
      </c>
      <c r="BE350" s="193">
        <f>IF(N350="základní",J350,0)</f>
        <v>0</v>
      </c>
      <c r="BF350" s="193">
        <f>IF(N350="snížená",J350,0)</f>
        <v>0</v>
      </c>
      <c r="BG350" s="193">
        <f>IF(N350="zákl. přenesená",J350,0)</f>
        <v>0</v>
      </c>
      <c r="BH350" s="193">
        <f>IF(N350="sníž. přenesená",J350,0)</f>
        <v>0</v>
      </c>
      <c r="BI350" s="193">
        <f>IF(N350="nulová",J350,0)</f>
        <v>0</v>
      </c>
      <c r="BJ350" s="25" t="s">
        <v>78</v>
      </c>
      <c r="BK350" s="193">
        <f>ROUND(I350*H350,2)</f>
        <v>0</v>
      </c>
      <c r="BL350" s="25" t="s">
        <v>186</v>
      </c>
      <c r="BM350" s="25" t="s">
        <v>816</v>
      </c>
    </row>
    <row r="351" spans="2:47" s="1" customFormat="1" ht="13.5">
      <c r="B351" s="42"/>
      <c r="D351" s="194" t="s">
        <v>188</v>
      </c>
      <c r="F351" s="195" t="s">
        <v>815</v>
      </c>
      <c r="I351" s="196"/>
      <c r="L351" s="42"/>
      <c r="M351" s="197"/>
      <c r="N351" s="43"/>
      <c r="O351" s="43"/>
      <c r="P351" s="43"/>
      <c r="Q351" s="43"/>
      <c r="R351" s="43"/>
      <c r="S351" s="43"/>
      <c r="T351" s="71"/>
      <c r="AT351" s="25" t="s">
        <v>188</v>
      </c>
      <c r="AU351" s="25" t="s">
        <v>80</v>
      </c>
    </row>
    <row r="352" spans="2:47" s="1" customFormat="1" ht="27">
      <c r="B352" s="42"/>
      <c r="D352" s="194" t="s">
        <v>190</v>
      </c>
      <c r="F352" s="198" t="s">
        <v>1984</v>
      </c>
      <c r="I352" s="196"/>
      <c r="L352" s="42"/>
      <c r="M352" s="197"/>
      <c r="N352" s="43"/>
      <c r="O352" s="43"/>
      <c r="P352" s="43"/>
      <c r="Q352" s="43"/>
      <c r="R352" s="43"/>
      <c r="S352" s="43"/>
      <c r="T352" s="71"/>
      <c r="AT352" s="25" t="s">
        <v>190</v>
      </c>
      <c r="AU352" s="25" t="s">
        <v>80</v>
      </c>
    </row>
    <row r="353" spans="2:51" s="13" customFormat="1" ht="13.5">
      <c r="B353" s="207"/>
      <c r="D353" s="194" t="s">
        <v>192</v>
      </c>
      <c r="E353" s="208" t="s">
        <v>5</v>
      </c>
      <c r="F353" s="209" t="s">
        <v>817</v>
      </c>
      <c r="H353" s="208" t="s">
        <v>5</v>
      </c>
      <c r="I353" s="210"/>
      <c r="L353" s="207"/>
      <c r="M353" s="211"/>
      <c r="N353" s="212"/>
      <c r="O353" s="212"/>
      <c r="P353" s="212"/>
      <c r="Q353" s="212"/>
      <c r="R353" s="212"/>
      <c r="S353" s="212"/>
      <c r="T353" s="213"/>
      <c r="AT353" s="208" t="s">
        <v>192</v>
      </c>
      <c r="AU353" s="208" t="s">
        <v>80</v>
      </c>
      <c r="AV353" s="13" t="s">
        <v>78</v>
      </c>
      <c r="AW353" s="13" t="s">
        <v>35</v>
      </c>
      <c r="AX353" s="13" t="s">
        <v>71</v>
      </c>
      <c r="AY353" s="208" t="s">
        <v>179</v>
      </c>
    </row>
    <row r="354" spans="2:51" s="12" customFormat="1" ht="13.5">
      <c r="B354" s="199"/>
      <c r="D354" s="194" t="s">
        <v>192</v>
      </c>
      <c r="E354" s="200" t="s">
        <v>5</v>
      </c>
      <c r="F354" s="201" t="s">
        <v>2060</v>
      </c>
      <c r="H354" s="202">
        <v>2</v>
      </c>
      <c r="I354" s="203"/>
      <c r="L354" s="199"/>
      <c r="M354" s="204"/>
      <c r="N354" s="205"/>
      <c r="O354" s="205"/>
      <c r="P354" s="205"/>
      <c r="Q354" s="205"/>
      <c r="R354" s="205"/>
      <c r="S354" s="205"/>
      <c r="T354" s="206"/>
      <c r="AT354" s="200" t="s">
        <v>192</v>
      </c>
      <c r="AU354" s="200" t="s">
        <v>80</v>
      </c>
      <c r="AV354" s="12" t="s">
        <v>80</v>
      </c>
      <c r="AW354" s="12" t="s">
        <v>35</v>
      </c>
      <c r="AX354" s="12" t="s">
        <v>78</v>
      </c>
      <c r="AY354" s="200" t="s">
        <v>179</v>
      </c>
    </row>
    <row r="355" spans="2:65" s="1" customFormat="1" ht="16.5" customHeight="1">
      <c r="B355" s="181"/>
      <c r="C355" s="230" t="s">
        <v>713</v>
      </c>
      <c r="D355" s="230" t="s">
        <v>541</v>
      </c>
      <c r="E355" s="231" t="s">
        <v>820</v>
      </c>
      <c r="F355" s="232" t="s">
        <v>821</v>
      </c>
      <c r="G355" s="233" t="s">
        <v>822</v>
      </c>
      <c r="H355" s="234">
        <v>2</v>
      </c>
      <c r="I355" s="235"/>
      <c r="J355" s="236">
        <f>ROUND(I355*H355,2)</f>
        <v>0</v>
      </c>
      <c r="K355" s="232" t="s">
        <v>185</v>
      </c>
      <c r="L355" s="237"/>
      <c r="M355" s="238" t="s">
        <v>5</v>
      </c>
      <c r="N355" s="239" t="s">
        <v>42</v>
      </c>
      <c r="O355" s="43"/>
      <c r="P355" s="191">
        <f>O355*H355</f>
        <v>0</v>
      </c>
      <c r="Q355" s="191">
        <v>2.115</v>
      </c>
      <c r="R355" s="191">
        <f>Q355*H355</f>
        <v>4.23</v>
      </c>
      <c r="S355" s="191">
        <v>0</v>
      </c>
      <c r="T355" s="192">
        <f>S355*H355</f>
        <v>0</v>
      </c>
      <c r="AR355" s="25" t="s">
        <v>284</v>
      </c>
      <c r="AT355" s="25" t="s">
        <v>541</v>
      </c>
      <c r="AU355" s="25" t="s">
        <v>80</v>
      </c>
      <c r="AY355" s="25" t="s">
        <v>179</v>
      </c>
      <c r="BE355" s="193">
        <f>IF(N355="základní",J355,0)</f>
        <v>0</v>
      </c>
      <c r="BF355" s="193">
        <f>IF(N355="snížená",J355,0)</f>
        <v>0</v>
      </c>
      <c r="BG355" s="193">
        <f>IF(N355="zákl. přenesená",J355,0)</f>
        <v>0</v>
      </c>
      <c r="BH355" s="193">
        <f>IF(N355="sníž. přenesená",J355,0)</f>
        <v>0</v>
      </c>
      <c r="BI355" s="193">
        <f>IF(N355="nulová",J355,0)</f>
        <v>0</v>
      </c>
      <c r="BJ355" s="25" t="s">
        <v>78</v>
      </c>
      <c r="BK355" s="193">
        <f>ROUND(I355*H355,2)</f>
        <v>0</v>
      </c>
      <c r="BL355" s="25" t="s">
        <v>186</v>
      </c>
      <c r="BM355" s="25" t="s">
        <v>823</v>
      </c>
    </row>
    <row r="356" spans="2:47" s="1" customFormat="1" ht="13.5">
      <c r="B356" s="42"/>
      <c r="D356" s="194" t="s">
        <v>188</v>
      </c>
      <c r="F356" s="195" t="s">
        <v>824</v>
      </c>
      <c r="I356" s="196"/>
      <c r="L356" s="42"/>
      <c r="M356" s="197"/>
      <c r="N356" s="43"/>
      <c r="O356" s="43"/>
      <c r="P356" s="43"/>
      <c r="Q356" s="43"/>
      <c r="R356" s="43"/>
      <c r="S356" s="43"/>
      <c r="T356" s="71"/>
      <c r="AT356" s="25" t="s">
        <v>188</v>
      </c>
      <c r="AU356" s="25" t="s">
        <v>80</v>
      </c>
    </row>
    <row r="357" spans="2:65" s="1" customFormat="1" ht="16.5" customHeight="1">
      <c r="B357" s="181"/>
      <c r="C357" s="182" t="s">
        <v>748</v>
      </c>
      <c r="D357" s="182" t="s">
        <v>181</v>
      </c>
      <c r="E357" s="183" t="s">
        <v>826</v>
      </c>
      <c r="F357" s="184" t="s">
        <v>827</v>
      </c>
      <c r="G357" s="185" t="s">
        <v>316</v>
      </c>
      <c r="H357" s="186">
        <v>2</v>
      </c>
      <c r="I357" s="187"/>
      <c r="J357" s="188">
        <f>ROUND(I357*H357,2)</f>
        <v>0</v>
      </c>
      <c r="K357" s="184" t="s">
        <v>185</v>
      </c>
      <c r="L357" s="42"/>
      <c r="M357" s="189" t="s">
        <v>5</v>
      </c>
      <c r="N357" s="190" t="s">
        <v>42</v>
      </c>
      <c r="O357" s="43"/>
      <c r="P357" s="191">
        <f>O357*H357</f>
        <v>0</v>
      </c>
      <c r="Q357" s="191">
        <v>0</v>
      </c>
      <c r="R357" s="191">
        <f>Q357*H357</f>
        <v>0</v>
      </c>
      <c r="S357" s="191">
        <v>0</v>
      </c>
      <c r="T357" s="192">
        <f>S357*H357</f>
        <v>0</v>
      </c>
      <c r="AR357" s="25" t="s">
        <v>186</v>
      </c>
      <c r="AT357" s="25" t="s">
        <v>181</v>
      </c>
      <c r="AU357" s="25" t="s">
        <v>80</v>
      </c>
      <c r="AY357" s="25" t="s">
        <v>179</v>
      </c>
      <c r="BE357" s="193">
        <f>IF(N357="základní",J357,0)</f>
        <v>0</v>
      </c>
      <c r="BF357" s="193">
        <f>IF(N357="snížená",J357,0)</f>
        <v>0</v>
      </c>
      <c r="BG357" s="193">
        <f>IF(N357="zákl. přenesená",J357,0)</f>
        <v>0</v>
      </c>
      <c r="BH357" s="193">
        <f>IF(N357="sníž. přenesená",J357,0)</f>
        <v>0</v>
      </c>
      <c r="BI357" s="193">
        <f>IF(N357="nulová",J357,0)</f>
        <v>0</v>
      </c>
      <c r="BJ357" s="25" t="s">
        <v>78</v>
      </c>
      <c r="BK357" s="193">
        <f>ROUND(I357*H357,2)</f>
        <v>0</v>
      </c>
      <c r="BL357" s="25" t="s">
        <v>186</v>
      </c>
      <c r="BM357" s="25" t="s">
        <v>828</v>
      </c>
    </row>
    <row r="358" spans="2:47" s="1" customFormat="1" ht="13.5">
      <c r="B358" s="42"/>
      <c r="D358" s="194" t="s">
        <v>188</v>
      </c>
      <c r="F358" s="195" t="s">
        <v>827</v>
      </c>
      <c r="I358" s="196"/>
      <c r="L358" s="42"/>
      <c r="M358" s="197"/>
      <c r="N358" s="43"/>
      <c r="O358" s="43"/>
      <c r="P358" s="43"/>
      <c r="Q358" s="43"/>
      <c r="R358" s="43"/>
      <c r="S358" s="43"/>
      <c r="T358" s="71"/>
      <c r="AT358" s="25" t="s">
        <v>188</v>
      </c>
      <c r="AU358" s="25" t="s">
        <v>80</v>
      </c>
    </row>
    <row r="359" spans="2:63" s="11" customFormat="1" ht="29.85" customHeight="1">
      <c r="B359" s="168"/>
      <c r="D359" s="169" t="s">
        <v>70</v>
      </c>
      <c r="E359" s="179" t="s">
        <v>186</v>
      </c>
      <c r="F359" s="179" t="s">
        <v>829</v>
      </c>
      <c r="I359" s="171"/>
      <c r="J359" s="180">
        <f>BK359</f>
        <v>0</v>
      </c>
      <c r="L359" s="168"/>
      <c r="M359" s="173"/>
      <c r="N359" s="174"/>
      <c r="O359" s="174"/>
      <c r="P359" s="175">
        <f>SUM(P360:P374)</f>
        <v>0</v>
      </c>
      <c r="Q359" s="174"/>
      <c r="R359" s="175">
        <f>SUM(R360:R374)</f>
        <v>0.027604800000000002</v>
      </c>
      <c r="S359" s="174"/>
      <c r="T359" s="176">
        <f>SUM(T360:T374)</f>
        <v>0</v>
      </c>
      <c r="AR359" s="169" t="s">
        <v>78</v>
      </c>
      <c r="AT359" s="177" t="s">
        <v>70</v>
      </c>
      <c r="AU359" s="177" t="s">
        <v>78</v>
      </c>
      <c r="AY359" s="169" t="s">
        <v>179</v>
      </c>
      <c r="BK359" s="178">
        <f>SUM(BK360:BK374)</f>
        <v>0</v>
      </c>
    </row>
    <row r="360" spans="2:65" s="1" customFormat="1" ht="16.5" customHeight="1">
      <c r="B360" s="181"/>
      <c r="C360" s="182" t="s">
        <v>754</v>
      </c>
      <c r="D360" s="182" t="s">
        <v>181</v>
      </c>
      <c r="E360" s="183" t="s">
        <v>831</v>
      </c>
      <c r="F360" s="184" t="s">
        <v>832</v>
      </c>
      <c r="G360" s="185" t="s">
        <v>424</v>
      </c>
      <c r="H360" s="186">
        <v>65.448</v>
      </c>
      <c r="I360" s="187"/>
      <c r="J360" s="188">
        <f>ROUND(I360*H360,2)</f>
        <v>0</v>
      </c>
      <c r="K360" s="184" t="s">
        <v>185</v>
      </c>
      <c r="L360" s="42"/>
      <c r="M360" s="189" t="s">
        <v>5</v>
      </c>
      <c r="N360" s="190" t="s">
        <v>42</v>
      </c>
      <c r="O360" s="43"/>
      <c r="P360" s="191">
        <f>O360*H360</f>
        <v>0</v>
      </c>
      <c r="Q360" s="191">
        <v>0</v>
      </c>
      <c r="R360" s="191">
        <f>Q360*H360</f>
        <v>0</v>
      </c>
      <c r="S360" s="191">
        <v>0</v>
      </c>
      <c r="T360" s="192">
        <f>S360*H360</f>
        <v>0</v>
      </c>
      <c r="AR360" s="25" t="s">
        <v>186</v>
      </c>
      <c r="AT360" s="25" t="s">
        <v>181</v>
      </c>
      <c r="AU360" s="25" t="s">
        <v>80</v>
      </c>
      <c r="AY360" s="25" t="s">
        <v>179</v>
      </c>
      <c r="BE360" s="193">
        <f>IF(N360="základní",J360,0)</f>
        <v>0</v>
      </c>
      <c r="BF360" s="193">
        <f>IF(N360="snížená",J360,0)</f>
        <v>0</v>
      </c>
      <c r="BG360" s="193">
        <f>IF(N360="zákl. přenesená",J360,0)</f>
        <v>0</v>
      </c>
      <c r="BH360" s="193">
        <f>IF(N360="sníž. přenesená",J360,0)</f>
        <v>0</v>
      </c>
      <c r="BI360" s="193">
        <f>IF(N360="nulová",J360,0)</f>
        <v>0</v>
      </c>
      <c r="BJ360" s="25" t="s">
        <v>78</v>
      </c>
      <c r="BK360" s="193">
        <f>ROUND(I360*H360,2)</f>
        <v>0</v>
      </c>
      <c r="BL360" s="25" t="s">
        <v>186</v>
      </c>
      <c r="BM360" s="25" t="s">
        <v>833</v>
      </c>
    </row>
    <row r="361" spans="2:47" s="1" customFormat="1" ht="13.5">
      <c r="B361" s="42"/>
      <c r="D361" s="194" t="s">
        <v>188</v>
      </c>
      <c r="F361" s="195" t="s">
        <v>834</v>
      </c>
      <c r="I361" s="196"/>
      <c r="L361" s="42"/>
      <c r="M361" s="197"/>
      <c r="N361" s="43"/>
      <c r="O361" s="43"/>
      <c r="P361" s="43"/>
      <c r="Q361" s="43"/>
      <c r="R361" s="43"/>
      <c r="S361" s="43"/>
      <c r="T361" s="71"/>
      <c r="AT361" s="25" t="s">
        <v>188</v>
      </c>
      <c r="AU361" s="25" t="s">
        <v>80</v>
      </c>
    </row>
    <row r="362" spans="2:47" s="1" customFormat="1" ht="27">
      <c r="B362" s="42"/>
      <c r="D362" s="194" t="s">
        <v>190</v>
      </c>
      <c r="F362" s="198" t="s">
        <v>1984</v>
      </c>
      <c r="I362" s="196"/>
      <c r="L362" s="42"/>
      <c r="M362" s="197"/>
      <c r="N362" s="43"/>
      <c r="O362" s="43"/>
      <c r="P362" s="43"/>
      <c r="Q362" s="43"/>
      <c r="R362" s="43"/>
      <c r="S362" s="43"/>
      <c r="T362" s="71"/>
      <c r="AT362" s="25" t="s">
        <v>190</v>
      </c>
      <c r="AU362" s="25" t="s">
        <v>80</v>
      </c>
    </row>
    <row r="363" spans="2:51" s="12" customFormat="1" ht="13.5">
      <c r="B363" s="199"/>
      <c r="D363" s="194" t="s">
        <v>192</v>
      </c>
      <c r="E363" s="200" t="s">
        <v>5</v>
      </c>
      <c r="F363" s="201" t="s">
        <v>2061</v>
      </c>
      <c r="H363" s="202">
        <v>68.355</v>
      </c>
      <c r="I363" s="203"/>
      <c r="L363" s="199"/>
      <c r="M363" s="204"/>
      <c r="N363" s="205"/>
      <c r="O363" s="205"/>
      <c r="P363" s="205"/>
      <c r="Q363" s="205"/>
      <c r="R363" s="205"/>
      <c r="S363" s="205"/>
      <c r="T363" s="206"/>
      <c r="AT363" s="200" t="s">
        <v>192</v>
      </c>
      <c r="AU363" s="200" t="s">
        <v>80</v>
      </c>
      <c r="AV363" s="12" t="s">
        <v>80</v>
      </c>
      <c r="AW363" s="12" t="s">
        <v>35</v>
      </c>
      <c r="AX363" s="12" t="s">
        <v>71</v>
      </c>
      <c r="AY363" s="200" t="s">
        <v>179</v>
      </c>
    </row>
    <row r="364" spans="2:51" s="12" customFormat="1" ht="13.5">
      <c r="B364" s="199"/>
      <c r="D364" s="194" t="s">
        <v>192</v>
      </c>
      <c r="E364" s="200" t="s">
        <v>5</v>
      </c>
      <c r="F364" s="201" t="s">
        <v>2062</v>
      </c>
      <c r="H364" s="202">
        <v>-1.107</v>
      </c>
      <c r="I364" s="203"/>
      <c r="L364" s="199"/>
      <c r="M364" s="204"/>
      <c r="N364" s="205"/>
      <c r="O364" s="205"/>
      <c r="P364" s="205"/>
      <c r="Q364" s="205"/>
      <c r="R364" s="205"/>
      <c r="S364" s="205"/>
      <c r="T364" s="206"/>
      <c r="AT364" s="200" t="s">
        <v>192</v>
      </c>
      <c r="AU364" s="200" t="s">
        <v>80</v>
      </c>
      <c r="AV364" s="12" t="s">
        <v>80</v>
      </c>
      <c r="AW364" s="12" t="s">
        <v>35</v>
      </c>
      <c r="AX364" s="12" t="s">
        <v>71</v>
      </c>
      <c r="AY364" s="200" t="s">
        <v>179</v>
      </c>
    </row>
    <row r="365" spans="2:51" s="12" customFormat="1" ht="13.5">
      <c r="B365" s="199"/>
      <c r="D365" s="194" t="s">
        <v>192</v>
      </c>
      <c r="E365" s="200" t="s">
        <v>5</v>
      </c>
      <c r="F365" s="201" t="s">
        <v>2063</v>
      </c>
      <c r="H365" s="202">
        <v>-1.8</v>
      </c>
      <c r="I365" s="203"/>
      <c r="L365" s="199"/>
      <c r="M365" s="204"/>
      <c r="N365" s="205"/>
      <c r="O365" s="205"/>
      <c r="P365" s="205"/>
      <c r="Q365" s="205"/>
      <c r="R365" s="205"/>
      <c r="S365" s="205"/>
      <c r="T365" s="206"/>
      <c r="AT365" s="200" t="s">
        <v>192</v>
      </c>
      <c r="AU365" s="200" t="s">
        <v>80</v>
      </c>
      <c r="AV365" s="12" t="s">
        <v>80</v>
      </c>
      <c r="AW365" s="12" t="s">
        <v>35</v>
      </c>
      <c r="AX365" s="12" t="s">
        <v>71</v>
      </c>
      <c r="AY365" s="200" t="s">
        <v>179</v>
      </c>
    </row>
    <row r="366" spans="2:51" s="14" customFormat="1" ht="13.5">
      <c r="B366" s="214"/>
      <c r="D366" s="194" t="s">
        <v>192</v>
      </c>
      <c r="E366" s="215" t="s">
        <v>5</v>
      </c>
      <c r="F366" s="216" t="s">
        <v>228</v>
      </c>
      <c r="H366" s="217">
        <v>65.448</v>
      </c>
      <c r="I366" s="218"/>
      <c r="L366" s="214"/>
      <c r="M366" s="219"/>
      <c r="N366" s="220"/>
      <c r="O366" s="220"/>
      <c r="P366" s="220"/>
      <c r="Q366" s="220"/>
      <c r="R366" s="220"/>
      <c r="S366" s="220"/>
      <c r="T366" s="221"/>
      <c r="AT366" s="215" t="s">
        <v>192</v>
      </c>
      <c r="AU366" s="215" t="s">
        <v>80</v>
      </c>
      <c r="AV366" s="14" t="s">
        <v>186</v>
      </c>
      <c r="AW366" s="14" t="s">
        <v>35</v>
      </c>
      <c r="AX366" s="14" t="s">
        <v>78</v>
      </c>
      <c r="AY366" s="215" t="s">
        <v>179</v>
      </c>
    </row>
    <row r="367" spans="2:65" s="1" customFormat="1" ht="16.5" customHeight="1">
      <c r="B367" s="181"/>
      <c r="C367" s="182" t="s">
        <v>772</v>
      </c>
      <c r="D367" s="182" t="s">
        <v>181</v>
      </c>
      <c r="E367" s="183" t="s">
        <v>2064</v>
      </c>
      <c r="F367" s="184" t="s">
        <v>2065</v>
      </c>
      <c r="G367" s="185" t="s">
        <v>424</v>
      </c>
      <c r="H367" s="186">
        <v>0.486</v>
      </c>
      <c r="I367" s="187"/>
      <c r="J367" s="188">
        <f>ROUND(I367*H367,2)</f>
        <v>0</v>
      </c>
      <c r="K367" s="184" t="s">
        <v>185</v>
      </c>
      <c r="L367" s="42"/>
      <c r="M367" s="189" t="s">
        <v>5</v>
      </c>
      <c r="N367" s="190" t="s">
        <v>42</v>
      </c>
      <c r="O367" s="43"/>
      <c r="P367" s="191">
        <f>O367*H367</f>
        <v>0</v>
      </c>
      <c r="Q367" s="191">
        <v>0</v>
      </c>
      <c r="R367" s="191">
        <f>Q367*H367</f>
        <v>0</v>
      </c>
      <c r="S367" s="191">
        <v>0</v>
      </c>
      <c r="T367" s="192">
        <f>S367*H367</f>
        <v>0</v>
      </c>
      <c r="AR367" s="25" t="s">
        <v>186</v>
      </c>
      <c r="AT367" s="25" t="s">
        <v>181</v>
      </c>
      <c r="AU367" s="25" t="s">
        <v>80</v>
      </c>
      <c r="AY367" s="25" t="s">
        <v>179</v>
      </c>
      <c r="BE367" s="193">
        <f>IF(N367="základní",J367,0)</f>
        <v>0</v>
      </c>
      <c r="BF367" s="193">
        <f>IF(N367="snížená",J367,0)</f>
        <v>0</v>
      </c>
      <c r="BG367" s="193">
        <f>IF(N367="zákl. přenesená",J367,0)</f>
        <v>0</v>
      </c>
      <c r="BH367" s="193">
        <f>IF(N367="sníž. přenesená",J367,0)</f>
        <v>0</v>
      </c>
      <c r="BI367" s="193">
        <f>IF(N367="nulová",J367,0)</f>
        <v>0</v>
      </c>
      <c r="BJ367" s="25" t="s">
        <v>78</v>
      </c>
      <c r="BK367" s="193">
        <f>ROUND(I367*H367,2)</f>
        <v>0</v>
      </c>
      <c r="BL367" s="25" t="s">
        <v>186</v>
      </c>
      <c r="BM367" s="25" t="s">
        <v>2066</v>
      </c>
    </row>
    <row r="368" spans="2:47" s="1" customFormat="1" ht="27">
      <c r="B368" s="42"/>
      <c r="D368" s="194" t="s">
        <v>188</v>
      </c>
      <c r="F368" s="195" t="s">
        <v>2067</v>
      </c>
      <c r="I368" s="196"/>
      <c r="L368" s="42"/>
      <c r="M368" s="197"/>
      <c r="N368" s="43"/>
      <c r="O368" s="43"/>
      <c r="P368" s="43"/>
      <c r="Q368" s="43"/>
      <c r="R368" s="43"/>
      <c r="S368" s="43"/>
      <c r="T368" s="71"/>
      <c r="AT368" s="25" t="s">
        <v>188</v>
      </c>
      <c r="AU368" s="25" t="s">
        <v>80</v>
      </c>
    </row>
    <row r="369" spans="2:47" s="1" customFormat="1" ht="27">
      <c r="B369" s="42"/>
      <c r="D369" s="194" t="s">
        <v>190</v>
      </c>
      <c r="F369" s="198" t="s">
        <v>2068</v>
      </c>
      <c r="I369" s="196"/>
      <c r="L369" s="42"/>
      <c r="M369" s="197"/>
      <c r="N369" s="43"/>
      <c r="O369" s="43"/>
      <c r="P369" s="43"/>
      <c r="Q369" s="43"/>
      <c r="R369" s="43"/>
      <c r="S369" s="43"/>
      <c r="T369" s="71"/>
      <c r="AT369" s="25" t="s">
        <v>190</v>
      </c>
      <c r="AU369" s="25" t="s">
        <v>80</v>
      </c>
    </row>
    <row r="370" spans="2:51" s="12" customFormat="1" ht="13.5">
      <c r="B370" s="199"/>
      <c r="D370" s="194" t="s">
        <v>192</v>
      </c>
      <c r="E370" s="200" t="s">
        <v>5</v>
      </c>
      <c r="F370" s="201" t="s">
        <v>2069</v>
      </c>
      <c r="H370" s="202">
        <v>0.486</v>
      </c>
      <c r="I370" s="203"/>
      <c r="L370" s="199"/>
      <c r="M370" s="204"/>
      <c r="N370" s="205"/>
      <c r="O370" s="205"/>
      <c r="P370" s="205"/>
      <c r="Q370" s="205"/>
      <c r="R370" s="205"/>
      <c r="S370" s="205"/>
      <c r="T370" s="206"/>
      <c r="AT370" s="200" t="s">
        <v>192</v>
      </c>
      <c r="AU370" s="200" t="s">
        <v>80</v>
      </c>
      <c r="AV370" s="12" t="s">
        <v>80</v>
      </c>
      <c r="AW370" s="12" t="s">
        <v>35</v>
      </c>
      <c r="AX370" s="12" t="s">
        <v>78</v>
      </c>
      <c r="AY370" s="200" t="s">
        <v>179</v>
      </c>
    </row>
    <row r="371" spans="2:65" s="1" customFormat="1" ht="16.5" customHeight="1">
      <c r="B371" s="181"/>
      <c r="C371" s="182" t="s">
        <v>777</v>
      </c>
      <c r="D371" s="182" t="s">
        <v>181</v>
      </c>
      <c r="E371" s="183" t="s">
        <v>2070</v>
      </c>
      <c r="F371" s="184" t="s">
        <v>2071</v>
      </c>
      <c r="G371" s="185" t="s">
        <v>184</v>
      </c>
      <c r="H371" s="186">
        <v>4.32</v>
      </c>
      <c r="I371" s="187"/>
      <c r="J371" s="188">
        <f>ROUND(I371*H371,2)</f>
        <v>0</v>
      </c>
      <c r="K371" s="184" t="s">
        <v>185</v>
      </c>
      <c r="L371" s="42"/>
      <c r="M371" s="189" t="s">
        <v>5</v>
      </c>
      <c r="N371" s="190" t="s">
        <v>42</v>
      </c>
      <c r="O371" s="43"/>
      <c r="P371" s="191">
        <f>O371*H371</f>
        <v>0</v>
      </c>
      <c r="Q371" s="191">
        <v>0.00639</v>
      </c>
      <c r="R371" s="191">
        <f>Q371*H371</f>
        <v>0.027604800000000002</v>
      </c>
      <c r="S371" s="191">
        <v>0</v>
      </c>
      <c r="T371" s="192">
        <f>S371*H371</f>
        <v>0</v>
      </c>
      <c r="AR371" s="25" t="s">
        <v>186</v>
      </c>
      <c r="AT371" s="25" t="s">
        <v>181</v>
      </c>
      <c r="AU371" s="25" t="s">
        <v>80</v>
      </c>
      <c r="AY371" s="25" t="s">
        <v>179</v>
      </c>
      <c r="BE371" s="193">
        <f>IF(N371="základní",J371,0)</f>
        <v>0</v>
      </c>
      <c r="BF371" s="193">
        <f>IF(N371="snížená",J371,0)</f>
        <v>0</v>
      </c>
      <c r="BG371" s="193">
        <f>IF(N371="zákl. přenesená",J371,0)</f>
        <v>0</v>
      </c>
      <c r="BH371" s="193">
        <f>IF(N371="sníž. přenesená",J371,0)</f>
        <v>0</v>
      </c>
      <c r="BI371" s="193">
        <f>IF(N371="nulová",J371,0)</f>
        <v>0</v>
      </c>
      <c r="BJ371" s="25" t="s">
        <v>78</v>
      </c>
      <c r="BK371" s="193">
        <f>ROUND(I371*H371,2)</f>
        <v>0</v>
      </c>
      <c r="BL371" s="25" t="s">
        <v>186</v>
      </c>
      <c r="BM371" s="25" t="s">
        <v>2072</v>
      </c>
    </row>
    <row r="372" spans="2:47" s="1" customFormat="1" ht="13.5">
      <c r="B372" s="42"/>
      <c r="D372" s="194" t="s">
        <v>188</v>
      </c>
      <c r="F372" s="195" t="s">
        <v>2073</v>
      </c>
      <c r="I372" s="196"/>
      <c r="L372" s="42"/>
      <c r="M372" s="197"/>
      <c r="N372" s="43"/>
      <c r="O372" s="43"/>
      <c r="P372" s="43"/>
      <c r="Q372" s="43"/>
      <c r="R372" s="43"/>
      <c r="S372" s="43"/>
      <c r="T372" s="71"/>
      <c r="AT372" s="25" t="s">
        <v>188</v>
      </c>
      <c r="AU372" s="25" t="s">
        <v>80</v>
      </c>
    </row>
    <row r="373" spans="2:47" s="1" customFormat="1" ht="27">
      <c r="B373" s="42"/>
      <c r="D373" s="194" t="s">
        <v>190</v>
      </c>
      <c r="F373" s="198" t="s">
        <v>2068</v>
      </c>
      <c r="I373" s="196"/>
      <c r="L373" s="42"/>
      <c r="M373" s="197"/>
      <c r="N373" s="43"/>
      <c r="O373" s="43"/>
      <c r="P373" s="43"/>
      <c r="Q373" s="43"/>
      <c r="R373" s="43"/>
      <c r="S373" s="43"/>
      <c r="T373" s="71"/>
      <c r="AT373" s="25" t="s">
        <v>190</v>
      </c>
      <c r="AU373" s="25" t="s">
        <v>80</v>
      </c>
    </row>
    <row r="374" spans="2:51" s="12" customFormat="1" ht="13.5">
      <c r="B374" s="199"/>
      <c r="D374" s="194" t="s">
        <v>192</v>
      </c>
      <c r="E374" s="200" t="s">
        <v>5</v>
      </c>
      <c r="F374" s="201" t="s">
        <v>2074</v>
      </c>
      <c r="H374" s="202">
        <v>4.32</v>
      </c>
      <c r="I374" s="203"/>
      <c r="L374" s="199"/>
      <c r="M374" s="204"/>
      <c r="N374" s="205"/>
      <c r="O374" s="205"/>
      <c r="P374" s="205"/>
      <c r="Q374" s="205"/>
      <c r="R374" s="205"/>
      <c r="S374" s="205"/>
      <c r="T374" s="206"/>
      <c r="AT374" s="200" t="s">
        <v>192</v>
      </c>
      <c r="AU374" s="200" t="s">
        <v>80</v>
      </c>
      <c r="AV374" s="12" t="s">
        <v>80</v>
      </c>
      <c r="AW374" s="12" t="s">
        <v>35</v>
      </c>
      <c r="AX374" s="12" t="s">
        <v>78</v>
      </c>
      <c r="AY374" s="200" t="s">
        <v>179</v>
      </c>
    </row>
    <row r="375" spans="2:63" s="11" customFormat="1" ht="29.85" customHeight="1">
      <c r="B375" s="168"/>
      <c r="D375" s="169" t="s">
        <v>70</v>
      </c>
      <c r="E375" s="179" t="s">
        <v>236</v>
      </c>
      <c r="F375" s="179" t="s">
        <v>974</v>
      </c>
      <c r="I375" s="171"/>
      <c r="J375" s="180">
        <f>BK375</f>
        <v>0</v>
      </c>
      <c r="L375" s="168"/>
      <c r="M375" s="173"/>
      <c r="N375" s="174"/>
      <c r="O375" s="174"/>
      <c r="P375" s="175">
        <f>SUM(P376:P425)</f>
        <v>0</v>
      </c>
      <c r="Q375" s="174"/>
      <c r="R375" s="175">
        <f>SUM(R376:R425)</f>
        <v>0</v>
      </c>
      <c r="S375" s="174"/>
      <c r="T375" s="176">
        <f>SUM(T376:T425)</f>
        <v>0</v>
      </c>
      <c r="AR375" s="169" t="s">
        <v>78</v>
      </c>
      <c r="AT375" s="177" t="s">
        <v>70</v>
      </c>
      <c r="AU375" s="177" t="s">
        <v>78</v>
      </c>
      <c r="AY375" s="169" t="s">
        <v>179</v>
      </c>
      <c r="BK375" s="178">
        <f>SUM(BK376:BK425)</f>
        <v>0</v>
      </c>
    </row>
    <row r="376" spans="2:65" s="1" customFormat="1" ht="16.5" customHeight="1">
      <c r="B376" s="181"/>
      <c r="C376" s="182" t="s">
        <v>784</v>
      </c>
      <c r="D376" s="182" t="s">
        <v>181</v>
      </c>
      <c r="E376" s="183" t="s">
        <v>981</v>
      </c>
      <c r="F376" s="184" t="s">
        <v>982</v>
      </c>
      <c r="G376" s="185" t="s">
        <v>184</v>
      </c>
      <c r="H376" s="186">
        <v>104.04</v>
      </c>
      <c r="I376" s="187"/>
      <c r="J376" s="188">
        <f>ROUND(I376*H376,2)</f>
        <v>0</v>
      </c>
      <c r="K376" s="184" t="s">
        <v>185</v>
      </c>
      <c r="L376" s="42"/>
      <c r="M376" s="189" t="s">
        <v>5</v>
      </c>
      <c r="N376" s="190" t="s">
        <v>42</v>
      </c>
      <c r="O376" s="43"/>
      <c r="P376" s="191">
        <f>O376*H376</f>
        <v>0</v>
      </c>
      <c r="Q376" s="191">
        <v>0</v>
      </c>
      <c r="R376" s="191">
        <f>Q376*H376</f>
        <v>0</v>
      </c>
      <c r="S376" s="191">
        <v>0</v>
      </c>
      <c r="T376" s="192">
        <f>S376*H376</f>
        <v>0</v>
      </c>
      <c r="AR376" s="25" t="s">
        <v>186</v>
      </c>
      <c r="AT376" s="25" t="s">
        <v>181</v>
      </c>
      <c r="AU376" s="25" t="s">
        <v>80</v>
      </c>
      <c r="AY376" s="25" t="s">
        <v>179</v>
      </c>
      <c r="BE376" s="193">
        <f>IF(N376="základní",J376,0)</f>
        <v>0</v>
      </c>
      <c r="BF376" s="193">
        <f>IF(N376="snížená",J376,0)</f>
        <v>0</v>
      </c>
      <c r="BG376" s="193">
        <f>IF(N376="zákl. přenesená",J376,0)</f>
        <v>0</v>
      </c>
      <c r="BH376" s="193">
        <f>IF(N376="sníž. přenesená",J376,0)</f>
        <v>0</v>
      </c>
      <c r="BI376" s="193">
        <f>IF(N376="nulová",J376,0)</f>
        <v>0</v>
      </c>
      <c r="BJ376" s="25" t="s">
        <v>78</v>
      </c>
      <c r="BK376" s="193">
        <f>ROUND(I376*H376,2)</f>
        <v>0</v>
      </c>
      <c r="BL376" s="25" t="s">
        <v>186</v>
      </c>
      <c r="BM376" s="25" t="s">
        <v>983</v>
      </c>
    </row>
    <row r="377" spans="2:47" s="1" customFormat="1" ht="27">
      <c r="B377" s="42"/>
      <c r="D377" s="194" t="s">
        <v>188</v>
      </c>
      <c r="F377" s="195" t="s">
        <v>984</v>
      </c>
      <c r="I377" s="196"/>
      <c r="L377" s="42"/>
      <c r="M377" s="197"/>
      <c r="N377" s="43"/>
      <c r="O377" s="43"/>
      <c r="P377" s="43"/>
      <c r="Q377" s="43"/>
      <c r="R377" s="43"/>
      <c r="S377" s="43"/>
      <c r="T377" s="71"/>
      <c r="AT377" s="25" t="s">
        <v>188</v>
      </c>
      <c r="AU377" s="25" t="s">
        <v>80</v>
      </c>
    </row>
    <row r="378" spans="2:47" s="1" customFormat="1" ht="27">
      <c r="B378" s="42"/>
      <c r="D378" s="194" t="s">
        <v>190</v>
      </c>
      <c r="F378" s="198" t="s">
        <v>1984</v>
      </c>
      <c r="I378" s="196"/>
      <c r="L378" s="42"/>
      <c r="M378" s="197"/>
      <c r="N378" s="43"/>
      <c r="O378" s="43"/>
      <c r="P378" s="43"/>
      <c r="Q378" s="43"/>
      <c r="R378" s="43"/>
      <c r="S378" s="43"/>
      <c r="T378" s="71"/>
      <c r="AT378" s="25" t="s">
        <v>190</v>
      </c>
      <c r="AU378" s="25" t="s">
        <v>80</v>
      </c>
    </row>
    <row r="379" spans="2:51" s="13" customFormat="1" ht="13.5">
      <c r="B379" s="207"/>
      <c r="D379" s="194" t="s">
        <v>192</v>
      </c>
      <c r="E379" s="208" t="s">
        <v>5</v>
      </c>
      <c r="F379" s="209" t="s">
        <v>1989</v>
      </c>
      <c r="H379" s="208" t="s">
        <v>5</v>
      </c>
      <c r="I379" s="210"/>
      <c r="L379" s="207"/>
      <c r="M379" s="211"/>
      <c r="N379" s="212"/>
      <c r="O379" s="212"/>
      <c r="P379" s="212"/>
      <c r="Q379" s="212"/>
      <c r="R379" s="212"/>
      <c r="S379" s="212"/>
      <c r="T379" s="213"/>
      <c r="AT379" s="208" t="s">
        <v>192</v>
      </c>
      <c r="AU379" s="208" t="s">
        <v>80</v>
      </c>
      <c r="AV379" s="13" t="s">
        <v>78</v>
      </c>
      <c r="AW379" s="13" t="s">
        <v>35</v>
      </c>
      <c r="AX379" s="13" t="s">
        <v>71</v>
      </c>
      <c r="AY379" s="208" t="s">
        <v>179</v>
      </c>
    </row>
    <row r="380" spans="2:51" s="12" customFormat="1" ht="13.5">
      <c r="B380" s="199"/>
      <c r="D380" s="194" t="s">
        <v>192</v>
      </c>
      <c r="E380" s="200" t="s">
        <v>5</v>
      </c>
      <c r="F380" s="201" t="s">
        <v>1990</v>
      </c>
      <c r="H380" s="202">
        <v>104.04</v>
      </c>
      <c r="I380" s="203"/>
      <c r="L380" s="199"/>
      <c r="M380" s="204"/>
      <c r="N380" s="205"/>
      <c r="O380" s="205"/>
      <c r="P380" s="205"/>
      <c r="Q380" s="205"/>
      <c r="R380" s="205"/>
      <c r="S380" s="205"/>
      <c r="T380" s="206"/>
      <c r="AT380" s="200" t="s">
        <v>192</v>
      </c>
      <c r="AU380" s="200" t="s">
        <v>80</v>
      </c>
      <c r="AV380" s="12" t="s">
        <v>80</v>
      </c>
      <c r="AW380" s="12" t="s">
        <v>35</v>
      </c>
      <c r="AX380" s="12" t="s">
        <v>78</v>
      </c>
      <c r="AY380" s="200" t="s">
        <v>179</v>
      </c>
    </row>
    <row r="381" spans="2:65" s="1" customFormat="1" ht="16.5" customHeight="1">
      <c r="B381" s="181"/>
      <c r="C381" s="182" t="s">
        <v>790</v>
      </c>
      <c r="D381" s="182" t="s">
        <v>181</v>
      </c>
      <c r="E381" s="183" t="s">
        <v>986</v>
      </c>
      <c r="F381" s="184" t="s">
        <v>987</v>
      </c>
      <c r="G381" s="185" t="s">
        <v>184</v>
      </c>
      <c r="H381" s="186">
        <v>104.04</v>
      </c>
      <c r="I381" s="187"/>
      <c r="J381" s="188">
        <f>ROUND(I381*H381,2)</f>
        <v>0</v>
      </c>
      <c r="K381" s="184" t="s">
        <v>5</v>
      </c>
      <c r="L381" s="42"/>
      <c r="M381" s="189" t="s">
        <v>5</v>
      </c>
      <c r="N381" s="190" t="s">
        <v>42</v>
      </c>
      <c r="O381" s="43"/>
      <c r="P381" s="191">
        <f>O381*H381</f>
        <v>0</v>
      </c>
      <c r="Q381" s="191">
        <v>0</v>
      </c>
      <c r="R381" s="191">
        <f>Q381*H381</f>
        <v>0</v>
      </c>
      <c r="S381" s="191">
        <v>0</v>
      </c>
      <c r="T381" s="192">
        <f>S381*H381</f>
        <v>0</v>
      </c>
      <c r="AR381" s="25" t="s">
        <v>186</v>
      </c>
      <c r="AT381" s="25" t="s">
        <v>181</v>
      </c>
      <c r="AU381" s="25" t="s">
        <v>80</v>
      </c>
      <c r="AY381" s="25" t="s">
        <v>179</v>
      </c>
      <c r="BE381" s="193">
        <f>IF(N381="základní",J381,0)</f>
        <v>0</v>
      </c>
      <c r="BF381" s="193">
        <f>IF(N381="snížená",J381,0)</f>
        <v>0</v>
      </c>
      <c r="BG381" s="193">
        <f>IF(N381="zákl. přenesená",J381,0)</f>
        <v>0</v>
      </c>
      <c r="BH381" s="193">
        <f>IF(N381="sníž. přenesená",J381,0)</f>
        <v>0</v>
      </c>
      <c r="BI381" s="193">
        <f>IF(N381="nulová",J381,0)</f>
        <v>0</v>
      </c>
      <c r="BJ381" s="25" t="s">
        <v>78</v>
      </c>
      <c r="BK381" s="193">
        <f>ROUND(I381*H381,2)</f>
        <v>0</v>
      </c>
      <c r="BL381" s="25" t="s">
        <v>186</v>
      </c>
      <c r="BM381" s="25" t="s">
        <v>988</v>
      </c>
    </row>
    <row r="382" spans="2:47" s="1" customFormat="1" ht="27">
      <c r="B382" s="42"/>
      <c r="D382" s="194" t="s">
        <v>188</v>
      </c>
      <c r="F382" s="195" t="s">
        <v>989</v>
      </c>
      <c r="I382" s="196"/>
      <c r="L382" s="42"/>
      <c r="M382" s="197"/>
      <c r="N382" s="43"/>
      <c r="O382" s="43"/>
      <c r="P382" s="43"/>
      <c r="Q382" s="43"/>
      <c r="R382" s="43"/>
      <c r="S382" s="43"/>
      <c r="T382" s="71"/>
      <c r="AT382" s="25" t="s">
        <v>188</v>
      </c>
      <c r="AU382" s="25" t="s">
        <v>80</v>
      </c>
    </row>
    <row r="383" spans="2:65" s="1" customFormat="1" ht="16.5" customHeight="1">
      <c r="B383" s="181"/>
      <c r="C383" s="182" t="s">
        <v>797</v>
      </c>
      <c r="D383" s="182" t="s">
        <v>181</v>
      </c>
      <c r="E383" s="183" t="s">
        <v>991</v>
      </c>
      <c r="F383" s="184" t="s">
        <v>992</v>
      </c>
      <c r="G383" s="185" t="s">
        <v>184</v>
      </c>
      <c r="H383" s="186">
        <v>529.36</v>
      </c>
      <c r="I383" s="187"/>
      <c r="J383" s="188">
        <f>ROUND(I383*H383,2)</f>
        <v>0</v>
      </c>
      <c r="K383" s="184" t="s">
        <v>185</v>
      </c>
      <c r="L383" s="42"/>
      <c r="M383" s="189" t="s">
        <v>5</v>
      </c>
      <c r="N383" s="190" t="s">
        <v>42</v>
      </c>
      <c r="O383" s="43"/>
      <c r="P383" s="191">
        <f>O383*H383</f>
        <v>0</v>
      </c>
      <c r="Q383" s="191">
        <v>0</v>
      </c>
      <c r="R383" s="191">
        <f>Q383*H383</f>
        <v>0</v>
      </c>
      <c r="S383" s="191">
        <v>0</v>
      </c>
      <c r="T383" s="192">
        <f>S383*H383</f>
        <v>0</v>
      </c>
      <c r="AR383" s="25" t="s">
        <v>186</v>
      </c>
      <c r="AT383" s="25" t="s">
        <v>181</v>
      </c>
      <c r="AU383" s="25" t="s">
        <v>80</v>
      </c>
      <c r="AY383" s="25" t="s">
        <v>179</v>
      </c>
      <c r="BE383" s="193">
        <f>IF(N383="základní",J383,0)</f>
        <v>0</v>
      </c>
      <c r="BF383" s="193">
        <f>IF(N383="snížená",J383,0)</f>
        <v>0</v>
      </c>
      <c r="BG383" s="193">
        <f>IF(N383="zákl. přenesená",J383,0)</f>
        <v>0</v>
      </c>
      <c r="BH383" s="193">
        <f>IF(N383="sníž. přenesená",J383,0)</f>
        <v>0</v>
      </c>
      <c r="BI383" s="193">
        <f>IF(N383="nulová",J383,0)</f>
        <v>0</v>
      </c>
      <c r="BJ383" s="25" t="s">
        <v>78</v>
      </c>
      <c r="BK383" s="193">
        <f>ROUND(I383*H383,2)</f>
        <v>0</v>
      </c>
      <c r="BL383" s="25" t="s">
        <v>186</v>
      </c>
      <c r="BM383" s="25" t="s">
        <v>993</v>
      </c>
    </row>
    <row r="384" spans="2:47" s="1" customFormat="1" ht="27">
      <c r="B384" s="42"/>
      <c r="D384" s="194" t="s">
        <v>188</v>
      </c>
      <c r="F384" s="195" t="s">
        <v>994</v>
      </c>
      <c r="I384" s="196"/>
      <c r="L384" s="42"/>
      <c r="M384" s="197"/>
      <c r="N384" s="43"/>
      <c r="O384" s="43"/>
      <c r="P384" s="43"/>
      <c r="Q384" s="43"/>
      <c r="R384" s="43"/>
      <c r="S384" s="43"/>
      <c r="T384" s="71"/>
      <c r="AT384" s="25" t="s">
        <v>188</v>
      </c>
      <c r="AU384" s="25" t="s">
        <v>80</v>
      </c>
    </row>
    <row r="385" spans="2:47" s="1" customFormat="1" ht="27">
      <c r="B385" s="42"/>
      <c r="D385" s="194" t="s">
        <v>190</v>
      </c>
      <c r="F385" s="198" t="s">
        <v>1984</v>
      </c>
      <c r="I385" s="196"/>
      <c r="L385" s="42"/>
      <c r="M385" s="197"/>
      <c r="N385" s="43"/>
      <c r="O385" s="43"/>
      <c r="P385" s="43"/>
      <c r="Q385" s="43"/>
      <c r="R385" s="43"/>
      <c r="S385" s="43"/>
      <c r="T385" s="71"/>
      <c r="AT385" s="25" t="s">
        <v>190</v>
      </c>
      <c r="AU385" s="25" t="s">
        <v>80</v>
      </c>
    </row>
    <row r="386" spans="2:51" s="13" customFormat="1" ht="13.5">
      <c r="B386" s="207"/>
      <c r="D386" s="194" t="s">
        <v>192</v>
      </c>
      <c r="E386" s="208" t="s">
        <v>5</v>
      </c>
      <c r="F386" s="209" t="s">
        <v>202</v>
      </c>
      <c r="H386" s="208" t="s">
        <v>5</v>
      </c>
      <c r="I386" s="210"/>
      <c r="L386" s="207"/>
      <c r="M386" s="211"/>
      <c r="N386" s="212"/>
      <c r="O386" s="212"/>
      <c r="P386" s="212"/>
      <c r="Q386" s="212"/>
      <c r="R386" s="212"/>
      <c r="S386" s="212"/>
      <c r="T386" s="213"/>
      <c r="AT386" s="208" t="s">
        <v>192</v>
      </c>
      <c r="AU386" s="208" t="s">
        <v>80</v>
      </c>
      <c r="AV386" s="13" t="s">
        <v>78</v>
      </c>
      <c r="AW386" s="13" t="s">
        <v>35</v>
      </c>
      <c r="AX386" s="13" t="s">
        <v>71</v>
      </c>
      <c r="AY386" s="208" t="s">
        <v>179</v>
      </c>
    </row>
    <row r="387" spans="2:51" s="13" customFormat="1" ht="13.5">
      <c r="B387" s="207"/>
      <c r="D387" s="194" t="s">
        <v>192</v>
      </c>
      <c r="E387" s="208" t="s">
        <v>5</v>
      </c>
      <c r="F387" s="209" t="s">
        <v>1985</v>
      </c>
      <c r="H387" s="208" t="s">
        <v>5</v>
      </c>
      <c r="I387" s="210"/>
      <c r="L387" s="207"/>
      <c r="M387" s="211"/>
      <c r="N387" s="212"/>
      <c r="O387" s="212"/>
      <c r="P387" s="212"/>
      <c r="Q387" s="212"/>
      <c r="R387" s="212"/>
      <c r="S387" s="212"/>
      <c r="T387" s="213"/>
      <c r="AT387" s="208" t="s">
        <v>192</v>
      </c>
      <c r="AU387" s="208" t="s">
        <v>80</v>
      </c>
      <c r="AV387" s="13" t="s">
        <v>78</v>
      </c>
      <c r="AW387" s="13" t="s">
        <v>35</v>
      </c>
      <c r="AX387" s="13" t="s">
        <v>71</v>
      </c>
      <c r="AY387" s="208" t="s">
        <v>179</v>
      </c>
    </row>
    <row r="388" spans="2:51" s="12" customFormat="1" ht="13.5">
      <c r="B388" s="199"/>
      <c r="D388" s="194" t="s">
        <v>192</v>
      </c>
      <c r="E388" s="200" t="s">
        <v>5</v>
      </c>
      <c r="F388" s="201" t="s">
        <v>2075</v>
      </c>
      <c r="H388" s="202">
        <v>525.51</v>
      </c>
      <c r="I388" s="203"/>
      <c r="L388" s="199"/>
      <c r="M388" s="204"/>
      <c r="N388" s="205"/>
      <c r="O388" s="205"/>
      <c r="P388" s="205"/>
      <c r="Q388" s="205"/>
      <c r="R388" s="205"/>
      <c r="S388" s="205"/>
      <c r="T388" s="206"/>
      <c r="AT388" s="200" t="s">
        <v>192</v>
      </c>
      <c r="AU388" s="200" t="s">
        <v>80</v>
      </c>
      <c r="AV388" s="12" t="s">
        <v>80</v>
      </c>
      <c r="AW388" s="12" t="s">
        <v>35</v>
      </c>
      <c r="AX388" s="12" t="s">
        <v>71</v>
      </c>
      <c r="AY388" s="200" t="s">
        <v>179</v>
      </c>
    </row>
    <row r="389" spans="2:51" s="13" customFormat="1" ht="13.5">
      <c r="B389" s="207"/>
      <c r="D389" s="194" t="s">
        <v>192</v>
      </c>
      <c r="E389" s="208" t="s">
        <v>5</v>
      </c>
      <c r="F389" s="209" t="s">
        <v>226</v>
      </c>
      <c r="H389" s="208" t="s">
        <v>5</v>
      </c>
      <c r="I389" s="210"/>
      <c r="L389" s="207"/>
      <c r="M389" s="211"/>
      <c r="N389" s="212"/>
      <c r="O389" s="212"/>
      <c r="P389" s="212"/>
      <c r="Q389" s="212"/>
      <c r="R389" s="212"/>
      <c r="S389" s="212"/>
      <c r="T389" s="213"/>
      <c r="AT389" s="208" t="s">
        <v>192</v>
      </c>
      <c r="AU389" s="208" t="s">
        <v>80</v>
      </c>
      <c r="AV389" s="13" t="s">
        <v>78</v>
      </c>
      <c r="AW389" s="13" t="s">
        <v>35</v>
      </c>
      <c r="AX389" s="13" t="s">
        <v>71</v>
      </c>
      <c r="AY389" s="208" t="s">
        <v>179</v>
      </c>
    </row>
    <row r="390" spans="2:51" s="12" customFormat="1" ht="13.5">
      <c r="B390" s="199"/>
      <c r="D390" s="194" t="s">
        <v>192</v>
      </c>
      <c r="E390" s="200" t="s">
        <v>5</v>
      </c>
      <c r="F390" s="201" t="s">
        <v>1988</v>
      </c>
      <c r="H390" s="202">
        <v>3.85</v>
      </c>
      <c r="I390" s="203"/>
      <c r="L390" s="199"/>
      <c r="M390" s="204"/>
      <c r="N390" s="205"/>
      <c r="O390" s="205"/>
      <c r="P390" s="205"/>
      <c r="Q390" s="205"/>
      <c r="R390" s="205"/>
      <c r="S390" s="205"/>
      <c r="T390" s="206"/>
      <c r="AT390" s="200" t="s">
        <v>192</v>
      </c>
      <c r="AU390" s="200" t="s">
        <v>80</v>
      </c>
      <c r="AV390" s="12" t="s">
        <v>80</v>
      </c>
      <c r="AW390" s="12" t="s">
        <v>35</v>
      </c>
      <c r="AX390" s="12" t="s">
        <v>71</v>
      </c>
      <c r="AY390" s="200" t="s">
        <v>179</v>
      </c>
    </row>
    <row r="391" spans="2:51" s="14" customFormat="1" ht="13.5">
      <c r="B391" s="214"/>
      <c r="D391" s="194" t="s">
        <v>192</v>
      </c>
      <c r="E391" s="215" t="s">
        <v>5</v>
      </c>
      <c r="F391" s="216" t="s">
        <v>228</v>
      </c>
      <c r="H391" s="217">
        <v>529.36</v>
      </c>
      <c r="I391" s="218"/>
      <c r="L391" s="214"/>
      <c r="M391" s="219"/>
      <c r="N391" s="220"/>
      <c r="O391" s="220"/>
      <c r="P391" s="220"/>
      <c r="Q391" s="220"/>
      <c r="R391" s="220"/>
      <c r="S391" s="220"/>
      <c r="T391" s="221"/>
      <c r="AT391" s="215" t="s">
        <v>192</v>
      </c>
      <c r="AU391" s="215" t="s">
        <v>80</v>
      </c>
      <c r="AV391" s="14" t="s">
        <v>186</v>
      </c>
      <c r="AW391" s="14" t="s">
        <v>35</v>
      </c>
      <c r="AX391" s="14" t="s">
        <v>78</v>
      </c>
      <c r="AY391" s="215" t="s">
        <v>179</v>
      </c>
    </row>
    <row r="392" spans="2:65" s="1" customFormat="1" ht="25.5" customHeight="1">
      <c r="B392" s="181"/>
      <c r="C392" s="182" t="s">
        <v>806</v>
      </c>
      <c r="D392" s="182" t="s">
        <v>181</v>
      </c>
      <c r="E392" s="183" t="s">
        <v>996</v>
      </c>
      <c r="F392" s="184" t="s">
        <v>997</v>
      </c>
      <c r="G392" s="185" t="s">
        <v>184</v>
      </c>
      <c r="H392" s="186">
        <v>633.4</v>
      </c>
      <c r="I392" s="187"/>
      <c r="J392" s="188">
        <f>ROUND(I392*H392,2)</f>
        <v>0</v>
      </c>
      <c r="K392" s="184" t="s">
        <v>185</v>
      </c>
      <c r="L392" s="42"/>
      <c r="M392" s="189" t="s">
        <v>5</v>
      </c>
      <c r="N392" s="190" t="s">
        <v>42</v>
      </c>
      <c r="O392" s="43"/>
      <c r="P392" s="191">
        <f>O392*H392</f>
        <v>0</v>
      </c>
      <c r="Q392" s="191">
        <v>0</v>
      </c>
      <c r="R392" s="191">
        <f>Q392*H392</f>
        <v>0</v>
      </c>
      <c r="S392" s="191">
        <v>0</v>
      </c>
      <c r="T392" s="192">
        <f>S392*H392</f>
        <v>0</v>
      </c>
      <c r="AR392" s="25" t="s">
        <v>186</v>
      </c>
      <c r="AT392" s="25" t="s">
        <v>181</v>
      </c>
      <c r="AU392" s="25" t="s">
        <v>80</v>
      </c>
      <c r="AY392" s="25" t="s">
        <v>179</v>
      </c>
      <c r="BE392" s="193">
        <f>IF(N392="základní",J392,0)</f>
        <v>0</v>
      </c>
      <c r="BF392" s="193">
        <f>IF(N392="snížená",J392,0)</f>
        <v>0</v>
      </c>
      <c r="BG392" s="193">
        <f>IF(N392="zákl. přenesená",J392,0)</f>
        <v>0</v>
      </c>
      <c r="BH392" s="193">
        <f>IF(N392="sníž. přenesená",J392,0)</f>
        <v>0</v>
      </c>
      <c r="BI392" s="193">
        <f>IF(N392="nulová",J392,0)</f>
        <v>0</v>
      </c>
      <c r="BJ392" s="25" t="s">
        <v>78</v>
      </c>
      <c r="BK392" s="193">
        <f>ROUND(I392*H392,2)</f>
        <v>0</v>
      </c>
      <c r="BL392" s="25" t="s">
        <v>186</v>
      </c>
      <c r="BM392" s="25" t="s">
        <v>998</v>
      </c>
    </row>
    <row r="393" spans="2:47" s="1" customFormat="1" ht="27">
      <c r="B393" s="42"/>
      <c r="D393" s="194" t="s">
        <v>188</v>
      </c>
      <c r="F393" s="195" t="s">
        <v>999</v>
      </c>
      <c r="I393" s="196"/>
      <c r="L393" s="42"/>
      <c r="M393" s="197"/>
      <c r="N393" s="43"/>
      <c r="O393" s="43"/>
      <c r="P393" s="43"/>
      <c r="Q393" s="43"/>
      <c r="R393" s="43"/>
      <c r="S393" s="43"/>
      <c r="T393" s="71"/>
      <c r="AT393" s="25" t="s">
        <v>188</v>
      </c>
      <c r="AU393" s="25" t="s">
        <v>80</v>
      </c>
    </row>
    <row r="394" spans="2:51" s="13" customFormat="1" ht="13.5">
      <c r="B394" s="207"/>
      <c r="D394" s="194" t="s">
        <v>192</v>
      </c>
      <c r="E394" s="208" t="s">
        <v>5</v>
      </c>
      <c r="F394" s="209" t="s">
        <v>253</v>
      </c>
      <c r="H394" s="208" t="s">
        <v>5</v>
      </c>
      <c r="I394" s="210"/>
      <c r="L394" s="207"/>
      <c r="M394" s="211"/>
      <c r="N394" s="212"/>
      <c r="O394" s="212"/>
      <c r="P394" s="212"/>
      <c r="Q394" s="212"/>
      <c r="R394" s="212"/>
      <c r="S394" s="212"/>
      <c r="T394" s="213"/>
      <c r="AT394" s="208" t="s">
        <v>192</v>
      </c>
      <c r="AU394" s="208" t="s">
        <v>80</v>
      </c>
      <c r="AV394" s="13" t="s">
        <v>78</v>
      </c>
      <c r="AW394" s="13" t="s">
        <v>35</v>
      </c>
      <c r="AX394" s="13" t="s">
        <v>71</v>
      </c>
      <c r="AY394" s="208" t="s">
        <v>179</v>
      </c>
    </row>
    <row r="395" spans="2:51" s="12" customFormat="1" ht="13.5">
      <c r="B395" s="199"/>
      <c r="D395" s="194" t="s">
        <v>192</v>
      </c>
      <c r="E395" s="200" t="s">
        <v>5</v>
      </c>
      <c r="F395" s="201" t="s">
        <v>1991</v>
      </c>
      <c r="H395" s="202">
        <v>529.36</v>
      </c>
      <c r="I395" s="203"/>
      <c r="L395" s="199"/>
      <c r="M395" s="204"/>
      <c r="N395" s="205"/>
      <c r="O395" s="205"/>
      <c r="P395" s="205"/>
      <c r="Q395" s="205"/>
      <c r="R395" s="205"/>
      <c r="S395" s="205"/>
      <c r="T395" s="206"/>
      <c r="AT395" s="200" t="s">
        <v>192</v>
      </c>
      <c r="AU395" s="200" t="s">
        <v>80</v>
      </c>
      <c r="AV395" s="12" t="s">
        <v>80</v>
      </c>
      <c r="AW395" s="12" t="s">
        <v>35</v>
      </c>
      <c r="AX395" s="12" t="s">
        <v>71</v>
      </c>
      <c r="AY395" s="200" t="s">
        <v>179</v>
      </c>
    </row>
    <row r="396" spans="2:51" s="13" customFormat="1" ht="13.5">
      <c r="B396" s="207"/>
      <c r="D396" s="194" t="s">
        <v>192</v>
      </c>
      <c r="E396" s="208" t="s">
        <v>5</v>
      </c>
      <c r="F396" s="209" t="s">
        <v>255</v>
      </c>
      <c r="H396" s="208" t="s">
        <v>5</v>
      </c>
      <c r="I396" s="210"/>
      <c r="L396" s="207"/>
      <c r="M396" s="211"/>
      <c r="N396" s="212"/>
      <c r="O396" s="212"/>
      <c r="P396" s="212"/>
      <c r="Q396" s="212"/>
      <c r="R396" s="212"/>
      <c r="S396" s="212"/>
      <c r="T396" s="213"/>
      <c r="AT396" s="208" t="s">
        <v>192</v>
      </c>
      <c r="AU396" s="208" t="s">
        <v>80</v>
      </c>
      <c r="AV396" s="13" t="s">
        <v>78</v>
      </c>
      <c r="AW396" s="13" t="s">
        <v>35</v>
      </c>
      <c r="AX396" s="13" t="s">
        <v>71</v>
      </c>
      <c r="AY396" s="208" t="s">
        <v>179</v>
      </c>
    </row>
    <row r="397" spans="2:51" s="12" customFormat="1" ht="13.5">
      <c r="B397" s="199"/>
      <c r="D397" s="194" t="s">
        <v>192</v>
      </c>
      <c r="E397" s="200" t="s">
        <v>5</v>
      </c>
      <c r="F397" s="201" t="s">
        <v>1992</v>
      </c>
      <c r="H397" s="202">
        <v>104.04</v>
      </c>
      <c r="I397" s="203"/>
      <c r="L397" s="199"/>
      <c r="M397" s="204"/>
      <c r="N397" s="205"/>
      <c r="O397" s="205"/>
      <c r="P397" s="205"/>
      <c r="Q397" s="205"/>
      <c r="R397" s="205"/>
      <c r="S397" s="205"/>
      <c r="T397" s="206"/>
      <c r="AT397" s="200" t="s">
        <v>192</v>
      </c>
      <c r="AU397" s="200" t="s">
        <v>80</v>
      </c>
      <c r="AV397" s="12" t="s">
        <v>80</v>
      </c>
      <c r="AW397" s="12" t="s">
        <v>35</v>
      </c>
      <c r="AX397" s="12" t="s">
        <v>71</v>
      </c>
      <c r="AY397" s="200" t="s">
        <v>179</v>
      </c>
    </row>
    <row r="398" spans="2:51" s="14" customFormat="1" ht="13.5">
      <c r="B398" s="214"/>
      <c r="D398" s="194" t="s">
        <v>192</v>
      </c>
      <c r="E398" s="215" t="s">
        <v>5</v>
      </c>
      <c r="F398" s="216" t="s">
        <v>228</v>
      </c>
      <c r="H398" s="217">
        <v>633.4</v>
      </c>
      <c r="I398" s="218"/>
      <c r="L398" s="214"/>
      <c r="M398" s="219"/>
      <c r="N398" s="220"/>
      <c r="O398" s="220"/>
      <c r="P398" s="220"/>
      <c r="Q398" s="220"/>
      <c r="R398" s="220"/>
      <c r="S398" s="220"/>
      <c r="T398" s="221"/>
      <c r="AT398" s="215" t="s">
        <v>192</v>
      </c>
      <c r="AU398" s="215" t="s">
        <v>80</v>
      </c>
      <c r="AV398" s="14" t="s">
        <v>186</v>
      </c>
      <c r="AW398" s="14" t="s">
        <v>35</v>
      </c>
      <c r="AX398" s="14" t="s">
        <v>78</v>
      </c>
      <c r="AY398" s="215" t="s">
        <v>179</v>
      </c>
    </row>
    <row r="399" spans="2:65" s="1" customFormat="1" ht="16.5" customHeight="1">
      <c r="B399" s="181"/>
      <c r="C399" s="182" t="s">
        <v>813</v>
      </c>
      <c r="D399" s="182" t="s">
        <v>181</v>
      </c>
      <c r="E399" s="183" t="s">
        <v>1001</v>
      </c>
      <c r="F399" s="184" t="s">
        <v>1002</v>
      </c>
      <c r="G399" s="185" t="s">
        <v>184</v>
      </c>
      <c r="H399" s="186">
        <v>1215.55</v>
      </c>
      <c r="I399" s="187"/>
      <c r="J399" s="188">
        <f>ROUND(I399*H399,2)</f>
        <v>0</v>
      </c>
      <c r="K399" s="184" t="s">
        <v>185</v>
      </c>
      <c r="L399" s="42"/>
      <c r="M399" s="189" t="s">
        <v>5</v>
      </c>
      <c r="N399" s="190" t="s">
        <v>42</v>
      </c>
      <c r="O399" s="43"/>
      <c r="P399" s="191">
        <f>O399*H399</f>
        <v>0</v>
      </c>
      <c r="Q399" s="191">
        <v>0</v>
      </c>
      <c r="R399" s="191">
        <f>Q399*H399</f>
        <v>0</v>
      </c>
      <c r="S399" s="191">
        <v>0</v>
      </c>
      <c r="T399" s="192">
        <f>S399*H399</f>
        <v>0</v>
      </c>
      <c r="AR399" s="25" t="s">
        <v>186</v>
      </c>
      <c r="AT399" s="25" t="s">
        <v>181</v>
      </c>
      <c r="AU399" s="25" t="s">
        <v>80</v>
      </c>
      <c r="AY399" s="25" t="s">
        <v>179</v>
      </c>
      <c r="BE399" s="193">
        <f>IF(N399="základní",J399,0)</f>
        <v>0</v>
      </c>
      <c r="BF399" s="193">
        <f>IF(N399="snížená",J399,0)</f>
        <v>0</v>
      </c>
      <c r="BG399" s="193">
        <f>IF(N399="zákl. přenesená",J399,0)</f>
        <v>0</v>
      </c>
      <c r="BH399" s="193">
        <f>IF(N399="sníž. přenesená",J399,0)</f>
        <v>0</v>
      </c>
      <c r="BI399" s="193">
        <f>IF(N399="nulová",J399,0)</f>
        <v>0</v>
      </c>
      <c r="BJ399" s="25" t="s">
        <v>78</v>
      </c>
      <c r="BK399" s="193">
        <f>ROUND(I399*H399,2)</f>
        <v>0</v>
      </c>
      <c r="BL399" s="25" t="s">
        <v>186</v>
      </c>
      <c r="BM399" s="25" t="s">
        <v>1003</v>
      </c>
    </row>
    <row r="400" spans="2:47" s="1" customFormat="1" ht="13.5">
      <c r="B400" s="42"/>
      <c r="D400" s="194" t="s">
        <v>188</v>
      </c>
      <c r="F400" s="195" t="s">
        <v>1004</v>
      </c>
      <c r="I400" s="196"/>
      <c r="L400" s="42"/>
      <c r="M400" s="197"/>
      <c r="N400" s="43"/>
      <c r="O400" s="43"/>
      <c r="P400" s="43"/>
      <c r="Q400" s="43"/>
      <c r="R400" s="43"/>
      <c r="S400" s="43"/>
      <c r="T400" s="71"/>
      <c r="AT400" s="25" t="s">
        <v>188</v>
      </c>
      <c r="AU400" s="25" t="s">
        <v>80</v>
      </c>
    </row>
    <row r="401" spans="2:51" s="13" customFormat="1" ht="13.5">
      <c r="B401" s="207"/>
      <c r="D401" s="194" t="s">
        <v>192</v>
      </c>
      <c r="E401" s="208" t="s">
        <v>5</v>
      </c>
      <c r="F401" s="209" t="s">
        <v>1005</v>
      </c>
      <c r="H401" s="208" t="s">
        <v>5</v>
      </c>
      <c r="I401" s="210"/>
      <c r="L401" s="207"/>
      <c r="M401" s="211"/>
      <c r="N401" s="212"/>
      <c r="O401" s="212"/>
      <c r="P401" s="212"/>
      <c r="Q401" s="212"/>
      <c r="R401" s="212"/>
      <c r="S401" s="212"/>
      <c r="T401" s="213"/>
      <c r="AT401" s="208" t="s">
        <v>192</v>
      </c>
      <c r="AU401" s="208" t="s">
        <v>80</v>
      </c>
      <c r="AV401" s="13" t="s">
        <v>78</v>
      </c>
      <c r="AW401" s="13" t="s">
        <v>35</v>
      </c>
      <c r="AX401" s="13" t="s">
        <v>71</v>
      </c>
      <c r="AY401" s="208" t="s">
        <v>179</v>
      </c>
    </row>
    <row r="402" spans="2:51" s="12" customFormat="1" ht="13.5">
      <c r="B402" s="199"/>
      <c r="D402" s="194" t="s">
        <v>192</v>
      </c>
      <c r="E402" s="200" t="s">
        <v>5</v>
      </c>
      <c r="F402" s="201" t="s">
        <v>2076</v>
      </c>
      <c r="H402" s="202">
        <v>1111.51</v>
      </c>
      <c r="I402" s="203"/>
      <c r="L402" s="199"/>
      <c r="M402" s="204"/>
      <c r="N402" s="205"/>
      <c r="O402" s="205"/>
      <c r="P402" s="205"/>
      <c r="Q402" s="205"/>
      <c r="R402" s="205"/>
      <c r="S402" s="205"/>
      <c r="T402" s="206"/>
      <c r="AT402" s="200" t="s">
        <v>192</v>
      </c>
      <c r="AU402" s="200" t="s">
        <v>80</v>
      </c>
      <c r="AV402" s="12" t="s">
        <v>80</v>
      </c>
      <c r="AW402" s="12" t="s">
        <v>35</v>
      </c>
      <c r="AX402" s="12" t="s">
        <v>71</v>
      </c>
      <c r="AY402" s="200" t="s">
        <v>179</v>
      </c>
    </row>
    <row r="403" spans="2:51" s="13" customFormat="1" ht="13.5">
      <c r="B403" s="207"/>
      <c r="D403" s="194" t="s">
        <v>192</v>
      </c>
      <c r="E403" s="208" t="s">
        <v>5</v>
      </c>
      <c r="F403" s="209" t="s">
        <v>1007</v>
      </c>
      <c r="H403" s="208" t="s">
        <v>5</v>
      </c>
      <c r="I403" s="210"/>
      <c r="L403" s="207"/>
      <c r="M403" s="211"/>
      <c r="N403" s="212"/>
      <c r="O403" s="212"/>
      <c r="P403" s="212"/>
      <c r="Q403" s="212"/>
      <c r="R403" s="212"/>
      <c r="S403" s="212"/>
      <c r="T403" s="213"/>
      <c r="AT403" s="208" t="s">
        <v>192</v>
      </c>
      <c r="AU403" s="208" t="s">
        <v>80</v>
      </c>
      <c r="AV403" s="13" t="s">
        <v>78</v>
      </c>
      <c r="AW403" s="13" t="s">
        <v>35</v>
      </c>
      <c r="AX403" s="13" t="s">
        <v>71</v>
      </c>
      <c r="AY403" s="208" t="s">
        <v>179</v>
      </c>
    </row>
    <row r="404" spans="2:51" s="12" customFormat="1" ht="13.5">
      <c r="B404" s="199"/>
      <c r="D404" s="194" t="s">
        <v>192</v>
      </c>
      <c r="E404" s="200" t="s">
        <v>5</v>
      </c>
      <c r="F404" s="201" t="s">
        <v>1992</v>
      </c>
      <c r="H404" s="202">
        <v>104.04</v>
      </c>
      <c r="I404" s="203"/>
      <c r="L404" s="199"/>
      <c r="M404" s="204"/>
      <c r="N404" s="205"/>
      <c r="O404" s="205"/>
      <c r="P404" s="205"/>
      <c r="Q404" s="205"/>
      <c r="R404" s="205"/>
      <c r="S404" s="205"/>
      <c r="T404" s="206"/>
      <c r="AT404" s="200" t="s">
        <v>192</v>
      </c>
      <c r="AU404" s="200" t="s">
        <v>80</v>
      </c>
      <c r="AV404" s="12" t="s">
        <v>80</v>
      </c>
      <c r="AW404" s="12" t="s">
        <v>35</v>
      </c>
      <c r="AX404" s="12" t="s">
        <v>71</v>
      </c>
      <c r="AY404" s="200" t="s">
        <v>179</v>
      </c>
    </row>
    <row r="405" spans="2:51" s="14" customFormat="1" ht="13.5">
      <c r="B405" s="214"/>
      <c r="D405" s="194" t="s">
        <v>192</v>
      </c>
      <c r="E405" s="215" t="s">
        <v>5</v>
      </c>
      <c r="F405" s="216" t="s">
        <v>228</v>
      </c>
      <c r="H405" s="217">
        <v>1215.55</v>
      </c>
      <c r="I405" s="218"/>
      <c r="L405" s="214"/>
      <c r="M405" s="219"/>
      <c r="N405" s="220"/>
      <c r="O405" s="220"/>
      <c r="P405" s="220"/>
      <c r="Q405" s="220"/>
      <c r="R405" s="220"/>
      <c r="S405" s="220"/>
      <c r="T405" s="221"/>
      <c r="AT405" s="215" t="s">
        <v>192</v>
      </c>
      <c r="AU405" s="215" t="s">
        <v>80</v>
      </c>
      <c r="AV405" s="14" t="s">
        <v>186</v>
      </c>
      <c r="AW405" s="14" t="s">
        <v>35</v>
      </c>
      <c r="AX405" s="14" t="s">
        <v>78</v>
      </c>
      <c r="AY405" s="215" t="s">
        <v>179</v>
      </c>
    </row>
    <row r="406" spans="2:65" s="1" customFormat="1" ht="25.5" customHeight="1">
      <c r="B406" s="181"/>
      <c r="C406" s="182" t="s">
        <v>819</v>
      </c>
      <c r="D406" s="182" t="s">
        <v>181</v>
      </c>
      <c r="E406" s="183" t="s">
        <v>1009</v>
      </c>
      <c r="F406" s="184" t="s">
        <v>1010</v>
      </c>
      <c r="G406" s="185" t="s">
        <v>184</v>
      </c>
      <c r="H406" s="186">
        <v>1111.51</v>
      </c>
      <c r="I406" s="187"/>
      <c r="J406" s="188">
        <f>ROUND(I406*H406,2)</f>
        <v>0</v>
      </c>
      <c r="K406" s="184" t="s">
        <v>185</v>
      </c>
      <c r="L406" s="42"/>
      <c r="M406" s="189" t="s">
        <v>5</v>
      </c>
      <c r="N406" s="190" t="s">
        <v>42</v>
      </c>
      <c r="O406" s="43"/>
      <c r="P406" s="191">
        <f>O406*H406</f>
        <v>0</v>
      </c>
      <c r="Q406" s="191">
        <v>0</v>
      </c>
      <c r="R406" s="191">
        <f>Q406*H406</f>
        <v>0</v>
      </c>
      <c r="S406" s="191">
        <v>0</v>
      </c>
      <c r="T406" s="192">
        <f>S406*H406</f>
        <v>0</v>
      </c>
      <c r="AR406" s="25" t="s">
        <v>186</v>
      </c>
      <c r="AT406" s="25" t="s">
        <v>181</v>
      </c>
      <c r="AU406" s="25" t="s">
        <v>80</v>
      </c>
      <c r="AY406" s="25" t="s">
        <v>179</v>
      </c>
      <c r="BE406" s="193">
        <f>IF(N406="základní",J406,0)</f>
        <v>0</v>
      </c>
      <c r="BF406" s="193">
        <f>IF(N406="snížená",J406,0)</f>
        <v>0</v>
      </c>
      <c r="BG406" s="193">
        <f>IF(N406="zákl. přenesená",J406,0)</f>
        <v>0</v>
      </c>
      <c r="BH406" s="193">
        <f>IF(N406="sníž. přenesená",J406,0)</f>
        <v>0</v>
      </c>
      <c r="BI406" s="193">
        <f>IF(N406="nulová",J406,0)</f>
        <v>0</v>
      </c>
      <c r="BJ406" s="25" t="s">
        <v>78</v>
      </c>
      <c r="BK406" s="193">
        <f>ROUND(I406*H406,2)</f>
        <v>0</v>
      </c>
      <c r="BL406" s="25" t="s">
        <v>186</v>
      </c>
      <c r="BM406" s="25" t="s">
        <v>1011</v>
      </c>
    </row>
    <row r="407" spans="2:47" s="1" customFormat="1" ht="27">
      <c r="B407" s="42"/>
      <c r="D407" s="194" t="s">
        <v>188</v>
      </c>
      <c r="F407" s="195" t="s">
        <v>1012</v>
      </c>
      <c r="I407" s="196"/>
      <c r="L407" s="42"/>
      <c r="M407" s="197"/>
      <c r="N407" s="43"/>
      <c r="O407" s="43"/>
      <c r="P407" s="43"/>
      <c r="Q407" s="43"/>
      <c r="R407" s="43"/>
      <c r="S407" s="43"/>
      <c r="T407" s="71"/>
      <c r="AT407" s="25" t="s">
        <v>188</v>
      </c>
      <c r="AU407" s="25" t="s">
        <v>80</v>
      </c>
    </row>
    <row r="408" spans="2:51" s="13" customFormat="1" ht="13.5">
      <c r="B408" s="207"/>
      <c r="D408" s="194" t="s">
        <v>192</v>
      </c>
      <c r="E408" s="208" t="s">
        <v>5</v>
      </c>
      <c r="F408" s="209" t="s">
        <v>1013</v>
      </c>
      <c r="H408" s="208" t="s">
        <v>5</v>
      </c>
      <c r="I408" s="210"/>
      <c r="L408" s="207"/>
      <c r="M408" s="211"/>
      <c r="N408" s="212"/>
      <c r="O408" s="212"/>
      <c r="P408" s="212"/>
      <c r="Q408" s="212"/>
      <c r="R408" s="212"/>
      <c r="S408" s="212"/>
      <c r="T408" s="213"/>
      <c r="AT408" s="208" t="s">
        <v>192</v>
      </c>
      <c r="AU408" s="208" t="s">
        <v>80</v>
      </c>
      <c r="AV408" s="13" t="s">
        <v>78</v>
      </c>
      <c r="AW408" s="13" t="s">
        <v>35</v>
      </c>
      <c r="AX408" s="13" t="s">
        <v>71</v>
      </c>
      <c r="AY408" s="208" t="s">
        <v>179</v>
      </c>
    </row>
    <row r="409" spans="2:51" s="12" customFormat="1" ht="13.5">
      <c r="B409" s="199"/>
      <c r="D409" s="194" t="s">
        <v>192</v>
      </c>
      <c r="E409" s="200" t="s">
        <v>5</v>
      </c>
      <c r="F409" s="201" t="s">
        <v>2076</v>
      </c>
      <c r="H409" s="202">
        <v>1111.51</v>
      </c>
      <c r="I409" s="203"/>
      <c r="L409" s="199"/>
      <c r="M409" s="204"/>
      <c r="N409" s="205"/>
      <c r="O409" s="205"/>
      <c r="P409" s="205"/>
      <c r="Q409" s="205"/>
      <c r="R409" s="205"/>
      <c r="S409" s="205"/>
      <c r="T409" s="206"/>
      <c r="AT409" s="200" t="s">
        <v>192</v>
      </c>
      <c r="AU409" s="200" t="s">
        <v>80</v>
      </c>
      <c r="AV409" s="12" t="s">
        <v>80</v>
      </c>
      <c r="AW409" s="12" t="s">
        <v>35</v>
      </c>
      <c r="AX409" s="12" t="s">
        <v>78</v>
      </c>
      <c r="AY409" s="200" t="s">
        <v>179</v>
      </c>
    </row>
    <row r="410" spans="2:65" s="1" customFormat="1" ht="25.5" customHeight="1">
      <c r="B410" s="181"/>
      <c r="C410" s="182" t="s">
        <v>825</v>
      </c>
      <c r="D410" s="182" t="s">
        <v>181</v>
      </c>
      <c r="E410" s="183" t="s">
        <v>1015</v>
      </c>
      <c r="F410" s="184" t="s">
        <v>1016</v>
      </c>
      <c r="G410" s="185" t="s">
        <v>184</v>
      </c>
      <c r="H410" s="186">
        <v>104.04</v>
      </c>
      <c r="I410" s="187"/>
      <c r="J410" s="188">
        <f>ROUND(I410*H410,2)</f>
        <v>0</v>
      </c>
      <c r="K410" s="184" t="s">
        <v>185</v>
      </c>
      <c r="L410" s="42"/>
      <c r="M410" s="189" t="s">
        <v>5</v>
      </c>
      <c r="N410" s="190" t="s">
        <v>42</v>
      </c>
      <c r="O410" s="43"/>
      <c r="P410" s="191">
        <f>O410*H410</f>
        <v>0</v>
      </c>
      <c r="Q410" s="191">
        <v>0</v>
      </c>
      <c r="R410" s="191">
        <f>Q410*H410</f>
        <v>0</v>
      </c>
      <c r="S410" s="191">
        <v>0</v>
      </c>
      <c r="T410" s="192">
        <f>S410*H410</f>
        <v>0</v>
      </c>
      <c r="AR410" s="25" t="s">
        <v>186</v>
      </c>
      <c r="AT410" s="25" t="s">
        <v>181</v>
      </c>
      <c r="AU410" s="25" t="s">
        <v>80</v>
      </c>
      <c r="AY410" s="25" t="s">
        <v>179</v>
      </c>
      <c r="BE410" s="193">
        <f>IF(N410="základní",J410,0)</f>
        <v>0</v>
      </c>
      <c r="BF410" s="193">
        <f>IF(N410="snížená",J410,0)</f>
        <v>0</v>
      </c>
      <c r="BG410" s="193">
        <f>IF(N410="zákl. přenesená",J410,0)</f>
        <v>0</v>
      </c>
      <c r="BH410" s="193">
        <f>IF(N410="sníž. přenesená",J410,0)</f>
        <v>0</v>
      </c>
      <c r="BI410" s="193">
        <f>IF(N410="nulová",J410,0)</f>
        <v>0</v>
      </c>
      <c r="BJ410" s="25" t="s">
        <v>78</v>
      </c>
      <c r="BK410" s="193">
        <f>ROUND(I410*H410,2)</f>
        <v>0</v>
      </c>
      <c r="BL410" s="25" t="s">
        <v>186</v>
      </c>
      <c r="BM410" s="25" t="s">
        <v>1017</v>
      </c>
    </row>
    <row r="411" spans="2:47" s="1" customFormat="1" ht="27">
      <c r="B411" s="42"/>
      <c r="D411" s="194" t="s">
        <v>188</v>
      </c>
      <c r="F411" s="195" t="s">
        <v>1018</v>
      </c>
      <c r="I411" s="196"/>
      <c r="L411" s="42"/>
      <c r="M411" s="197"/>
      <c r="N411" s="43"/>
      <c r="O411" s="43"/>
      <c r="P411" s="43"/>
      <c r="Q411" s="43"/>
      <c r="R411" s="43"/>
      <c r="S411" s="43"/>
      <c r="T411" s="71"/>
      <c r="AT411" s="25" t="s">
        <v>188</v>
      </c>
      <c r="AU411" s="25" t="s">
        <v>80</v>
      </c>
    </row>
    <row r="412" spans="2:65" s="1" customFormat="1" ht="25.5" customHeight="1">
      <c r="B412" s="181"/>
      <c r="C412" s="182" t="s">
        <v>830</v>
      </c>
      <c r="D412" s="182" t="s">
        <v>181</v>
      </c>
      <c r="E412" s="183" t="s">
        <v>1020</v>
      </c>
      <c r="F412" s="184" t="s">
        <v>1021</v>
      </c>
      <c r="G412" s="185" t="s">
        <v>184</v>
      </c>
      <c r="H412" s="186">
        <v>104.04</v>
      </c>
      <c r="I412" s="187"/>
      <c r="J412" s="188">
        <f>ROUND(I412*H412,2)</f>
        <v>0</v>
      </c>
      <c r="K412" s="184" t="s">
        <v>185</v>
      </c>
      <c r="L412" s="42"/>
      <c r="M412" s="189" t="s">
        <v>5</v>
      </c>
      <c r="N412" s="190" t="s">
        <v>42</v>
      </c>
      <c r="O412" s="43"/>
      <c r="P412" s="191">
        <f>O412*H412</f>
        <v>0</v>
      </c>
      <c r="Q412" s="191">
        <v>0</v>
      </c>
      <c r="R412" s="191">
        <f>Q412*H412</f>
        <v>0</v>
      </c>
      <c r="S412" s="191">
        <v>0</v>
      </c>
      <c r="T412" s="192">
        <f>S412*H412</f>
        <v>0</v>
      </c>
      <c r="AR412" s="25" t="s">
        <v>186</v>
      </c>
      <c r="AT412" s="25" t="s">
        <v>181</v>
      </c>
      <c r="AU412" s="25" t="s">
        <v>80</v>
      </c>
      <c r="AY412" s="25" t="s">
        <v>179</v>
      </c>
      <c r="BE412" s="193">
        <f>IF(N412="základní",J412,0)</f>
        <v>0</v>
      </c>
      <c r="BF412" s="193">
        <f>IF(N412="snížená",J412,0)</f>
        <v>0</v>
      </c>
      <c r="BG412" s="193">
        <f>IF(N412="zákl. přenesená",J412,0)</f>
        <v>0</v>
      </c>
      <c r="BH412" s="193">
        <f>IF(N412="sníž. přenesená",J412,0)</f>
        <v>0</v>
      </c>
      <c r="BI412" s="193">
        <f>IF(N412="nulová",J412,0)</f>
        <v>0</v>
      </c>
      <c r="BJ412" s="25" t="s">
        <v>78</v>
      </c>
      <c r="BK412" s="193">
        <f>ROUND(I412*H412,2)</f>
        <v>0</v>
      </c>
      <c r="BL412" s="25" t="s">
        <v>186</v>
      </c>
      <c r="BM412" s="25" t="s">
        <v>1022</v>
      </c>
    </row>
    <row r="413" spans="2:47" s="1" customFormat="1" ht="27">
      <c r="B413" s="42"/>
      <c r="D413" s="194" t="s">
        <v>188</v>
      </c>
      <c r="F413" s="195" t="s">
        <v>1023</v>
      </c>
      <c r="I413" s="196"/>
      <c r="L413" s="42"/>
      <c r="M413" s="197"/>
      <c r="N413" s="43"/>
      <c r="O413" s="43"/>
      <c r="P413" s="43"/>
      <c r="Q413" s="43"/>
      <c r="R413" s="43"/>
      <c r="S413" s="43"/>
      <c r="T413" s="71"/>
      <c r="AT413" s="25" t="s">
        <v>188</v>
      </c>
      <c r="AU413" s="25" t="s">
        <v>80</v>
      </c>
    </row>
    <row r="414" spans="2:65" s="1" customFormat="1" ht="25.5" customHeight="1">
      <c r="B414" s="181"/>
      <c r="C414" s="182" t="s">
        <v>865</v>
      </c>
      <c r="D414" s="182" t="s">
        <v>181</v>
      </c>
      <c r="E414" s="183" t="s">
        <v>1025</v>
      </c>
      <c r="F414" s="184" t="s">
        <v>1026</v>
      </c>
      <c r="G414" s="185" t="s">
        <v>184</v>
      </c>
      <c r="H414" s="186">
        <v>462.4</v>
      </c>
      <c r="I414" s="187"/>
      <c r="J414" s="188">
        <f>ROUND(I414*H414,2)</f>
        <v>0</v>
      </c>
      <c r="K414" s="184" t="s">
        <v>185</v>
      </c>
      <c r="L414" s="42"/>
      <c r="M414" s="189" t="s">
        <v>5</v>
      </c>
      <c r="N414" s="190" t="s">
        <v>42</v>
      </c>
      <c r="O414" s="43"/>
      <c r="P414" s="191">
        <f>O414*H414</f>
        <v>0</v>
      </c>
      <c r="Q414" s="191">
        <v>0</v>
      </c>
      <c r="R414" s="191">
        <f>Q414*H414</f>
        <v>0</v>
      </c>
      <c r="S414" s="191">
        <v>0</v>
      </c>
      <c r="T414" s="192">
        <f>S414*H414</f>
        <v>0</v>
      </c>
      <c r="AR414" s="25" t="s">
        <v>186</v>
      </c>
      <c r="AT414" s="25" t="s">
        <v>181</v>
      </c>
      <c r="AU414" s="25" t="s">
        <v>80</v>
      </c>
      <c r="AY414" s="25" t="s">
        <v>179</v>
      </c>
      <c r="BE414" s="193">
        <f>IF(N414="základní",J414,0)</f>
        <v>0</v>
      </c>
      <c r="BF414" s="193">
        <f>IF(N414="snížená",J414,0)</f>
        <v>0</v>
      </c>
      <c r="BG414" s="193">
        <f>IF(N414="zákl. přenesená",J414,0)</f>
        <v>0</v>
      </c>
      <c r="BH414" s="193">
        <f>IF(N414="sníž. přenesená",J414,0)</f>
        <v>0</v>
      </c>
      <c r="BI414" s="193">
        <f>IF(N414="nulová",J414,0)</f>
        <v>0</v>
      </c>
      <c r="BJ414" s="25" t="s">
        <v>78</v>
      </c>
      <c r="BK414" s="193">
        <f>ROUND(I414*H414,2)</f>
        <v>0</v>
      </c>
      <c r="BL414" s="25" t="s">
        <v>186</v>
      </c>
      <c r="BM414" s="25" t="s">
        <v>1027</v>
      </c>
    </row>
    <row r="415" spans="2:47" s="1" customFormat="1" ht="27">
      <c r="B415" s="42"/>
      <c r="D415" s="194" t="s">
        <v>188</v>
      </c>
      <c r="F415" s="195" t="s">
        <v>1028</v>
      </c>
      <c r="I415" s="196"/>
      <c r="L415" s="42"/>
      <c r="M415" s="197"/>
      <c r="N415" s="43"/>
      <c r="O415" s="43"/>
      <c r="P415" s="43"/>
      <c r="Q415" s="43"/>
      <c r="R415" s="43"/>
      <c r="S415" s="43"/>
      <c r="T415" s="71"/>
      <c r="AT415" s="25" t="s">
        <v>188</v>
      </c>
      <c r="AU415" s="25" t="s">
        <v>80</v>
      </c>
    </row>
    <row r="416" spans="2:47" s="1" customFormat="1" ht="27">
      <c r="B416" s="42"/>
      <c r="D416" s="194" t="s">
        <v>190</v>
      </c>
      <c r="F416" s="198" t="s">
        <v>1984</v>
      </c>
      <c r="I416" s="196"/>
      <c r="L416" s="42"/>
      <c r="M416" s="197"/>
      <c r="N416" s="43"/>
      <c r="O416" s="43"/>
      <c r="P416" s="43"/>
      <c r="Q416" s="43"/>
      <c r="R416" s="43"/>
      <c r="S416" s="43"/>
      <c r="T416" s="71"/>
      <c r="AT416" s="25" t="s">
        <v>190</v>
      </c>
      <c r="AU416" s="25" t="s">
        <v>80</v>
      </c>
    </row>
    <row r="417" spans="2:51" s="13" customFormat="1" ht="13.5">
      <c r="B417" s="207"/>
      <c r="D417" s="194" t="s">
        <v>192</v>
      </c>
      <c r="E417" s="208" t="s">
        <v>5</v>
      </c>
      <c r="F417" s="209" t="s">
        <v>1029</v>
      </c>
      <c r="H417" s="208" t="s">
        <v>5</v>
      </c>
      <c r="I417" s="210"/>
      <c r="L417" s="207"/>
      <c r="M417" s="211"/>
      <c r="N417" s="212"/>
      <c r="O417" s="212"/>
      <c r="P417" s="212"/>
      <c r="Q417" s="212"/>
      <c r="R417" s="212"/>
      <c r="S417" s="212"/>
      <c r="T417" s="213"/>
      <c r="AT417" s="208" t="s">
        <v>192</v>
      </c>
      <c r="AU417" s="208" t="s">
        <v>80</v>
      </c>
      <c r="AV417" s="13" t="s">
        <v>78</v>
      </c>
      <c r="AW417" s="13" t="s">
        <v>35</v>
      </c>
      <c r="AX417" s="13" t="s">
        <v>71</v>
      </c>
      <c r="AY417" s="208" t="s">
        <v>179</v>
      </c>
    </row>
    <row r="418" spans="2:51" s="13" customFormat="1" ht="13.5">
      <c r="B418" s="207"/>
      <c r="D418" s="194" t="s">
        <v>192</v>
      </c>
      <c r="E418" s="208" t="s">
        <v>5</v>
      </c>
      <c r="F418" s="209" t="s">
        <v>294</v>
      </c>
      <c r="H418" s="208" t="s">
        <v>5</v>
      </c>
      <c r="I418" s="210"/>
      <c r="L418" s="207"/>
      <c r="M418" s="211"/>
      <c r="N418" s="212"/>
      <c r="O418" s="212"/>
      <c r="P418" s="212"/>
      <c r="Q418" s="212"/>
      <c r="R418" s="212"/>
      <c r="S418" s="212"/>
      <c r="T418" s="213"/>
      <c r="AT418" s="208" t="s">
        <v>192</v>
      </c>
      <c r="AU418" s="208" t="s">
        <v>80</v>
      </c>
      <c r="AV418" s="13" t="s">
        <v>78</v>
      </c>
      <c r="AW418" s="13" t="s">
        <v>35</v>
      </c>
      <c r="AX418" s="13" t="s">
        <v>71</v>
      </c>
      <c r="AY418" s="208" t="s">
        <v>179</v>
      </c>
    </row>
    <row r="419" spans="2:51" s="12" customFormat="1" ht="13.5">
      <c r="B419" s="199"/>
      <c r="D419" s="194" t="s">
        <v>192</v>
      </c>
      <c r="E419" s="200" t="s">
        <v>5</v>
      </c>
      <c r="F419" s="201" t="s">
        <v>1997</v>
      </c>
      <c r="H419" s="202">
        <v>462.4</v>
      </c>
      <c r="I419" s="203"/>
      <c r="L419" s="199"/>
      <c r="M419" s="204"/>
      <c r="N419" s="205"/>
      <c r="O419" s="205"/>
      <c r="P419" s="205"/>
      <c r="Q419" s="205"/>
      <c r="R419" s="205"/>
      <c r="S419" s="205"/>
      <c r="T419" s="206"/>
      <c r="AT419" s="200" t="s">
        <v>192</v>
      </c>
      <c r="AU419" s="200" t="s">
        <v>80</v>
      </c>
      <c r="AV419" s="12" t="s">
        <v>80</v>
      </c>
      <c r="AW419" s="12" t="s">
        <v>35</v>
      </c>
      <c r="AX419" s="12" t="s">
        <v>78</v>
      </c>
      <c r="AY419" s="200" t="s">
        <v>179</v>
      </c>
    </row>
    <row r="420" spans="2:65" s="1" customFormat="1" ht="25.5" customHeight="1">
      <c r="B420" s="181"/>
      <c r="C420" s="182" t="s">
        <v>895</v>
      </c>
      <c r="D420" s="182" t="s">
        <v>181</v>
      </c>
      <c r="E420" s="183" t="s">
        <v>1031</v>
      </c>
      <c r="F420" s="184" t="s">
        <v>1032</v>
      </c>
      <c r="G420" s="185" t="s">
        <v>184</v>
      </c>
      <c r="H420" s="186">
        <v>173.4</v>
      </c>
      <c r="I420" s="187"/>
      <c r="J420" s="188">
        <f>ROUND(I420*H420,2)</f>
        <v>0</v>
      </c>
      <c r="K420" s="184" t="s">
        <v>185</v>
      </c>
      <c r="L420" s="42"/>
      <c r="M420" s="189" t="s">
        <v>5</v>
      </c>
      <c r="N420" s="190" t="s">
        <v>42</v>
      </c>
      <c r="O420" s="43"/>
      <c r="P420" s="191">
        <f>O420*H420</f>
        <v>0</v>
      </c>
      <c r="Q420" s="191">
        <v>0</v>
      </c>
      <c r="R420" s="191">
        <f>Q420*H420</f>
        <v>0</v>
      </c>
      <c r="S420" s="191">
        <v>0</v>
      </c>
      <c r="T420" s="192">
        <f>S420*H420</f>
        <v>0</v>
      </c>
      <c r="AR420" s="25" t="s">
        <v>186</v>
      </c>
      <c r="AT420" s="25" t="s">
        <v>181</v>
      </c>
      <c r="AU420" s="25" t="s">
        <v>80</v>
      </c>
      <c r="AY420" s="25" t="s">
        <v>179</v>
      </c>
      <c r="BE420" s="193">
        <f>IF(N420="základní",J420,0)</f>
        <v>0</v>
      </c>
      <c r="BF420" s="193">
        <f>IF(N420="snížená",J420,0)</f>
        <v>0</v>
      </c>
      <c r="BG420" s="193">
        <f>IF(N420="zákl. přenesená",J420,0)</f>
        <v>0</v>
      </c>
      <c r="BH420" s="193">
        <f>IF(N420="sníž. přenesená",J420,0)</f>
        <v>0</v>
      </c>
      <c r="BI420" s="193">
        <f>IF(N420="nulová",J420,0)</f>
        <v>0</v>
      </c>
      <c r="BJ420" s="25" t="s">
        <v>78</v>
      </c>
      <c r="BK420" s="193">
        <f>ROUND(I420*H420,2)</f>
        <v>0</v>
      </c>
      <c r="BL420" s="25" t="s">
        <v>186</v>
      </c>
      <c r="BM420" s="25" t="s">
        <v>1033</v>
      </c>
    </row>
    <row r="421" spans="2:47" s="1" customFormat="1" ht="27">
      <c r="B421" s="42"/>
      <c r="D421" s="194" t="s">
        <v>188</v>
      </c>
      <c r="F421" s="195" t="s">
        <v>1034</v>
      </c>
      <c r="I421" s="196"/>
      <c r="L421" s="42"/>
      <c r="M421" s="197"/>
      <c r="N421" s="43"/>
      <c r="O421" s="43"/>
      <c r="P421" s="43"/>
      <c r="Q421" s="43"/>
      <c r="R421" s="43"/>
      <c r="S421" s="43"/>
      <c r="T421" s="71"/>
      <c r="AT421" s="25" t="s">
        <v>188</v>
      </c>
      <c r="AU421" s="25" t="s">
        <v>80</v>
      </c>
    </row>
    <row r="422" spans="2:47" s="1" customFormat="1" ht="27">
      <c r="B422" s="42"/>
      <c r="D422" s="194" t="s">
        <v>190</v>
      </c>
      <c r="F422" s="198" t="s">
        <v>1984</v>
      </c>
      <c r="I422" s="196"/>
      <c r="L422" s="42"/>
      <c r="M422" s="197"/>
      <c r="N422" s="43"/>
      <c r="O422" s="43"/>
      <c r="P422" s="43"/>
      <c r="Q422" s="43"/>
      <c r="R422" s="43"/>
      <c r="S422" s="43"/>
      <c r="T422" s="71"/>
      <c r="AT422" s="25" t="s">
        <v>190</v>
      </c>
      <c r="AU422" s="25" t="s">
        <v>80</v>
      </c>
    </row>
    <row r="423" spans="2:51" s="13" customFormat="1" ht="13.5">
      <c r="B423" s="207"/>
      <c r="D423" s="194" t="s">
        <v>192</v>
      </c>
      <c r="E423" s="208" t="s">
        <v>5</v>
      </c>
      <c r="F423" s="209" t="s">
        <v>1029</v>
      </c>
      <c r="H423" s="208" t="s">
        <v>5</v>
      </c>
      <c r="I423" s="210"/>
      <c r="L423" s="207"/>
      <c r="M423" s="211"/>
      <c r="N423" s="212"/>
      <c r="O423" s="212"/>
      <c r="P423" s="212"/>
      <c r="Q423" s="212"/>
      <c r="R423" s="212"/>
      <c r="S423" s="212"/>
      <c r="T423" s="213"/>
      <c r="AT423" s="208" t="s">
        <v>192</v>
      </c>
      <c r="AU423" s="208" t="s">
        <v>80</v>
      </c>
      <c r="AV423" s="13" t="s">
        <v>78</v>
      </c>
      <c r="AW423" s="13" t="s">
        <v>35</v>
      </c>
      <c r="AX423" s="13" t="s">
        <v>71</v>
      </c>
      <c r="AY423" s="208" t="s">
        <v>179</v>
      </c>
    </row>
    <row r="424" spans="2:51" s="13" customFormat="1" ht="13.5">
      <c r="B424" s="207"/>
      <c r="D424" s="194" t="s">
        <v>192</v>
      </c>
      <c r="E424" s="208" t="s">
        <v>5</v>
      </c>
      <c r="F424" s="209" t="s">
        <v>300</v>
      </c>
      <c r="H424" s="208" t="s">
        <v>5</v>
      </c>
      <c r="I424" s="210"/>
      <c r="L424" s="207"/>
      <c r="M424" s="211"/>
      <c r="N424" s="212"/>
      <c r="O424" s="212"/>
      <c r="P424" s="212"/>
      <c r="Q424" s="212"/>
      <c r="R424" s="212"/>
      <c r="S424" s="212"/>
      <c r="T424" s="213"/>
      <c r="AT424" s="208" t="s">
        <v>192</v>
      </c>
      <c r="AU424" s="208" t="s">
        <v>80</v>
      </c>
      <c r="AV424" s="13" t="s">
        <v>78</v>
      </c>
      <c r="AW424" s="13" t="s">
        <v>35</v>
      </c>
      <c r="AX424" s="13" t="s">
        <v>71</v>
      </c>
      <c r="AY424" s="208" t="s">
        <v>179</v>
      </c>
    </row>
    <row r="425" spans="2:51" s="12" customFormat="1" ht="13.5">
      <c r="B425" s="199"/>
      <c r="D425" s="194" t="s">
        <v>192</v>
      </c>
      <c r="E425" s="200" t="s">
        <v>5</v>
      </c>
      <c r="F425" s="201" t="s">
        <v>1998</v>
      </c>
      <c r="H425" s="202">
        <v>173.4</v>
      </c>
      <c r="I425" s="203"/>
      <c r="L425" s="199"/>
      <c r="M425" s="204"/>
      <c r="N425" s="205"/>
      <c r="O425" s="205"/>
      <c r="P425" s="205"/>
      <c r="Q425" s="205"/>
      <c r="R425" s="205"/>
      <c r="S425" s="205"/>
      <c r="T425" s="206"/>
      <c r="AT425" s="200" t="s">
        <v>192</v>
      </c>
      <c r="AU425" s="200" t="s">
        <v>80</v>
      </c>
      <c r="AV425" s="12" t="s">
        <v>80</v>
      </c>
      <c r="AW425" s="12" t="s">
        <v>35</v>
      </c>
      <c r="AX425" s="12" t="s">
        <v>78</v>
      </c>
      <c r="AY425" s="200" t="s">
        <v>179</v>
      </c>
    </row>
    <row r="426" spans="2:63" s="11" customFormat="1" ht="29.85" customHeight="1">
      <c r="B426" s="168"/>
      <c r="D426" s="169" t="s">
        <v>70</v>
      </c>
      <c r="E426" s="179" t="s">
        <v>284</v>
      </c>
      <c r="F426" s="179" t="s">
        <v>1051</v>
      </c>
      <c r="I426" s="171"/>
      <c r="J426" s="180">
        <f>BK426</f>
        <v>0</v>
      </c>
      <c r="L426" s="168"/>
      <c r="M426" s="173"/>
      <c r="N426" s="174"/>
      <c r="O426" s="174"/>
      <c r="P426" s="175">
        <f>SUM(P427:P570)</f>
        <v>0</v>
      </c>
      <c r="Q426" s="174"/>
      <c r="R426" s="175">
        <f>SUM(R427:R570)</f>
        <v>3.5765529799999993</v>
      </c>
      <c r="S426" s="174"/>
      <c r="T426" s="176">
        <f>SUM(T427:T570)</f>
        <v>0</v>
      </c>
      <c r="AR426" s="169" t="s">
        <v>78</v>
      </c>
      <c r="AT426" s="177" t="s">
        <v>70</v>
      </c>
      <c r="AU426" s="177" t="s">
        <v>78</v>
      </c>
      <c r="AY426" s="169" t="s">
        <v>179</v>
      </c>
      <c r="BK426" s="178">
        <f>SUM(BK427:BK570)</f>
        <v>0</v>
      </c>
    </row>
    <row r="427" spans="2:65" s="1" customFormat="1" ht="25.5" customHeight="1">
      <c r="B427" s="181"/>
      <c r="C427" s="182" t="s">
        <v>901</v>
      </c>
      <c r="D427" s="182" t="s">
        <v>181</v>
      </c>
      <c r="E427" s="183" t="s">
        <v>1053</v>
      </c>
      <c r="F427" s="184" t="s">
        <v>2077</v>
      </c>
      <c r="G427" s="185" t="s">
        <v>316</v>
      </c>
      <c r="H427" s="186">
        <v>2</v>
      </c>
      <c r="I427" s="187"/>
      <c r="J427" s="188">
        <f>ROUND(I427*H427,2)</f>
        <v>0</v>
      </c>
      <c r="K427" s="184" t="s">
        <v>5</v>
      </c>
      <c r="L427" s="42"/>
      <c r="M427" s="189" t="s">
        <v>5</v>
      </c>
      <c r="N427" s="190" t="s">
        <v>42</v>
      </c>
      <c r="O427" s="43"/>
      <c r="P427" s="191">
        <f>O427*H427</f>
        <v>0</v>
      </c>
      <c r="Q427" s="191">
        <v>0</v>
      </c>
      <c r="R427" s="191">
        <f>Q427*H427</f>
        <v>0</v>
      </c>
      <c r="S427" s="191">
        <v>0</v>
      </c>
      <c r="T427" s="192">
        <f>S427*H427</f>
        <v>0</v>
      </c>
      <c r="AR427" s="25" t="s">
        <v>186</v>
      </c>
      <c r="AT427" s="25" t="s">
        <v>181</v>
      </c>
      <c r="AU427" s="25" t="s">
        <v>80</v>
      </c>
      <c r="AY427" s="25" t="s">
        <v>179</v>
      </c>
      <c r="BE427" s="193">
        <f>IF(N427="základní",J427,0)</f>
        <v>0</v>
      </c>
      <c r="BF427" s="193">
        <f>IF(N427="snížená",J427,0)</f>
        <v>0</v>
      </c>
      <c r="BG427" s="193">
        <f>IF(N427="zákl. přenesená",J427,0)</f>
        <v>0</v>
      </c>
      <c r="BH427" s="193">
        <f>IF(N427="sníž. přenesená",J427,0)</f>
        <v>0</v>
      </c>
      <c r="BI427" s="193">
        <f>IF(N427="nulová",J427,0)</f>
        <v>0</v>
      </c>
      <c r="BJ427" s="25" t="s">
        <v>78</v>
      </c>
      <c r="BK427" s="193">
        <f>ROUND(I427*H427,2)</f>
        <v>0</v>
      </c>
      <c r="BL427" s="25" t="s">
        <v>186</v>
      </c>
      <c r="BM427" s="25" t="s">
        <v>2078</v>
      </c>
    </row>
    <row r="428" spans="2:47" s="1" customFormat="1" ht="27">
      <c r="B428" s="42"/>
      <c r="D428" s="194" t="s">
        <v>188</v>
      </c>
      <c r="F428" s="195" t="s">
        <v>2079</v>
      </c>
      <c r="I428" s="196"/>
      <c r="L428" s="42"/>
      <c r="M428" s="197"/>
      <c r="N428" s="43"/>
      <c r="O428" s="43"/>
      <c r="P428" s="43"/>
      <c r="Q428" s="43"/>
      <c r="R428" s="43"/>
      <c r="S428" s="43"/>
      <c r="T428" s="71"/>
      <c r="AT428" s="25" t="s">
        <v>188</v>
      </c>
      <c r="AU428" s="25" t="s">
        <v>80</v>
      </c>
    </row>
    <row r="429" spans="2:47" s="1" customFormat="1" ht="27">
      <c r="B429" s="42"/>
      <c r="D429" s="194" t="s">
        <v>190</v>
      </c>
      <c r="F429" s="198" t="s">
        <v>2068</v>
      </c>
      <c r="I429" s="196"/>
      <c r="L429" s="42"/>
      <c r="M429" s="197"/>
      <c r="N429" s="43"/>
      <c r="O429" s="43"/>
      <c r="P429" s="43"/>
      <c r="Q429" s="43"/>
      <c r="R429" s="43"/>
      <c r="S429" s="43"/>
      <c r="T429" s="71"/>
      <c r="AT429" s="25" t="s">
        <v>190</v>
      </c>
      <c r="AU429" s="25" t="s">
        <v>80</v>
      </c>
    </row>
    <row r="430" spans="2:51" s="12" customFormat="1" ht="13.5">
      <c r="B430" s="199"/>
      <c r="D430" s="194" t="s">
        <v>192</v>
      </c>
      <c r="E430" s="200" t="s">
        <v>5</v>
      </c>
      <c r="F430" s="201" t="s">
        <v>2080</v>
      </c>
      <c r="H430" s="202">
        <v>1</v>
      </c>
      <c r="I430" s="203"/>
      <c r="L430" s="199"/>
      <c r="M430" s="204"/>
      <c r="N430" s="205"/>
      <c r="O430" s="205"/>
      <c r="P430" s="205"/>
      <c r="Q430" s="205"/>
      <c r="R430" s="205"/>
      <c r="S430" s="205"/>
      <c r="T430" s="206"/>
      <c r="AT430" s="200" t="s">
        <v>192</v>
      </c>
      <c r="AU430" s="200" t="s">
        <v>80</v>
      </c>
      <c r="AV430" s="12" t="s">
        <v>80</v>
      </c>
      <c r="AW430" s="12" t="s">
        <v>35</v>
      </c>
      <c r="AX430" s="12" t="s">
        <v>71</v>
      </c>
      <c r="AY430" s="200" t="s">
        <v>179</v>
      </c>
    </row>
    <row r="431" spans="2:51" s="12" customFormat="1" ht="13.5">
      <c r="B431" s="199"/>
      <c r="D431" s="194" t="s">
        <v>192</v>
      </c>
      <c r="E431" s="200" t="s">
        <v>5</v>
      </c>
      <c r="F431" s="201" t="s">
        <v>2081</v>
      </c>
      <c r="H431" s="202">
        <v>1</v>
      </c>
      <c r="I431" s="203"/>
      <c r="L431" s="199"/>
      <c r="M431" s="204"/>
      <c r="N431" s="205"/>
      <c r="O431" s="205"/>
      <c r="P431" s="205"/>
      <c r="Q431" s="205"/>
      <c r="R431" s="205"/>
      <c r="S431" s="205"/>
      <c r="T431" s="206"/>
      <c r="AT431" s="200" t="s">
        <v>192</v>
      </c>
      <c r="AU431" s="200" t="s">
        <v>80</v>
      </c>
      <c r="AV431" s="12" t="s">
        <v>80</v>
      </c>
      <c r="AW431" s="12" t="s">
        <v>35</v>
      </c>
      <c r="AX431" s="12" t="s">
        <v>71</v>
      </c>
      <c r="AY431" s="200" t="s">
        <v>179</v>
      </c>
    </row>
    <row r="432" spans="2:51" s="14" customFormat="1" ht="13.5">
      <c r="B432" s="214"/>
      <c r="D432" s="194" t="s">
        <v>192</v>
      </c>
      <c r="E432" s="215" t="s">
        <v>5</v>
      </c>
      <c r="F432" s="216" t="s">
        <v>228</v>
      </c>
      <c r="H432" s="217">
        <v>2</v>
      </c>
      <c r="I432" s="218"/>
      <c r="L432" s="214"/>
      <c r="M432" s="219"/>
      <c r="N432" s="220"/>
      <c r="O432" s="220"/>
      <c r="P432" s="220"/>
      <c r="Q432" s="220"/>
      <c r="R432" s="220"/>
      <c r="S432" s="220"/>
      <c r="T432" s="221"/>
      <c r="AT432" s="215" t="s">
        <v>192</v>
      </c>
      <c r="AU432" s="215" t="s">
        <v>80</v>
      </c>
      <c r="AV432" s="14" t="s">
        <v>186</v>
      </c>
      <c r="AW432" s="14" t="s">
        <v>35</v>
      </c>
      <c r="AX432" s="14" t="s">
        <v>78</v>
      </c>
      <c r="AY432" s="215" t="s">
        <v>179</v>
      </c>
    </row>
    <row r="433" spans="2:65" s="1" customFormat="1" ht="25.5" customHeight="1">
      <c r="B433" s="181"/>
      <c r="C433" s="182" t="s">
        <v>906</v>
      </c>
      <c r="D433" s="182" t="s">
        <v>181</v>
      </c>
      <c r="E433" s="183" t="s">
        <v>2082</v>
      </c>
      <c r="F433" s="184" t="s">
        <v>2083</v>
      </c>
      <c r="G433" s="185" t="s">
        <v>309</v>
      </c>
      <c r="H433" s="186">
        <v>12.3</v>
      </c>
      <c r="I433" s="187"/>
      <c r="J433" s="188">
        <f>ROUND(I433*H433,2)</f>
        <v>0</v>
      </c>
      <c r="K433" s="184" t="s">
        <v>185</v>
      </c>
      <c r="L433" s="42"/>
      <c r="M433" s="189" t="s">
        <v>5</v>
      </c>
      <c r="N433" s="190" t="s">
        <v>42</v>
      </c>
      <c r="O433" s="43"/>
      <c r="P433" s="191">
        <f>O433*H433</f>
        <v>0</v>
      </c>
      <c r="Q433" s="191">
        <v>0</v>
      </c>
      <c r="R433" s="191">
        <f>Q433*H433</f>
        <v>0</v>
      </c>
      <c r="S433" s="191">
        <v>0</v>
      </c>
      <c r="T433" s="192">
        <f>S433*H433</f>
        <v>0</v>
      </c>
      <c r="AR433" s="25" t="s">
        <v>186</v>
      </c>
      <c r="AT433" s="25" t="s">
        <v>181</v>
      </c>
      <c r="AU433" s="25" t="s">
        <v>80</v>
      </c>
      <c r="AY433" s="25" t="s">
        <v>179</v>
      </c>
      <c r="BE433" s="193">
        <f>IF(N433="základní",J433,0)</f>
        <v>0</v>
      </c>
      <c r="BF433" s="193">
        <f>IF(N433="snížená",J433,0)</f>
        <v>0</v>
      </c>
      <c r="BG433" s="193">
        <f>IF(N433="zákl. přenesená",J433,0)</f>
        <v>0</v>
      </c>
      <c r="BH433" s="193">
        <f>IF(N433="sníž. přenesená",J433,0)</f>
        <v>0</v>
      </c>
      <c r="BI433" s="193">
        <f>IF(N433="nulová",J433,0)</f>
        <v>0</v>
      </c>
      <c r="BJ433" s="25" t="s">
        <v>78</v>
      </c>
      <c r="BK433" s="193">
        <f>ROUND(I433*H433,2)</f>
        <v>0</v>
      </c>
      <c r="BL433" s="25" t="s">
        <v>186</v>
      </c>
      <c r="BM433" s="25" t="s">
        <v>2084</v>
      </c>
    </row>
    <row r="434" spans="2:47" s="1" customFormat="1" ht="27">
      <c r="B434" s="42"/>
      <c r="D434" s="194" t="s">
        <v>188</v>
      </c>
      <c r="F434" s="195" t="s">
        <v>2085</v>
      </c>
      <c r="I434" s="196"/>
      <c r="L434" s="42"/>
      <c r="M434" s="197"/>
      <c r="N434" s="43"/>
      <c r="O434" s="43"/>
      <c r="P434" s="43"/>
      <c r="Q434" s="43"/>
      <c r="R434" s="43"/>
      <c r="S434" s="43"/>
      <c r="T434" s="71"/>
      <c r="AT434" s="25" t="s">
        <v>188</v>
      </c>
      <c r="AU434" s="25" t="s">
        <v>80</v>
      </c>
    </row>
    <row r="435" spans="2:47" s="1" customFormat="1" ht="27">
      <c r="B435" s="42"/>
      <c r="D435" s="194" t="s">
        <v>190</v>
      </c>
      <c r="F435" s="198" t="s">
        <v>2068</v>
      </c>
      <c r="I435" s="196"/>
      <c r="L435" s="42"/>
      <c r="M435" s="197"/>
      <c r="N435" s="43"/>
      <c r="O435" s="43"/>
      <c r="P435" s="43"/>
      <c r="Q435" s="43"/>
      <c r="R435" s="43"/>
      <c r="S435" s="43"/>
      <c r="T435" s="71"/>
      <c r="AT435" s="25" t="s">
        <v>190</v>
      </c>
      <c r="AU435" s="25" t="s">
        <v>80</v>
      </c>
    </row>
    <row r="436" spans="2:51" s="12" customFormat="1" ht="13.5">
      <c r="B436" s="199"/>
      <c r="D436" s="194" t="s">
        <v>192</v>
      </c>
      <c r="E436" s="200" t="s">
        <v>5</v>
      </c>
      <c r="F436" s="201" t="s">
        <v>2086</v>
      </c>
      <c r="H436" s="202">
        <v>12.3</v>
      </c>
      <c r="I436" s="203"/>
      <c r="L436" s="199"/>
      <c r="M436" s="204"/>
      <c r="N436" s="205"/>
      <c r="O436" s="205"/>
      <c r="P436" s="205"/>
      <c r="Q436" s="205"/>
      <c r="R436" s="205"/>
      <c r="S436" s="205"/>
      <c r="T436" s="206"/>
      <c r="AT436" s="200" t="s">
        <v>192</v>
      </c>
      <c r="AU436" s="200" t="s">
        <v>80</v>
      </c>
      <c r="AV436" s="12" t="s">
        <v>80</v>
      </c>
      <c r="AW436" s="12" t="s">
        <v>35</v>
      </c>
      <c r="AX436" s="12" t="s">
        <v>78</v>
      </c>
      <c r="AY436" s="200" t="s">
        <v>179</v>
      </c>
    </row>
    <row r="437" spans="2:65" s="1" customFormat="1" ht="16.5" customHeight="1">
      <c r="B437" s="181"/>
      <c r="C437" s="230" t="s">
        <v>911</v>
      </c>
      <c r="D437" s="230" t="s">
        <v>541</v>
      </c>
      <c r="E437" s="231" t="s">
        <v>2087</v>
      </c>
      <c r="F437" s="232" t="s">
        <v>2088</v>
      </c>
      <c r="G437" s="233" t="s">
        <v>309</v>
      </c>
      <c r="H437" s="234">
        <v>12.915</v>
      </c>
      <c r="I437" s="235"/>
      <c r="J437" s="236">
        <f>ROUND(I437*H437,2)</f>
        <v>0</v>
      </c>
      <c r="K437" s="232" t="s">
        <v>185</v>
      </c>
      <c r="L437" s="237"/>
      <c r="M437" s="238" t="s">
        <v>5</v>
      </c>
      <c r="N437" s="239" t="s">
        <v>42</v>
      </c>
      <c r="O437" s="43"/>
      <c r="P437" s="191">
        <f>O437*H437</f>
        <v>0</v>
      </c>
      <c r="Q437" s="191">
        <v>0.0145</v>
      </c>
      <c r="R437" s="191">
        <f>Q437*H437</f>
        <v>0.1872675</v>
      </c>
      <c r="S437" s="191">
        <v>0</v>
      </c>
      <c r="T437" s="192">
        <f>S437*H437</f>
        <v>0</v>
      </c>
      <c r="AR437" s="25" t="s">
        <v>284</v>
      </c>
      <c r="AT437" s="25" t="s">
        <v>541</v>
      </c>
      <c r="AU437" s="25" t="s">
        <v>80</v>
      </c>
      <c r="AY437" s="25" t="s">
        <v>179</v>
      </c>
      <c r="BE437" s="193">
        <f>IF(N437="základní",J437,0)</f>
        <v>0</v>
      </c>
      <c r="BF437" s="193">
        <f>IF(N437="snížená",J437,0)</f>
        <v>0</v>
      </c>
      <c r="BG437" s="193">
        <f>IF(N437="zákl. přenesená",J437,0)</f>
        <v>0</v>
      </c>
      <c r="BH437" s="193">
        <f>IF(N437="sníž. přenesená",J437,0)</f>
        <v>0</v>
      </c>
      <c r="BI437" s="193">
        <f>IF(N437="nulová",J437,0)</f>
        <v>0</v>
      </c>
      <c r="BJ437" s="25" t="s">
        <v>78</v>
      </c>
      <c r="BK437" s="193">
        <f>ROUND(I437*H437,2)</f>
        <v>0</v>
      </c>
      <c r="BL437" s="25" t="s">
        <v>186</v>
      </c>
      <c r="BM437" s="25" t="s">
        <v>2089</v>
      </c>
    </row>
    <row r="438" spans="2:47" s="1" customFormat="1" ht="13.5">
      <c r="B438" s="42"/>
      <c r="D438" s="194" t="s">
        <v>188</v>
      </c>
      <c r="F438" s="195" t="s">
        <v>2090</v>
      </c>
      <c r="I438" s="196"/>
      <c r="L438" s="42"/>
      <c r="M438" s="197"/>
      <c r="N438" s="43"/>
      <c r="O438" s="43"/>
      <c r="P438" s="43"/>
      <c r="Q438" s="43"/>
      <c r="R438" s="43"/>
      <c r="S438" s="43"/>
      <c r="T438" s="71"/>
      <c r="AT438" s="25" t="s">
        <v>188</v>
      </c>
      <c r="AU438" s="25" t="s">
        <v>80</v>
      </c>
    </row>
    <row r="439" spans="2:47" s="1" customFormat="1" ht="27">
      <c r="B439" s="42"/>
      <c r="D439" s="194" t="s">
        <v>190</v>
      </c>
      <c r="F439" s="198" t="s">
        <v>2091</v>
      </c>
      <c r="I439" s="196"/>
      <c r="L439" s="42"/>
      <c r="M439" s="197"/>
      <c r="N439" s="43"/>
      <c r="O439" s="43"/>
      <c r="P439" s="43"/>
      <c r="Q439" s="43"/>
      <c r="R439" s="43"/>
      <c r="S439" s="43"/>
      <c r="T439" s="71"/>
      <c r="AT439" s="25" t="s">
        <v>190</v>
      </c>
      <c r="AU439" s="25" t="s">
        <v>80</v>
      </c>
    </row>
    <row r="440" spans="2:51" s="12" customFormat="1" ht="13.5">
      <c r="B440" s="199"/>
      <c r="D440" s="194" t="s">
        <v>192</v>
      </c>
      <c r="F440" s="201" t="s">
        <v>2092</v>
      </c>
      <c r="H440" s="202">
        <v>12.915</v>
      </c>
      <c r="I440" s="203"/>
      <c r="L440" s="199"/>
      <c r="M440" s="204"/>
      <c r="N440" s="205"/>
      <c r="O440" s="205"/>
      <c r="P440" s="205"/>
      <c r="Q440" s="205"/>
      <c r="R440" s="205"/>
      <c r="S440" s="205"/>
      <c r="T440" s="206"/>
      <c r="AT440" s="200" t="s">
        <v>192</v>
      </c>
      <c r="AU440" s="200" t="s">
        <v>80</v>
      </c>
      <c r="AV440" s="12" t="s">
        <v>80</v>
      </c>
      <c r="AW440" s="12" t="s">
        <v>6</v>
      </c>
      <c r="AX440" s="12" t="s">
        <v>78</v>
      </c>
      <c r="AY440" s="200" t="s">
        <v>179</v>
      </c>
    </row>
    <row r="441" spans="2:65" s="1" customFormat="1" ht="25.5" customHeight="1">
      <c r="B441" s="181"/>
      <c r="C441" s="182" t="s">
        <v>916</v>
      </c>
      <c r="D441" s="182" t="s">
        <v>181</v>
      </c>
      <c r="E441" s="183" t="s">
        <v>2093</v>
      </c>
      <c r="F441" s="184" t="s">
        <v>2094</v>
      </c>
      <c r="G441" s="185" t="s">
        <v>822</v>
      </c>
      <c r="H441" s="186">
        <v>2</v>
      </c>
      <c r="I441" s="187"/>
      <c r="J441" s="188">
        <f>ROUND(I441*H441,2)</f>
        <v>0</v>
      </c>
      <c r="K441" s="184" t="s">
        <v>185</v>
      </c>
      <c r="L441" s="42"/>
      <c r="M441" s="189" t="s">
        <v>5</v>
      </c>
      <c r="N441" s="190" t="s">
        <v>42</v>
      </c>
      <c r="O441" s="43"/>
      <c r="P441" s="191">
        <f>O441*H441</f>
        <v>0</v>
      </c>
      <c r="Q441" s="191">
        <v>0</v>
      </c>
      <c r="R441" s="191">
        <f>Q441*H441</f>
        <v>0</v>
      </c>
      <c r="S441" s="191">
        <v>0</v>
      </c>
      <c r="T441" s="192">
        <f>S441*H441</f>
        <v>0</v>
      </c>
      <c r="AR441" s="25" t="s">
        <v>186</v>
      </c>
      <c r="AT441" s="25" t="s">
        <v>181</v>
      </c>
      <c r="AU441" s="25" t="s">
        <v>80</v>
      </c>
      <c r="AY441" s="25" t="s">
        <v>179</v>
      </c>
      <c r="BE441" s="193">
        <f>IF(N441="základní",J441,0)</f>
        <v>0</v>
      </c>
      <c r="BF441" s="193">
        <f>IF(N441="snížená",J441,0)</f>
        <v>0</v>
      </c>
      <c r="BG441" s="193">
        <f>IF(N441="zákl. přenesená",J441,0)</f>
        <v>0</v>
      </c>
      <c r="BH441" s="193">
        <f>IF(N441="sníž. přenesená",J441,0)</f>
        <v>0</v>
      </c>
      <c r="BI441" s="193">
        <f>IF(N441="nulová",J441,0)</f>
        <v>0</v>
      </c>
      <c r="BJ441" s="25" t="s">
        <v>78</v>
      </c>
      <c r="BK441" s="193">
        <f>ROUND(I441*H441,2)</f>
        <v>0</v>
      </c>
      <c r="BL441" s="25" t="s">
        <v>186</v>
      </c>
      <c r="BM441" s="25" t="s">
        <v>2095</v>
      </c>
    </row>
    <row r="442" spans="2:47" s="1" customFormat="1" ht="27">
      <c r="B442" s="42"/>
      <c r="D442" s="194" t="s">
        <v>188</v>
      </c>
      <c r="F442" s="195" t="s">
        <v>2096</v>
      </c>
      <c r="I442" s="196"/>
      <c r="L442" s="42"/>
      <c r="M442" s="197"/>
      <c r="N442" s="43"/>
      <c r="O442" s="43"/>
      <c r="P442" s="43"/>
      <c r="Q442" s="43"/>
      <c r="R442" s="43"/>
      <c r="S442" s="43"/>
      <c r="T442" s="71"/>
      <c r="AT442" s="25" t="s">
        <v>188</v>
      </c>
      <c r="AU442" s="25" t="s">
        <v>80</v>
      </c>
    </row>
    <row r="443" spans="2:47" s="1" customFormat="1" ht="27">
      <c r="B443" s="42"/>
      <c r="D443" s="194" t="s">
        <v>190</v>
      </c>
      <c r="F443" s="198" t="s">
        <v>2068</v>
      </c>
      <c r="I443" s="196"/>
      <c r="L443" s="42"/>
      <c r="M443" s="197"/>
      <c r="N443" s="43"/>
      <c r="O443" s="43"/>
      <c r="P443" s="43"/>
      <c r="Q443" s="43"/>
      <c r="R443" s="43"/>
      <c r="S443" s="43"/>
      <c r="T443" s="71"/>
      <c r="AT443" s="25" t="s">
        <v>190</v>
      </c>
      <c r="AU443" s="25" t="s">
        <v>80</v>
      </c>
    </row>
    <row r="444" spans="2:51" s="12" customFormat="1" ht="13.5">
      <c r="B444" s="199"/>
      <c r="D444" s="194" t="s">
        <v>192</v>
      </c>
      <c r="E444" s="200" t="s">
        <v>5</v>
      </c>
      <c r="F444" s="201" t="s">
        <v>2097</v>
      </c>
      <c r="H444" s="202">
        <v>2</v>
      </c>
      <c r="I444" s="203"/>
      <c r="L444" s="199"/>
      <c r="M444" s="204"/>
      <c r="N444" s="205"/>
      <c r="O444" s="205"/>
      <c r="P444" s="205"/>
      <c r="Q444" s="205"/>
      <c r="R444" s="205"/>
      <c r="S444" s="205"/>
      <c r="T444" s="206"/>
      <c r="AT444" s="200" t="s">
        <v>192</v>
      </c>
      <c r="AU444" s="200" t="s">
        <v>80</v>
      </c>
      <c r="AV444" s="12" t="s">
        <v>80</v>
      </c>
      <c r="AW444" s="12" t="s">
        <v>35</v>
      </c>
      <c r="AX444" s="12" t="s">
        <v>78</v>
      </c>
      <c r="AY444" s="200" t="s">
        <v>179</v>
      </c>
    </row>
    <row r="445" spans="2:65" s="1" customFormat="1" ht="16.5" customHeight="1">
      <c r="B445" s="181"/>
      <c r="C445" s="230" t="s">
        <v>921</v>
      </c>
      <c r="D445" s="230" t="s">
        <v>541</v>
      </c>
      <c r="E445" s="231" t="s">
        <v>2098</v>
      </c>
      <c r="F445" s="232" t="s">
        <v>2099</v>
      </c>
      <c r="G445" s="233" t="s">
        <v>822</v>
      </c>
      <c r="H445" s="234">
        <v>2</v>
      </c>
      <c r="I445" s="235"/>
      <c r="J445" s="236">
        <f>ROUND(I445*H445,2)</f>
        <v>0</v>
      </c>
      <c r="K445" s="232" t="s">
        <v>185</v>
      </c>
      <c r="L445" s="237"/>
      <c r="M445" s="238" t="s">
        <v>5</v>
      </c>
      <c r="N445" s="239" t="s">
        <v>42</v>
      </c>
      <c r="O445" s="43"/>
      <c r="P445" s="191">
        <f>O445*H445</f>
        <v>0</v>
      </c>
      <c r="Q445" s="191">
        <v>0.004</v>
      </c>
      <c r="R445" s="191">
        <f>Q445*H445</f>
        <v>0.008</v>
      </c>
      <c r="S445" s="191">
        <v>0</v>
      </c>
      <c r="T445" s="192">
        <f>S445*H445</f>
        <v>0</v>
      </c>
      <c r="AR445" s="25" t="s">
        <v>284</v>
      </c>
      <c r="AT445" s="25" t="s">
        <v>541</v>
      </c>
      <c r="AU445" s="25" t="s">
        <v>80</v>
      </c>
      <c r="AY445" s="25" t="s">
        <v>179</v>
      </c>
      <c r="BE445" s="193">
        <f>IF(N445="základní",J445,0)</f>
        <v>0</v>
      </c>
      <c r="BF445" s="193">
        <f>IF(N445="snížená",J445,0)</f>
        <v>0</v>
      </c>
      <c r="BG445" s="193">
        <f>IF(N445="zákl. přenesená",J445,0)</f>
        <v>0</v>
      </c>
      <c r="BH445" s="193">
        <f>IF(N445="sníž. přenesená",J445,0)</f>
        <v>0</v>
      </c>
      <c r="BI445" s="193">
        <f>IF(N445="nulová",J445,0)</f>
        <v>0</v>
      </c>
      <c r="BJ445" s="25" t="s">
        <v>78</v>
      </c>
      <c r="BK445" s="193">
        <f>ROUND(I445*H445,2)</f>
        <v>0</v>
      </c>
      <c r="BL445" s="25" t="s">
        <v>186</v>
      </c>
      <c r="BM445" s="25" t="s">
        <v>2100</v>
      </c>
    </row>
    <row r="446" spans="2:47" s="1" customFormat="1" ht="13.5">
      <c r="B446" s="42"/>
      <c r="D446" s="194" t="s">
        <v>188</v>
      </c>
      <c r="F446" s="195" t="s">
        <v>2099</v>
      </c>
      <c r="I446" s="196"/>
      <c r="L446" s="42"/>
      <c r="M446" s="197"/>
      <c r="N446" s="43"/>
      <c r="O446" s="43"/>
      <c r="P446" s="43"/>
      <c r="Q446" s="43"/>
      <c r="R446" s="43"/>
      <c r="S446" s="43"/>
      <c r="T446" s="71"/>
      <c r="AT446" s="25" t="s">
        <v>188</v>
      </c>
      <c r="AU446" s="25" t="s">
        <v>80</v>
      </c>
    </row>
    <row r="447" spans="2:65" s="1" customFormat="1" ht="16.5" customHeight="1">
      <c r="B447" s="181"/>
      <c r="C447" s="182" t="s">
        <v>926</v>
      </c>
      <c r="D447" s="182" t="s">
        <v>181</v>
      </c>
      <c r="E447" s="183" t="s">
        <v>2101</v>
      </c>
      <c r="F447" s="184" t="s">
        <v>2102</v>
      </c>
      <c r="G447" s="185" t="s">
        <v>822</v>
      </c>
      <c r="H447" s="186">
        <v>4</v>
      </c>
      <c r="I447" s="187"/>
      <c r="J447" s="188">
        <f>ROUND(I447*H447,2)</f>
        <v>0</v>
      </c>
      <c r="K447" s="184" t="s">
        <v>185</v>
      </c>
      <c r="L447" s="42"/>
      <c r="M447" s="189" t="s">
        <v>5</v>
      </c>
      <c r="N447" s="190" t="s">
        <v>42</v>
      </c>
      <c r="O447" s="43"/>
      <c r="P447" s="191">
        <f>O447*H447</f>
        <v>0</v>
      </c>
      <c r="Q447" s="191">
        <v>0.00167</v>
      </c>
      <c r="R447" s="191">
        <f>Q447*H447</f>
        <v>0.00668</v>
      </c>
      <c r="S447" s="191">
        <v>0</v>
      </c>
      <c r="T447" s="192">
        <f>S447*H447</f>
        <v>0</v>
      </c>
      <c r="AR447" s="25" t="s">
        <v>186</v>
      </c>
      <c r="AT447" s="25" t="s">
        <v>181</v>
      </c>
      <c r="AU447" s="25" t="s">
        <v>80</v>
      </c>
      <c r="AY447" s="25" t="s">
        <v>179</v>
      </c>
      <c r="BE447" s="193">
        <f>IF(N447="základní",J447,0)</f>
        <v>0</v>
      </c>
      <c r="BF447" s="193">
        <f>IF(N447="snížená",J447,0)</f>
        <v>0</v>
      </c>
      <c r="BG447" s="193">
        <f>IF(N447="zákl. přenesená",J447,0)</f>
        <v>0</v>
      </c>
      <c r="BH447" s="193">
        <f>IF(N447="sníž. přenesená",J447,0)</f>
        <v>0</v>
      </c>
      <c r="BI447" s="193">
        <f>IF(N447="nulová",J447,0)</f>
        <v>0</v>
      </c>
      <c r="BJ447" s="25" t="s">
        <v>78</v>
      </c>
      <c r="BK447" s="193">
        <f>ROUND(I447*H447,2)</f>
        <v>0</v>
      </c>
      <c r="BL447" s="25" t="s">
        <v>186</v>
      </c>
      <c r="BM447" s="25" t="s">
        <v>2103</v>
      </c>
    </row>
    <row r="448" spans="2:47" s="1" customFormat="1" ht="27">
      <c r="B448" s="42"/>
      <c r="D448" s="194" t="s">
        <v>188</v>
      </c>
      <c r="F448" s="195" t="s">
        <v>2104</v>
      </c>
      <c r="I448" s="196"/>
      <c r="L448" s="42"/>
      <c r="M448" s="197"/>
      <c r="N448" s="43"/>
      <c r="O448" s="43"/>
      <c r="P448" s="43"/>
      <c r="Q448" s="43"/>
      <c r="R448" s="43"/>
      <c r="S448" s="43"/>
      <c r="T448" s="71"/>
      <c r="AT448" s="25" t="s">
        <v>188</v>
      </c>
      <c r="AU448" s="25" t="s">
        <v>80</v>
      </c>
    </row>
    <row r="449" spans="2:47" s="1" customFormat="1" ht="27">
      <c r="B449" s="42"/>
      <c r="D449" s="194" t="s">
        <v>190</v>
      </c>
      <c r="F449" s="198" t="s">
        <v>2068</v>
      </c>
      <c r="I449" s="196"/>
      <c r="L449" s="42"/>
      <c r="M449" s="197"/>
      <c r="N449" s="43"/>
      <c r="O449" s="43"/>
      <c r="P449" s="43"/>
      <c r="Q449" s="43"/>
      <c r="R449" s="43"/>
      <c r="S449" s="43"/>
      <c r="T449" s="71"/>
      <c r="AT449" s="25" t="s">
        <v>190</v>
      </c>
      <c r="AU449" s="25" t="s">
        <v>80</v>
      </c>
    </row>
    <row r="450" spans="2:51" s="12" customFormat="1" ht="13.5">
      <c r="B450" s="199"/>
      <c r="D450" s="194" t="s">
        <v>192</v>
      </c>
      <c r="E450" s="200" t="s">
        <v>5</v>
      </c>
      <c r="F450" s="201" t="s">
        <v>2105</v>
      </c>
      <c r="H450" s="202">
        <v>4</v>
      </c>
      <c r="I450" s="203"/>
      <c r="L450" s="199"/>
      <c r="M450" s="204"/>
      <c r="N450" s="205"/>
      <c r="O450" s="205"/>
      <c r="P450" s="205"/>
      <c r="Q450" s="205"/>
      <c r="R450" s="205"/>
      <c r="S450" s="205"/>
      <c r="T450" s="206"/>
      <c r="AT450" s="200" t="s">
        <v>192</v>
      </c>
      <c r="AU450" s="200" t="s">
        <v>80</v>
      </c>
      <c r="AV450" s="12" t="s">
        <v>80</v>
      </c>
      <c r="AW450" s="12" t="s">
        <v>35</v>
      </c>
      <c r="AX450" s="12" t="s">
        <v>78</v>
      </c>
      <c r="AY450" s="200" t="s">
        <v>179</v>
      </c>
    </row>
    <row r="451" spans="2:65" s="1" customFormat="1" ht="16.5" customHeight="1">
      <c r="B451" s="181"/>
      <c r="C451" s="230" t="s">
        <v>931</v>
      </c>
      <c r="D451" s="230" t="s">
        <v>541</v>
      </c>
      <c r="E451" s="231" t="s">
        <v>2106</v>
      </c>
      <c r="F451" s="232" t="s">
        <v>2107</v>
      </c>
      <c r="G451" s="233" t="s">
        <v>822</v>
      </c>
      <c r="H451" s="234">
        <v>2</v>
      </c>
      <c r="I451" s="235"/>
      <c r="J451" s="236">
        <f>ROUND(I451*H451,2)</f>
        <v>0</v>
      </c>
      <c r="K451" s="232" t="s">
        <v>185</v>
      </c>
      <c r="L451" s="237"/>
      <c r="M451" s="238" t="s">
        <v>5</v>
      </c>
      <c r="N451" s="239" t="s">
        <v>42</v>
      </c>
      <c r="O451" s="43"/>
      <c r="P451" s="191">
        <f>O451*H451</f>
        <v>0</v>
      </c>
      <c r="Q451" s="191">
        <v>0.008</v>
      </c>
      <c r="R451" s="191">
        <f>Q451*H451</f>
        <v>0.016</v>
      </c>
      <c r="S451" s="191">
        <v>0</v>
      </c>
      <c r="T451" s="192">
        <f>S451*H451</f>
        <v>0</v>
      </c>
      <c r="AR451" s="25" t="s">
        <v>284</v>
      </c>
      <c r="AT451" s="25" t="s">
        <v>541</v>
      </c>
      <c r="AU451" s="25" t="s">
        <v>80</v>
      </c>
      <c r="AY451" s="25" t="s">
        <v>179</v>
      </c>
      <c r="BE451" s="193">
        <f>IF(N451="základní",J451,0)</f>
        <v>0</v>
      </c>
      <c r="BF451" s="193">
        <f>IF(N451="snížená",J451,0)</f>
        <v>0</v>
      </c>
      <c r="BG451" s="193">
        <f>IF(N451="zákl. přenesená",J451,0)</f>
        <v>0</v>
      </c>
      <c r="BH451" s="193">
        <f>IF(N451="sníž. přenesená",J451,0)</f>
        <v>0</v>
      </c>
      <c r="BI451" s="193">
        <f>IF(N451="nulová",J451,0)</f>
        <v>0</v>
      </c>
      <c r="BJ451" s="25" t="s">
        <v>78</v>
      </c>
      <c r="BK451" s="193">
        <f>ROUND(I451*H451,2)</f>
        <v>0</v>
      </c>
      <c r="BL451" s="25" t="s">
        <v>186</v>
      </c>
      <c r="BM451" s="25" t="s">
        <v>2108</v>
      </c>
    </row>
    <row r="452" spans="2:47" s="1" customFormat="1" ht="13.5">
      <c r="B452" s="42"/>
      <c r="D452" s="194" t="s">
        <v>188</v>
      </c>
      <c r="F452" s="195" t="s">
        <v>2109</v>
      </c>
      <c r="I452" s="196"/>
      <c r="L452" s="42"/>
      <c r="M452" s="197"/>
      <c r="N452" s="43"/>
      <c r="O452" s="43"/>
      <c r="P452" s="43"/>
      <c r="Q452" s="43"/>
      <c r="R452" s="43"/>
      <c r="S452" s="43"/>
      <c r="T452" s="71"/>
      <c r="AT452" s="25" t="s">
        <v>188</v>
      </c>
      <c r="AU452" s="25" t="s">
        <v>80</v>
      </c>
    </row>
    <row r="453" spans="2:65" s="1" customFormat="1" ht="25.5" customHeight="1">
      <c r="B453" s="181"/>
      <c r="C453" s="230" t="s">
        <v>961</v>
      </c>
      <c r="D453" s="230" t="s">
        <v>541</v>
      </c>
      <c r="E453" s="231" t="s">
        <v>2110</v>
      </c>
      <c r="F453" s="232" t="s">
        <v>2111</v>
      </c>
      <c r="G453" s="233" t="s">
        <v>822</v>
      </c>
      <c r="H453" s="234">
        <v>2</v>
      </c>
      <c r="I453" s="235"/>
      <c r="J453" s="236">
        <f>ROUND(I453*H453,2)</f>
        <v>0</v>
      </c>
      <c r="K453" s="232" t="s">
        <v>185</v>
      </c>
      <c r="L453" s="237"/>
      <c r="M453" s="238" t="s">
        <v>5</v>
      </c>
      <c r="N453" s="239" t="s">
        <v>42</v>
      </c>
      <c r="O453" s="43"/>
      <c r="P453" s="191">
        <f>O453*H453</f>
        <v>0</v>
      </c>
      <c r="Q453" s="191">
        <v>0.0153</v>
      </c>
      <c r="R453" s="191">
        <f>Q453*H453</f>
        <v>0.0306</v>
      </c>
      <c r="S453" s="191">
        <v>0</v>
      </c>
      <c r="T453" s="192">
        <f>S453*H453</f>
        <v>0</v>
      </c>
      <c r="AR453" s="25" t="s">
        <v>284</v>
      </c>
      <c r="AT453" s="25" t="s">
        <v>541</v>
      </c>
      <c r="AU453" s="25" t="s">
        <v>80</v>
      </c>
      <c r="AY453" s="25" t="s">
        <v>179</v>
      </c>
      <c r="BE453" s="193">
        <f>IF(N453="základní",J453,0)</f>
        <v>0</v>
      </c>
      <c r="BF453" s="193">
        <f>IF(N453="snížená",J453,0)</f>
        <v>0</v>
      </c>
      <c r="BG453" s="193">
        <f>IF(N453="zákl. přenesená",J453,0)</f>
        <v>0</v>
      </c>
      <c r="BH453" s="193">
        <f>IF(N453="sníž. přenesená",J453,0)</f>
        <v>0</v>
      </c>
      <c r="BI453" s="193">
        <f>IF(N453="nulová",J453,0)</f>
        <v>0</v>
      </c>
      <c r="BJ453" s="25" t="s">
        <v>78</v>
      </c>
      <c r="BK453" s="193">
        <f>ROUND(I453*H453,2)</f>
        <v>0</v>
      </c>
      <c r="BL453" s="25" t="s">
        <v>186</v>
      </c>
      <c r="BM453" s="25" t="s">
        <v>2112</v>
      </c>
    </row>
    <row r="454" spans="2:47" s="1" customFormat="1" ht="13.5">
      <c r="B454" s="42"/>
      <c r="D454" s="194" t="s">
        <v>188</v>
      </c>
      <c r="F454" s="195" t="s">
        <v>2111</v>
      </c>
      <c r="I454" s="196"/>
      <c r="L454" s="42"/>
      <c r="M454" s="197"/>
      <c r="N454" s="43"/>
      <c r="O454" s="43"/>
      <c r="P454" s="43"/>
      <c r="Q454" s="43"/>
      <c r="R454" s="43"/>
      <c r="S454" s="43"/>
      <c r="T454" s="71"/>
      <c r="AT454" s="25" t="s">
        <v>188</v>
      </c>
      <c r="AU454" s="25" t="s">
        <v>80</v>
      </c>
    </row>
    <row r="455" spans="2:65" s="1" customFormat="1" ht="25.5" customHeight="1">
      <c r="B455" s="181"/>
      <c r="C455" s="182" t="s">
        <v>968</v>
      </c>
      <c r="D455" s="182" t="s">
        <v>181</v>
      </c>
      <c r="E455" s="183" t="s">
        <v>2113</v>
      </c>
      <c r="F455" s="184" t="s">
        <v>2114</v>
      </c>
      <c r="G455" s="185" t="s">
        <v>309</v>
      </c>
      <c r="H455" s="186">
        <v>747.2</v>
      </c>
      <c r="I455" s="187"/>
      <c r="J455" s="188">
        <f>ROUND(I455*H455,2)</f>
        <v>0</v>
      </c>
      <c r="K455" s="184" t="s">
        <v>185</v>
      </c>
      <c r="L455" s="42"/>
      <c r="M455" s="189" t="s">
        <v>5</v>
      </c>
      <c r="N455" s="190" t="s">
        <v>42</v>
      </c>
      <c r="O455" s="43"/>
      <c r="P455" s="191">
        <f>O455*H455</f>
        <v>0</v>
      </c>
      <c r="Q455" s="191">
        <v>0</v>
      </c>
      <c r="R455" s="191">
        <f>Q455*H455</f>
        <v>0</v>
      </c>
      <c r="S455" s="191">
        <v>0</v>
      </c>
      <c r="T455" s="192">
        <f>S455*H455</f>
        <v>0</v>
      </c>
      <c r="AR455" s="25" t="s">
        <v>186</v>
      </c>
      <c r="AT455" s="25" t="s">
        <v>181</v>
      </c>
      <c r="AU455" s="25" t="s">
        <v>80</v>
      </c>
      <c r="AY455" s="25" t="s">
        <v>179</v>
      </c>
      <c r="BE455" s="193">
        <f>IF(N455="základní",J455,0)</f>
        <v>0</v>
      </c>
      <c r="BF455" s="193">
        <f>IF(N455="snížená",J455,0)</f>
        <v>0</v>
      </c>
      <c r="BG455" s="193">
        <f>IF(N455="zákl. přenesená",J455,0)</f>
        <v>0</v>
      </c>
      <c r="BH455" s="193">
        <f>IF(N455="sníž. přenesená",J455,0)</f>
        <v>0</v>
      </c>
      <c r="BI455" s="193">
        <f>IF(N455="nulová",J455,0)</f>
        <v>0</v>
      </c>
      <c r="BJ455" s="25" t="s">
        <v>78</v>
      </c>
      <c r="BK455" s="193">
        <f>ROUND(I455*H455,2)</f>
        <v>0</v>
      </c>
      <c r="BL455" s="25" t="s">
        <v>186</v>
      </c>
      <c r="BM455" s="25" t="s">
        <v>2115</v>
      </c>
    </row>
    <row r="456" spans="2:47" s="1" customFormat="1" ht="27">
      <c r="B456" s="42"/>
      <c r="D456" s="194" t="s">
        <v>188</v>
      </c>
      <c r="F456" s="195" t="s">
        <v>2116</v>
      </c>
      <c r="I456" s="196"/>
      <c r="L456" s="42"/>
      <c r="M456" s="197"/>
      <c r="N456" s="43"/>
      <c r="O456" s="43"/>
      <c r="P456" s="43"/>
      <c r="Q456" s="43"/>
      <c r="R456" s="43"/>
      <c r="S456" s="43"/>
      <c r="T456" s="71"/>
      <c r="AT456" s="25" t="s">
        <v>188</v>
      </c>
      <c r="AU456" s="25" t="s">
        <v>80</v>
      </c>
    </row>
    <row r="457" spans="2:47" s="1" customFormat="1" ht="27">
      <c r="B457" s="42"/>
      <c r="D457" s="194" t="s">
        <v>190</v>
      </c>
      <c r="F457" s="198" t="s">
        <v>1984</v>
      </c>
      <c r="I457" s="196"/>
      <c r="L457" s="42"/>
      <c r="M457" s="197"/>
      <c r="N457" s="43"/>
      <c r="O457" s="43"/>
      <c r="P457" s="43"/>
      <c r="Q457" s="43"/>
      <c r="R457" s="43"/>
      <c r="S457" s="43"/>
      <c r="T457" s="71"/>
      <c r="AT457" s="25" t="s">
        <v>190</v>
      </c>
      <c r="AU457" s="25" t="s">
        <v>80</v>
      </c>
    </row>
    <row r="458" spans="2:51" s="12" customFormat="1" ht="13.5">
      <c r="B458" s="199"/>
      <c r="D458" s="194" t="s">
        <v>192</v>
      </c>
      <c r="E458" s="200" t="s">
        <v>5</v>
      </c>
      <c r="F458" s="201" t="s">
        <v>2117</v>
      </c>
      <c r="H458" s="202">
        <v>747.2</v>
      </c>
      <c r="I458" s="203"/>
      <c r="L458" s="199"/>
      <c r="M458" s="204"/>
      <c r="N458" s="205"/>
      <c r="O458" s="205"/>
      <c r="P458" s="205"/>
      <c r="Q458" s="205"/>
      <c r="R458" s="205"/>
      <c r="S458" s="205"/>
      <c r="T458" s="206"/>
      <c r="AT458" s="200" t="s">
        <v>192</v>
      </c>
      <c r="AU458" s="200" t="s">
        <v>80</v>
      </c>
      <c r="AV458" s="12" t="s">
        <v>80</v>
      </c>
      <c r="AW458" s="12" t="s">
        <v>35</v>
      </c>
      <c r="AX458" s="12" t="s">
        <v>78</v>
      </c>
      <c r="AY458" s="200" t="s">
        <v>179</v>
      </c>
    </row>
    <row r="459" spans="2:65" s="1" customFormat="1" ht="16.5" customHeight="1">
      <c r="B459" s="181"/>
      <c r="C459" s="230" t="s">
        <v>975</v>
      </c>
      <c r="D459" s="230" t="s">
        <v>541</v>
      </c>
      <c r="E459" s="231" t="s">
        <v>2118</v>
      </c>
      <c r="F459" s="232" t="s">
        <v>2119</v>
      </c>
      <c r="G459" s="233" t="s">
        <v>309</v>
      </c>
      <c r="H459" s="234">
        <v>784.56</v>
      </c>
      <c r="I459" s="235"/>
      <c r="J459" s="236">
        <f>ROUND(I459*H459,2)</f>
        <v>0</v>
      </c>
      <c r="K459" s="232" t="s">
        <v>185</v>
      </c>
      <c r="L459" s="237"/>
      <c r="M459" s="238" t="s">
        <v>5</v>
      </c>
      <c r="N459" s="239" t="s">
        <v>42</v>
      </c>
      <c r="O459" s="43"/>
      <c r="P459" s="191">
        <f>O459*H459</f>
        <v>0</v>
      </c>
      <c r="Q459" s="191">
        <v>0.00146</v>
      </c>
      <c r="R459" s="191">
        <f>Q459*H459</f>
        <v>1.1454575999999999</v>
      </c>
      <c r="S459" s="191">
        <v>0</v>
      </c>
      <c r="T459" s="192">
        <f>S459*H459</f>
        <v>0</v>
      </c>
      <c r="AR459" s="25" t="s">
        <v>284</v>
      </c>
      <c r="AT459" s="25" t="s">
        <v>541</v>
      </c>
      <c r="AU459" s="25" t="s">
        <v>80</v>
      </c>
      <c r="AY459" s="25" t="s">
        <v>179</v>
      </c>
      <c r="BE459" s="193">
        <f>IF(N459="základní",J459,0)</f>
        <v>0</v>
      </c>
      <c r="BF459" s="193">
        <f>IF(N459="snížená",J459,0)</f>
        <v>0</v>
      </c>
      <c r="BG459" s="193">
        <f>IF(N459="zákl. přenesená",J459,0)</f>
        <v>0</v>
      </c>
      <c r="BH459" s="193">
        <f>IF(N459="sníž. přenesená",J459,0)</f>
        <v>0</v>
      </c>
      <c r="BI459" s="193">
        <f>IF(N459="nulová",J459,0)</f>
        <v>0</v>
      </c>
      <c r="BJ459" s="25" t="s">
        <v>78</v>
      </c>
      <c r="BK459" s="193">
        <f>ROUND(I459*H459,2)</f>
        <v>0</v>
      </c>
      <c r="BL459" s="25" t="s">
        <v>186</v>
      </c>
      <c r="BM459" s="25" t="s">
        <v>2120</v>
      </c>
    </row>
    <row r="460" spans="2:47" s="1" customFormat="1" ht="13.5">
      <c r="B460" s="42"/>
      <c r="D460" s="194" t="s">
        <v>188</v>
      </c>
      <c r="F460" s="195" t="s">
        <v>2121</v>
      </c>
      <c r="I460" s="196"/>
      <c r="L460" s="42"/>
      <c r="M460" s="197"/>
      <c r="N460" s="43"/>
      <c r="O460" s="43"/>
      <c r="P460" s="43"/>
      <c r="Q460" s="43"/>
      <c r="R460" s="43"/>
      <c r="S460" s="43"/>
      <c r="T460" s="71"/>
      <c r="AT460" s="25" t="s">
        <v>188</v>
      </c>
      <c r="AU460" s="25" t="s">
        <v>80</v>
      </c>
    </row>
    <row r="461" spans="2:47" s="1" customFormat="1" ht="27">
      <c r="B461" s="42"/>
      <c r="D461" s="194" t="s">
        <v>190</v>
      </c>
      <c r="F461" s="198" t="s">
        <v>2122</v>
      </c>
      <c r="I461" s="196"/>
      <c r="L461" s="42"/>
      <c r="M461" s="197"/>
      <c r="N461" s="43"/>
      <c r="O461" s="43"/>
      <c r="P461" s="43"/>
      <c r="Q461" s="43"/>
      <c r="R461" s="43"/>
      <c r="S461" s="43"/>
      <c r="T461" s="71"/>
      <c r="AT461" s="25" t="s">
        <v>190</v>
      </c>
      <c r="AU461" s="25" t="s">
        <v>80</v>
      </c>
    </row>
    <row r="462" spans="2:51" s="12" customFormat="1" ht="13.5">
      <c r="B462" s="199"/>
      <c r="D462" s="194" t="s">
        <v>192</v>
      </c>
      <c r="F462" s="201" t="s">
        <v>2123</v>
      </c>
      <c r="H462" s="202">
        <v>784.56</v>
      </c>
      <c r="I462" s="203"/>
      <c r="L462" s="199"/>
      <c r="M462" s="204"/>
      <c r="N462" s="205"/>
      <c r="O462" s="205"/>
      <c r="P462" s="205"/>
      <c r="Q462" s="205"/>
      <c r="R462" s="205"/>
      <c r="S462" s="205"/>
      <c r="T462" s="206"/>
      <c r="AT462" s="200" t="s">
        <v>192</v>
      </c>
      <c r="AU462" s="200" t="s">
        <v>80</v>
      </c>
      <c r="AV462" s="12" t="s">
        <v>80</v>
      </c>
      <c r="AW462" s="12" t="s">
        <v>6</v>
      </c>
      <c r="AX462" s="12" t="s">
        <v>78</v>
      </c>
      <c r="AY462" s="200" t="s">
        <v>179</v>
      </c>
    </row>
    <row r="463" spans="2:65" s="1" customFormat="1" ht="16.5" customHeight="1">
      <c r="B463" s="181"/>
      <c r="C463" s="182" t="s">
        <v>980</v>
      </c>
      <c r="D463" s="182" t="s">
        <v>181</v>
      </c>
      <c r="E463" s="183" t="s">
        <v>2124</v>
      </c>
      <c r="F463" s="184" t="s">
        <v>2125</v>
      </c>
      <c r="G463" s="185" t="s">
        <v>822</v>
      </c>
      <c r="H463" s="186">
        <v>21</v>
      </c>
      <c r="I463" s="187"/>
      <c r="J463" s="188">
        <f>ROUND(I463*H463,2)</f>
        <v>0</v>
      </c>
      <c r="K463" s="184" t="s">
        <v>185</v>
      </c>
      <c r="L463" s="42"/>
      <c r="M463" s="189" t="s">
        <v>5</v>
      </c>
      <c r="N463" s="190" t="s">
        <v>42</v>
      </c>
      <c r="O463" s="43"/>
      <c r="P463" s="191">
        <f>O463*H463</f>
        <v>0</v>
      </c>
      <c r="Q463" s="191">
        <v>0</v>
      </c>
      <c r="R463" s="191">
        <f>Q463*H463</f>
        <v>0</v>
      </c>
      <c r="S463" s="191">
        <v>0</v>
      </c>
      <c r="T463" s="192">
        <f>S463*H463</f>
        <v>0</v>
      </c>
      <c r="AR463" s="25" t="s">
        <v>186</v>
      </c>
      <c r="AT463" s="25" t="s">
        <v>181</v>
      </c>
      <c r="AU463" s="25" t="s">
        <v>80</v>
      </c>
      <c r="AY463" s="25" t="s">
        <v>179</v>
      </c>
      <c r="BE463" s="193">
        <f>IF(N463="základní",J463,0)</f>
        <v>0</v>
      </c>
      <c r="BF463" s="193">
        <f>IF(N463="snížená",J463,0)</f>
        <v>0</v>
      </c>
      <c r="BG463" s="193">
        <f>IF(N463="zákl. přenesená",J463,0)</f>
        <v>0</v>
      </c>
      <c r="BH463" s="193">
        <f>IF(N463="sníž. přenesená",J463,0)</f>
        <v>0</v>
      </c>
      <c r="BI463" s="193">
        <f>IF(N463="nulová",J463,0)</f>
        <v>0</v>
      </c>
      <c r="BJ463" s="25" t="s">
        <v>78</v>
      </c>
      <c r="BK463" s="193">
        <f>ROUND(I463*H463,2)</f>
        <v>0</v>
      </c>
      <c r="BL463" s="25" t="s">
        <v>186</v>
      </c>
      <c r="BM463" s="25" t="s">
        <v>2126</v>
      </c>
    </row>
    <row r="464" spans="2:47" s="1" customFormat="1" ht="27">
      <c r="B464" s="42"/>
      <c r="D464" s="194" t="s">
        <v>188</v>
      </c>
      <c r="F464" s="195" t="s">
        <v>2127</v>
      </c>
      <c r="I464" s="196"/>
      <c r="L464" s="42"/>
      <c r="M464" s="197"/>
      <c r="N464" s="43"/>
      <c r="O464" s="43"/>
      <c r="P464" s="43"/>
      <c r="Q464" s="43"/>
      <c r="R464" s="43"/>
      <c r="S464" s="43"/>
      <c r="T464" s="71"/>
      <c r="AT464" s="25" t="s">
        <v>188</v>
      </c>
      <c r="AU464" s="25" t="s">
        <v>80</v>
      </c>
    </row>
    <row r="465" spans="2:47" s="1" customFormat="1" ht="27">
      <c r="B465" s="42"/>
      <c r="D465" s="194" t="s">
        <v>190</v>
      </c>
      <c r="F465" s="198" t="s">
        <v>2068</v>
      </c>
      <c r="I465" s="196"/>
      <c r="L465" s="42"/>
      <c r="M465" s="197"/>
      <c r="N465" s="43"/>
      <c r="O465" s="43"/>
      <c r="P465" s="43"/>
      <c r="Q465" s="43"/>
      <c r="R465" s="43"/>
      <c r="S465" s="43"/>
      <c r="T465" s="71"/>
      <c r="AT465" s="25" t="s">
        <v>190</v>
      </c>
      <c r="AU465" s="25" t="s">
        <v>80</v>
      </c>
    </row>
    <row r="466" spans="2:51" s="12" customFormat="1" ht="13.5">
      <c r="B466" s="199"/>
      <c r="D466" s="194" t="s">
        <v>192</v>
      </c>
      <c r="E466" s="200" t="s">
        <v>5</v>
      </c>
      <c r="F466" s="201" t="s">
        <v>2128</v>
      </c>
      <c r="H466" s="202">
        <v>4</v>
      </c>
      <c r="I466" s="203"/>
      <c r="L466" s="199"/>
      <c r="M466" s="204"/>
      <c r="N466" s="205"/>
      <c r="O466" s="205"/>
      <c r="P466" s="205"/>
      <c r="Q466" s="205"/>
      <c r="R466" s="205"/>
      <c r="S466" s="205"/>
      <c r="T466" s="206"/>
      <c r="AT466" s="200" t="s">
        <v>192</v>
      </c>
      <c r="AU466" s="200" t="s">
        <v>80</v>
      </c>
      <c r="AV466" s="12" t="s">
        <v>80</v>
      </c>
      <c r="AW466" s="12" t="s">
        <v>35</v>
      </c>
      <c r="AX466" s="12" t="s">
        <v>71</v>
      </c>
      <c r="AY466" s="200" t="s">
        <v>179</v>
      </c>
    </row>
    <row r="467" spans="2:51" s="12" customFormat="1" ht="13.5">
      <c r="B467" s="199"/>
      <c r="D467" s="194" t="s">
        <v>192</v>
      </c>
      <c r="E467" s="200" t="s">
        <v>5</v>
      </c>
      <c r="F467" s="201" t="s">
        <v>2129</v>
      </c>
      <c r="H467" s="202">
        <v>6</v>
      </c>
      <c r="I467" s="203"/>
      <c r="L467" s="199"/>
      <c r="M467" s="204"/>
      <c r="N467" s="205"/>
      <c r="O467" s="205"/>
      <c r="P467" s="205"/>
      <c r="Q467" s="205"/>
      <c r="R467" s="205"/>
      <c r="S467" s="205"/>
      <c r="T467" s="206"/>
      <c r="AT467" s="200" t="s">
        <v>192</v>
      </c>
      <c r="AU467" s="200" t="s">
        <v>80</v>
      </c>
      <c r="AV467" s="12" t="s">
        <v>80</v>
      </c>
      <c r="AW467" s="12" t="s">
        <v>35</v>
      </c>
      <c r="AX467" s="12" t="s">
        <v>71</v>
      </c>
      <c r="AY467" s="200" t="s">
        <v>179</v>
      </c>
    </row>
    <row r="468" spans="2:51" s="12" customFormat="1" ht="13.5">
      <c r="B468" s="199"/>
      <c r="D468" s="194" t="s">
        <v>192</v>
      </c>
      <c r="E468" s="200" t="s">
        <v>5</v>
      </c>
      <c r="F468" s="201" t="s">
        <v>2130</v>
      </c>
      <c r="H468" s="202">
        <v>1</v>
      </c>
      <c r="I468" s="203"/>
      <c r="L468" s="199"/>
      <c r="M468" s="204"/>
      <c r="N468" s="205"/>
      <c r="O468" s="205"/>
      <c r="P468" s="205"/>
      <c r="Q468" s="205"/>
      <c r="R468" s="205"/>
      <c r="S468" s="205"/>
      <c r="T468" s="206"/>
      <c r="AT468" s="200" t="s">
        <v>192</v>
      </c>
      <c r="AU468" s="200" t="s">
        <v>80</v>
      </c>
      <c r="AV468" s="12" t="s">
        <v>80</v>
      </c>
      <c r="AW468" s="12" t="s">
        <v>35</v>
      </c>
      <c r="AX468" s="12" t="s">
        <v>71</v>
      </c>
      <c r="AY468" s="200" t="s">
        <v>179</v>
      </c>
    </row>
    <row r="469" spans="2:51" s="12" customFormat="1" ht="13.5">
      <c r="B469" s="199"/>
      <c r="D469" s="194" t="s">
        <v>192</v>
      </c>
      <c r="E469" s="200" t="s">
        <v>5</v>
      </c>
      <c r="F469" s="201" t="s">
        <v>2131</v>
      </c>
      <c r="H469" s="202">
        <v>10</v>
      </c>
      <c r="I469" s="203"/>
      <c r="L469" s="199"/>
      <c r="M469" s="204"/>
      <c r="N469" s="205"/>
      <c r="O469" s="205"/>
      <c r="P469" s="205"/>
      <c r="Q469" s="205"/>
      <c r="R469" s="205"/>
      <c r="S469" s="205"/>
      <c r="T469" s="206"/>
      <c r="AT469" s="200" t="s">
        <v>192</v>
      </c>
      <c r="AU469" s="200" t="s">
        <v>80</v>
      </c>
      <c r="AV469" s="12" t="s">
        <v>80</v>
      </c>
      <c r="AW469" s="12" t="s">
        <v>35</v>
      </c>
      <c r="AX469" s="12" t="s">
        <v>71</v>
      </c>
      <c r="AY469" s="200" t="s">
        <v>179</v>
      </c>
    </row>
    <row r="470" spans="2:51" s="14" customFormat="1" ht="13.5">
      <c r="B470" s="214"/>
      <c r="D470" s="194" t="s">
        <v>192</v>
      </c>
      <c r="E470" s="215" t="s">
        <v>5</v>
      </c>
      <c r="F470" s="216" t="s">
        <v>228</v>
      </c>
      <c r="H470" s="217">
        <v>21</v>
      </c>
      <c r="I470" s="218"/>
      <c r="L470" s="214"/>
      <c r="M470" s="219"/>
      <c r="N470" s="220"/>
      <c r="O470" s="220"/>
      <c r="P470" s="220"/>
      <c r="Q470" s="220"/>
      <c r="R470" s="220"/>
      <c r="S470" s="220"/>
      <c r="T470" s="221"/>
      <c r="AT470" s="215" t="s">
        <v>192</v>
      </c>
      <c r="AU470" s="215" t="s">
        <v>80</v>
      </c>
      <c r="AV470" s="14" t="s">
        <v>186</v>
      </c>
      <c r="AW470" s="14" t="s">
        <v>35</v>
      </c>
      <c r="AX470" s="14" t="s">
        <v>78</v>
      </c>
      <c r="AY470" s="215" t="s">
        <v>179</v>
      </c>
    </row>
    <row r="471" spans="2:65" s="1" customFormat="1" ht="16.5" customHeight="1">
      <c r="B471" s="181"/>
      <c r="C471" s="230" t="s">
        <v>329</v>
      </c>
      <c r="D471" s="230" t="s">
        <v>541</v>
      </c>
      <c r="E471" s="231" t="s">
        <v>2132</v>
      </c>
      <c r="F471" s="232" t="s">
        <v>2133</v>
      </c>
      <c r="G471" s="233" t="s">
        <v>822</v>
      </c>
      <c r="H471" s="234">
        <v>4</v>
      </c>
      <c r="I471" s="235"/>
      <c r="J471" s="236">
        <f>ROUND(I471*H471,2)</f>
        <v>0</v>
      </c>
      <c r="K471" s="232" t="s">
        <v>185</v>
      </c>
      <c r="L471" s="237"/>
      <c r="M471" s="238" t="s">
        <v>5</v>
      </c>
      <c r="N471" s="239" t="s">
        <v>42</v>
      </c>
      <c r="O471" s="43"/>
      <c r="P471" s="191">
        <f>O471*H471</f>
        <v>0</v>
      </c>
      <c r="Q471" s="191">
        <v>0.00038</v>
      </c>
      <c r="R471" s="191">
        <f>Q471*H471</f>
        <v>0.00152</v>
      </c>
      <c r="S471" s="191">
        <v>0</v>
      </c>
      <c r="T471" s="192">
        <f>S471*H471</f>
        <v>0</v>
      </c>
      <c r="AR471" s="25" t="s">
        <v>284</v>
      </c>
      <c r="AT471" s="25" t="s">
        <v>541</v>
      </c>
      <c r="AU471" s="25" t="s">
        <v>80</v>
      </c>
      <c r="AY471" s="25" t="s">
        <v>179</v>
      </c>
      <c r="BE471" s="193">
        <f>IF(N471="základní",J471,0)</f>
        <v>0</v>
      </c>
      <c r="BF471" s="193">
        <f>IF(N471="snížená",J471,0)</f>
        <v>0</v>
      </c>
      <c r="BG471" s="193">
        <f>IF(N471="zákl. přenesená",J471,0)</f>
        <v>0</v>
      </c>
      <c r="BH471" s="193">
        <f>IF(N471="sníž. přenesená",J471,0)</f>
        <v>0</v>
      </c>
      <c r="BI471" s="193">
        <f>IF(N471="nulová",J471,0)</f>
        <v>0</v>
      </c>
      <c r="BJ471" s="25" t="s">
        <v>78</v>
      </c>
      <c r="BK471" s="193">
        <f>ROUND(I471*H471,2)</f>
        <v>0</v>
      </c>
      <c r="BL471" s="25" t="s">
        <v>186</v>
      </c>
      <c r="BM471" s="25" t="s">
        <v>2134</v>
      </c>
    </row>
    <row r="472" spans="2:47" s="1" customFormat="1" ht="13.5">
      <c r="B472" s="42"/>
      <c r="D472" s="194" t="s">
        <v>188</v>
      </c>
      <c r="F472" s="195" t="s">
        <v>2135</v>
      </c>
      <c r="I472" s="196"/>
      <c r="L472" s="42"/>
      <c r="M472" s="197"/>
      <c r="N472" s="43"/>
      <c r="O472" s="43"/>
      <c r="P472" s="43"/>
      <c r="Q472" s="43"/>
      <c r="R472" s="43"/>
      <c r="S472" s="43"/>
      <c r="T472" s="71"/>
      <c r="AT472" s="25" t="s">
        <v>188</v>
      </c>
      <c r="AU472" s="25" t="s">
        <v>80</v>
      </c>
    </row>
    <row r="473" spans="2:65" s="1" customFormat="1" ht="16.5" customHeight="1">
      <c r="B473" s="181"/>
      <c r="C473" s="230" t="s">
        <v>990</v>
      </c>
      <c r="D473" s="230" t="s">
        <v>541</v>
      </c>
      <c r="E473" s="231" t="s">
        <v>2136</v>
      </c>
      <c r="F473" s="232" t="s">
        <v>2137</v>
      </c>
      <c r="G473" s="233" t="s">
        <v>822</v>
      </c>
      <c r="H473" s="234">
        <v>4</v>
      </c>
      <c r="I473" s="235"/>
      <c r="J473" s="236">
        <f>ROUND(I473*H473,2)</f>
        <v>0</v>
      </c>
      <c r="K473" s="232" t="s">
        <v>185</v>
      </c>
      <c r="L473" s="237"/>
      <c r="M473" s="238" t="s">
        <v>5</v>
      </c>
      <c r="N473" s="239" t="s">
        <v>42</v>
      </c>
      <c r="O473" s="43"/>
      <c r="P473" s="191">
        <f>O473*H473</f>
        <v>0</v>
      </c>
      <c r="Q473" s="191">
        <v>0.00054</v>
      </c>
      <c r="R473" s="191">
        <f>Q473*H473</f>
        <v>0.00216</v>
      </c>
      <c r="S473" s="191">
        <v>0</v>
      </c>
      <c r="T473" s="192">
        <f>S473*H473</f>
        <v>0</v>
      </c>
      <c r="AR473" s="25" t="s">
        <v>284</v>
      </c>
      <c r="AT473" s="25" t="s">
        <v>541</v>
      </c>
      <c r="AU473" s="25" t="s">
        <v>80</v>
      </c>
      <c r="AY473" s="25" t="s">
        <v>179</v>
      </c>
      <c r="BE473" s="193">
        <f>IF(N473="základní",J473,0)</f>
        <v>0</v>
      </c>
      <c r="BF473" s="193">
        <f>IF(N473="snížená",J473,0)</f>
        <v>0</v>
      </c>
      <c r="BG473" s="193">
        <f>IF(N473="zákl. přenesená",J473,0)</f>
        <v>0</v>
      </c>
      <c r="BH473" s="193">
        <f>IF(N473="sníž. přenesená",J473,0)</f>
        <v>0</v>
      </c>
      <c r="BI473" s="193">
        <f>IF(N473="nulová",J473,0)</f>
        <v>0</v>
      </c>
      <c r="BJ473" s="25" t="s">
        <v>78</v>
      </c>
      <c r="BK473" s="193">
        <f>ROUND(I473*H473,2)</f>
        <v>0</v>
      </c>
      <c r="BL473" s="25" t="s">
        <v>186</v>
      </c>
      <c r="BM473" s="25" t="s">
        <v>2138</v>
      </c>
    </row>
    <row r="474" spans="2:47" s="1" customFormat="1" ht="13.5">
      <c r="B474" s="42"/>
      <c r="D474" s="194" t="s">
        <v>188</v>
      </c>
      <c r="F474" s="195" t="s">
        <v>2139</v>
      </c>
      <c r="I474" s="196"/>
      <c r="L474" s="42"/>
      <c r="M474" s="197"/>
      <c r="N474" s="43"/>
      <c r="O474" s="43"/>
      <c r="P474" s="43"/>
      <c r="Q474" s="43"/>
      <c r="R474" s="43"/>
      <c r="S474" s="43"/>
      <c r="T474" s="71"/>
      <c r="AT474" s="25" t="s">
        <v>188</v>
      </c>
      <c r="AU474" s="25" t="s">
        <v>80</v>
      </c>
    </row>
    <row r="475" spans="2:65" s="1" customFormat="1" ht="16.5" customHeight="1">
      <c r="B475" s="181"/>
      <c r="C475" s="230" t="s">
        <v>995</v>
      </c>
      <c r="D475" s="230" t="s">
        <v>541</v>
      </c>
      <c r="E475" s="231" t="s">
        <v>2140</v>
      </c>
      <c r="F475" s="232" t="s">
        <v>2141</v>
      </c>
      <c r="G475" s="233" t="s">
        <v>822</v>
      </c>
      <c r="H475" s="234">
        <v>2</v>
      </c>
      <c r="I475" s="235"/>
      <c r="J475" s="236">
        <f>ROUND(I475*H475,2)</f>
        <v>0</v>
      </c>
      <c r="K475" s="232" t="s">
        <v>185</v>
      </c>
      <c r="L475" s="237"/>
      <c r="M475" s="238" t="s">
        <v>5</v>
      </c>
      <c r="N475" s="239" t="s">
        <v>42</v>
      </c>
      <c r="O475" s="43"/>
      <c r="P475" s="191">
        <f>O475*H475</f>
        <v>0</v>
      </c>
      <c r="Q475" s="191">
        <v>0.0009</v>
      </c>
      <c r="R475" s="191">
        <f>Q475*H475</f>
        <v>0.0018</v>
      </c>
      <c r="S475" s="191">
        <v>0</v>
      </c>
      <c r="T475" s="192">
        <f>S475*H475</f>
        <v>0</v>
      </c>
      <c r="AR475" s="25" t="s">
        <v>284</v>
      </c>
      <c r="AT475" s="25" t="s">
        <v>541</v>
      </c>
      <c r="AU475" s="25" t="s">
        <v>80</v>
      </c>
      <c r="AY475" s="25" t="s">
        <v>179</v>
      </c>
      <c r="BE475" s="193">
        <f>IF(N475="základní",J475,0)</f>
        <v>0</v>
      </c>
      <c r="BF475" s="193">
        <f>IF(N475="snížená",J475,0)</f>
        <v>0</v>
      </c>
      <c r="BG475" s="193">
        <f>IF(N475="zákl. přenesená",J475,0)</f>
        <v>0</v>
      </c>
      <c r="BH475" s="193">
        <f>IF(N475="sníž. přenesená",J475,0)</f>
        <v>0</v>
      </c>
      <c r="BI475" s="193">
        <f>IF(N475="nulová",J475,0)</f>
        <v>0</v>
      </c>
      <c r="BJ475" s="25" t="s">
        <v>78</v>
      </c>
      <c r="BK475" s="193">
        <f>ROUND(I475*H475,2)</f>
        <v>0</v>
      </c>
      <c r="BL475" s="25" t="s">
        <v>186</v>
      </c>
      <c r="BM475" s="25" t="s">
        <v>2142</v>
      </c>
    </row>
    <row r="476" spans="2:47" s="1" customFormat="1" ht="13.5">
      <c r="B476" s="42"/>
      <c r="D476" s="194" t="s">
        <v>188</v>
      </c>
      <c r="F476" s="195" t="s">
        <v>2141</v>
      </c>
      <c r="I476" s="196"/>
      <c r="L476" s="42"/>
      <c r="M476" s="197"/>
      <c r="N476" s="43"/>
      <c r="O476" s="43"/>
      <c r="P476" s="43"/>
      <c r="Q476" s="43"/>
      <c r="R476" s="43"/>
      <c r="S476" s="43"/>
      <c r="T476" s="71"/>
      <c r="AT476" s="25" t="s">
        <v>188</v>
      </c>
      <c r="AU476" s="25" t="s">
        <v>80</v>
      </c>
    </row>
    <row r="477" spans="2:65" s="1" customFormat="1" ht="16.5" customHeight="1">
      <c r="B477" s="181"/>
      <c r="C477" s="230" t="s">
        <v>1000</v>
      </c>
      <c r="D477" s="230" t="s">
        <v>541</v>
      </c>
      <c r="E477" s="231" t="s">
        <v>2143</v>
      </c>
      <c r="F477" s="232" t="s">
        <v>2144</v>
      </c>
      <c r="G477" s="233" t="s">
        <v>822</v>
      </c>
      <c r="H477" s="234">
        <v>2</v>
      </c>
      <c r="I477" s="235"/>
      <c r="J477" s="236">
        <f>ROUND(I477*H477,2)</f>
        <v>0</v>
      </c>
      <c r="K477" s="232" t="s">
        <v>5</v>
      </c>
      <c r="L477" s="237"/>
      <c r="M477" s="238" t="s">
        <v>5</v>
      </c>
      <c r="N477" s="239" t="s">
        <v>42</v>
      </c>
      <c r="O477" s="43"/>
      <c r="P477" s="191">
        <f>O477*H477</f>
        <v>0</v>
      </c>
      <c r="Q477" s="191">
        <v>0.0009</v>
      </c>
      <c r="R477" s="191">
        <f>Q477*H477</f>
        <v>0.0018</v>
      </c>
      <c r="S477" s="191">
        <v>0</v>
      </c>
      <c r="T477" s="192">
        <f>S477*H477</f>
        <v>0</v>
      </c>
      <c r="AR477" s="25" t="s">
        <v>284</v>
      </c>
      <c r="AT477" s="25" t="s">
        <v>541</v>
      </c>
      <c r="AU477" s="25" t="s">
        <v>80</v>
      </c>
      <c r="AY477" s="25" t="s">
        <v>179</v>
      </c>
      <c r="BE477" s="193">
        <f>IF(N477="základní",J477,0)</f>
        <v>0</v>
      </c>
      <c r="BF477" s="193">
        <f>IF(N477="snížená",J477,0)</f>
        <v>0</v>
      </c>
      <c r="BG477" s="193">
        <f>IF(N477="zákl. přenesená",J477,0)</f>
        <v>0</v>
      </c>
      <c r="BH477" s="193">
        <f>IF(N477="sníž. přenesená",J477,0)</f>
        <v>0</v>
      </c>
      <c r="BI477" s="193">
        <f>IF(N477="nulová",J477,0)</f>
        <v>0</v>
      </c>
      <c r="BJ477" s="25" t="s">
        <v>78</v>
      </c>
      <c r="BK477" s="193">
        <f>ROUND(I477*H477,2)</f>
        <v>0</v>
      </c>
      <c r="BL477" s="25" t="s">
        <v>186</v>
      </c>
      <c r="BM477" s="25" t="s">
        <v>2145</v>
      </c>
    </row>
    <row r="478" spans="2:47" s="1" customFormat="1" ht="13.5">
      <c r="B478" s="42"/>
      <c r="D478" s="194" t="s">
        <v>188</v>
      </c>
      <c r="F478" s="195" t="s">
        <v>2144</v>
      </c>
      <c r="I478" s="196"/>
      <c r="L478" s="42"/>
      <c r="M478" s="197"/>
      <c r="N478" s="43"/>
      <c r="O478" s="43"/>
      <c r="P478" s="43"/>
      <c r="Q478" s="43"/>
      <c r="R478" s="43"/>
      <c r="S478" s="43"/>
      <c r="T478" s="71"/>
      <c r="AT478" s="25" t="s">
        <v>188</v>
      </c>
      <c r="AU478" s="25" t="s">
        <v>80</v>
      </c>
    </row>
    <row r="479" spans="2:65" s="1" customFormat="1" ht="16.5" customHeight="1">
      <c r="B479" s="181"/>
      <c r="C479" s="230" t="s">
        <v>1008</v>
      </c>
      <c r="D479" s="230" t="s">
        <v>541</v>
      </c>
      <c r="E479" s="231" t="s">
        <v>2146</v>
      </c>
      <c r="F479" s="232" t="s">
        <v>2147</v>
      </c>
      <c r="G479" s="233" t="s">
        <v>822</v>
      </c>
      <c r="H479" s="234">
        <v>1</v>
      </c>
      <c r="I479" s="235"/>
      <c r="J479" s="236">
        <f>ROUND(I479*H479,2)</f>
        <v>0</v>
      </c>
      <c r="K479" s="232" t="s">
        <v>5</v>
      </c>
      <c r="L479" s="237"/>
      <c r="M479" s="238" t="s">
        <v>5</v>
      </c>
      <c r="N479" s="239" t="s">
        <v>42</v>
      </c>
      <c r="O479" s="43"/>
      <c r="P479" s="191">
        <f>O479*H479</f>
        <v>0</v>
      </c>
      <c r="Q479" s="191">
        <v>0.0009</v>
      </c>
      <c r="R479" s="191">
        <f>Q479*H479</f>
        <v>0.0009</v>
      </c>
      <c r="S479" s="191">
        <v>0</v>
      </c>
      <c r="T479" s="192">
        <f>S479*H479</f>
        <v>0</v>
      </c>
      <c r="AR479" s="25" t="s">
        <v>284</v>
      </c>
      <c r="AT479" s="25" t="s">
        <v>541</v>
      </c>
      <c r="AU479" s="25" t="s">
        <v>80</v>
      </c>
      <c r="AY479" s="25" t="s">
        <v>179</v>
      </c>
      <c r="BE479" s="193">
        <f>IF(N479="základní",J479,0)</f>
        <v>0</v>
      </c>
      <c r="BF479" s="193">
        <f>IF(N479="snížená",J479,0)</f>
        <v>0</v>
      </c>
      <c r="BG479" s="193">
        <f>IF(N479="zákl. přenesená",J479,0)</f>
        <v>0</v>
      </c>
      <c r="BH479" s="193">
        <f>IF(N479="sníž. přenesená",J479,0)</f>
        <v>0</v>
      </c>
      <c r="BI479" s="193">
        <f>IF(N479="nulová",J479,0)</f>
        <v>0</v>
      </c>
      <c r="BJ479" s="25" t="s">
        <v>78</v>
      </c>
      <c r="BK479" s="193">
        <f>ROUND(I479*H479,2)</f>
        <v>0</v>
      </c>
      <c r="BL479" s="25" t="s">
        <v>186</v>
      </c>
      <c r="BM479" s="25" t="s">
        <v>2148</v>
      </c>
    </row>
    <row r="480" spans="2:47" s="1" customFormat="1" ht="13.5">
      <c r="B480" s="42"/>
      <c r="D480" s="194" t="s">
        <v>188</v>
      </c>
      <c r="F480" s="195" t="s">
        <v>2147</v>
      </c>
      <c r="I480" s="196"/>
      <c r="L480" s="42"/>
      <c r="M480" s="197"/>
      <c r="N480" s="43"/>
      <c r="O480" s="43"/>
      <c r="P480" s="43"/>
      <c r="Q480" s="43"/>
      <c r="R480" s="43"/>
      <c r="S480" s="43"/>
      <c r="T480" s="71"/>
      <c r="AT480" s="25" t="s">
        <v>188</v>
      </c>
      <c r="AU480" s="25" t="s">
        <v>80</v>
      </c>
    </row>
    <row r="481" spans="2:65" s="1" customFormat="1" ht="16.5" customHeight="1">
      <c r="B481" s="181"/>
      <c r="C481" s="230" t="s">
        <v>1014</v>
      </c>
      <c r="D481" s="230" t="s">
        <v>541</v>
      </c>
      <c r="E481" s="231" t="s">
        <v>2149</v>
      </c>
      <c r="F481" s="232" t="s">
        <v>2150</v>
      </c>
      <c r="G481" s="233" t="s">
        <v>822</v>
      </c>
      <c r="H481" s="234">
        <v>1</v>
      </c>
      <c r="I481" s="235"/>
      <c r="J481" s="236">
        <f>ROUND(I481*H481,2)</f>
        <v>0</v>
      </c>
      <c r="K481" s="232" t="s">
        <v>5</v>
      </c>
      <c r="L481" s="237"/>
      <c r="M481" s="238" t="s">
        <v>5</v>
      </c>
      <c r="N481" s="239" t="s">
        <v>42</v>
      </c>
      <c r="O481" s="43"/>
      <c r="P481" s="191">
        <f>O481*H481</f>
        <v>0</v>
      </c>
      <c r="Q481" s="191">
        <v>0.0009</v>
      </c>
      <c r="R481" s="191">
        <f>Q481*H481</f>
        <v>0.0009</v>
      </c>
      <c r="S481" s="191">
        <v>0</v>
      </c>
      <c r="T481" s="192">
        <f>S481*H481</f>
        <v>0</v>
      </c>
      <c r="AR481" s="25" t="s">
        <v>284</v>
      </c>
      <c r="AT481" s="25" t="s">
        <v>541</v>
      </c>
      <c r="AU481" s="25" t="s">
        <v>80</v>
      </c>
      <c r="AY481" s="25" t="s">
        <v>179</v>
      </c>
      <c r="BE481" s="193">
        <f>IF(N481="základní",J481,0)</f>
        <v>0</v>
      </c>
      <c r="BF481" s="193">
        <f>IF(N481="snížená",J481,0)</f>
        <v>0</v>
      </c>
      <c r="BG481" s="193">
        <f>IF(N481="zákl. přenesená",J481,0)</f>
        <v>0</v>
      </c>
      <c r="BH481" s="193">
        <f>IF(N481="sníž. přenesená",J481,0)</f>
        <v>0</v>
      </c>
      <c r="BI481" s="193">
        <f>IF(N481="nulová",J481,0)</f>
        <v>0</v>
      </c>
      <c r="BJ481" s="25" t="s">
        <v>78</v>
      </c>
      <c r="BK481" s="193">
        <f>ROUND(I481*H481,2)</f>
        <v>0</v>
      </c>
      <c r="BL481" s="25" t="s">
        <v>186</v>
      </c>
      <c r="BM481" s="25" t="s">
        <v>2151</v>
      </c>
    </row>
    <row r="482" spans="2:47" s="1" customFormat="1" ht="13.5">
      <c r="B482" s="42"/>
      <c r="D482" s="194" t="s">
        <v>188</v>
      </c>
      <c r="F482" s="195" t="s">
        <v>2150</v>
      </c>
      <c r="I482" s="196"/>
      <c r="L482" s="42"/>
      <c r="M482" s="197"/>
      <c r="N482" s="43"/>
      <c r="O482" s="43"/>
      <c r="P482" s="43"/>
      <c r="Q482" s="43"/>
      <c r="R482" s="43"/>
      <c r="S482" s="43"/>
      <c r="T482" s="71"/>
      <c r="AT482" s="25" t="s">
        <v>188</v>
      </c>
      <c r="AU482" s="25" t="s">
        <v>80</v>
      </c>
    </row>
    <row r="483" spans="2:65" s="1" customFormat="1" ht="16.5" customHeight="1">
      <c r="B483" s="181"/>
      <c r="C483" s="230" t="s">
        <v>1019</v>
      </c>
      <c r="D483" s="230" t="s">
        <v>541</v>
      </c>
      <c r="E483" s="231" t="s">
        <v>2152</v>
      </c>
      <c r="F483" s="232" t="s">
        <v>2153</v>
      </c>
      <c r="G483" s="233" t="s">
        <v>822</v>
      </c>
      <c r="H483" s="234">
        <v>10</v>
      </c>
      <c r="I483" s="235"/>
      <c r="J483" s="236">
        <f>ROUND(I483*H483,2)</f>
        <v>0</v>
      </c>
      <c r="K483" s="232" t="s">
        <v>5</v>
      </c>
      <c r="L483" s="237"/>
      <c r="M483" s="238" t="s">
        <v>5</v>
      </c>
      <c r="N483" s="239" t="s">
        <v>42</v>
      </c>
      <c r="O483" s="43"/>
      <c r="P483" s="191">
        <f>O483*H483</f>
        <v>0</v>
      </c>
      <c r="Q483" s="191">
        <v>0.00106</v>
      </c>
      <c r="R483" s="191">
        <f>Q483*H483</f>
        <v>0.0106</v>
      </c>
      <c r="S483" s="191">
        <v>0</v>
      </c>
      <c r="T483" s="192">
        <f>S483*H483</f>
        <v>0</v>
      </c>
      <c r="AR483" s="25" t="s">
        <v>284</v>
      </c>
      <c r="AT483" s="25" t="s">
        <v>541</v>
      </c>
      <c r="AU483" s="25" t="s">
        <v>80</v>
      </c>
      <c r="AY483" s="25" t="s">
        <v>179</v>
      </c>
      <c r="BE483" s="193">
        <f>IF(N483="základní",J483,0)</f>
        <v>0</v>
      </c>
      <c r="BF483" s="193">
        <f>IF(N483="snížená",J483,0)</f>
        <v>0</v>
      </c>
      <c r="BG483" s="193">
        <f>IF(N483="zákl. přenesená",J483,0)</f>
        <v>0</v>
      </c>
      <c r="BH483" s="193">
        <f>IF(N483="sníž. přenesená",J483,0)</f>
        <v>0</v>
      </c>
      <c r="BI483" s="193">
        <f>IF(N483="nulová",J483,0)</f>
        <v>0</v>
      </c>
      <c r="BJ483" s="25" t="s">
        <v>78</v>
      </c>
      <c r="BK483" s="193">
        <f>ROUND(I483*H483,2)</f>
        <v>0</v>
      </c>
      <c r="BL483" s="25" t="s">
        <v>186</v>
      </c>
      <c r="BM483" s="25" t="s">
        <v>2154</v>
      </c>
    </row>
    <row r="484" spans="2:47" s="1" customFormat="1" ht="13.5">
      <c r="B484" s="42"/>
      <c r="D484" s="194" t="s">
        <v>188</v>
      </c>
      <c r="F484" s="195" t="s">
        <v>2153</v>
      </c>
      <c r="I484" s="196"/>
      <c r="L484" s="42"/>
      <c r="M484" s="197"/>
      <c r="N484" s="43"/>
      <c r="O484" s="43"/>
      <c r="P484" s="43"/>
      <c r="Q484" s="43"/>
      <c r="R484" s="43"/>
      <c r="S484" s="43"/>
      <c r="T484" s="71"/>
      <c r="AT484" s="25" t="s">
        <v>188</v>
      </c>
      <c r="AU484" s="25" t="s">
        <v>80</v>
      </c>
    </row>
    <row r="485" spans="2:65" s="1" customFormat="1" ht="16.5" customHeight="1">
      <c r="B485" s="181"/>
      <c r="C485" s="230" t="s">
        <v>1024</v>
      </c>
      <c r="D485" s="230" t="s">
        <v>541</v>
      </c>
      <c r="E485" s="231" t="s">
        <v>2155</v>
      </c>
      <c r="F485" s="232" t="s">
        <v>2156</v>
      </c>
      <c r="G485" s="233" t="s">
        <v>822</v>
      </c>
      <c r="H485" s="234">
        <v>1</v>
      </c>
      <c r="I485" s="235"/>
      <c r="J485" s="236">
        <f>ROUND(I485*H485,2)</f>
        <v>0</v>
      </c>
      <c r="K485" s="232" t="s">
        <v>5</v>
      </c>
      <c r="L485" s="237"/>
      <c r="M485" s="238" t="s">
        <v>5</v>
      </c>
      <c r="N485" s="239" t="s">
        <v>42</v>
      </c>
      <c r="O485" s="43"/>
      <c r="P485" s="191">
        <f>O485*H485</f>
        <v>0</v>
      </c>
      <c r="Q485" s="191">
        <v>0.0009</v>
      </c>
      <c r="R485" s="191">
        <f>Q485*H485</f>
        <v>0.0009</v>
      </c>
      <c r="S485" s="191">
        <v>0</v>
      </c>
      <c r="T485" s="192">
        <f>S485*H485</f>
        <v>0</v>
      </c>
      <c r="AR485" s="25" t="s">
        <v>284</v>
      </c>
      <c r="AT485" s="25" t="s">
        <v>541</v>
      </c>
      <c r="AU485" s="25" t="s">
        <v>80</v>
      </c>
      <c r="AY485" s="25" t="s">
        <v>179</v>
      </c>
      <c r="BE485" s="193">
        <f>IF(N485="základní",J485,0)</f>
        <v>0</v>
      </c>
      <c r="BF485" s="193">
        <f>IF(N485="snížená",J485,0)</f>
        <v>0</v>
      </c>
      <c r="BG485" s="193">
        <f>IF(N485="zákl. přenesená",J485,0)</f>
        <v>0</v>
      </c>
      <c r="BH485" s="193">
        <f>IF(N485="sníž. přenesená",J485,0)</f>
        <v>0</v>
      </c>
      <c r="BI485" s="193">
        <f>IF(N485="nulová",J485,0)</f>
        <v>0</v>
      </c>
      <c r="BJ485" s="25" t="s">
        <v>78</v>
      </c>
      <c r="BK485" s="193">
        <f>ROUND(I485*H485,2)</f>
        <v>0</v>
      </c>
      <c r="BL485" s="25" t="s">
        <v>186</v>
      </c>
      <c r="BM485" s="25" t="s">
        <v>2157</v>
      </c>
    </row>
    <row r="486" spans="2:47" s="1" customFormat="1" ht="13.5">
      <c r="B486" s="42"/>
      <c r="D486" s="194" t="s">
        <v>188</v>
      </c>
      <c r="F486" s="195" t="s">
        <v>2156</v>
      </c>
      <c r="I486" s="196"/>
      <c r="L486" s="42"/>
      <c r="M486" s="197"/>
      <c r="N486" s="43"/>
      <c r="O486" s="43"/>
      <c r="P486" s="43"/>
      <c r="Q486" s="43"/>
      <c r="R486" s="43"/>
      <c r="S486" s="43"/>
      <c r="T486" s="71"/>
      <c r="AT486" s="25" t="s">
        <v>188</v>
      </c>
      <c r="AU486" s="25" t="s">
        <v>80</v>
      </c>
    </row>
    <row r="487" spans="2:65" s="1" customFormat="1" ht="16.5" customHeight="1">
      <c r="B487" s="181"/>
      <c r="C487" s="182" t="s">
        <v>1030</v>
      </c>
      <c r="D487" s="182" t="s">
        <v>181</v>
      </c>
      <c r="E487" s="183" t="s">
        <v>2158</v>
      </c>
      <c r="F487" s="184" t="s">
        <v>2159</v>
      </c>
      <c r="G487" s="185" t="s">
        <v>822</v>
      </c>
      <c r="H487" s="186">
        <v>2</v>
      </c>
      <c r="I487" s="187"/>
      <c r="J487" s="188">
        <f>ROUND(I487*H487,2)</f>
        <v>0</v>
      </c>
      <c r="K487" s="184" t="s">
        <v>185</v>
      </c>
      <c r="L487" s="42"/>
      <c r="M487" s="189" t="s">
        <v>5</v>
      </c>
      <c r="N487" s="190" t="s">
        <v>42</v>
      </c>
      <c r="O487" s="43"/>
      <c r="P487" s="191">
        <f>O487*H487</f>
        <v>0</v>
      </c>
      <c r="Q487" s="191">
        <v>0</v>
      </c>
      <c r="R487" s="191">
        <f>Q487*H487</f>
        <v>0</v>
      </c>
      <c r="S487" s="191">
        <v>0</v>
      </c>
      <c r="T487" s="192">
        <f>S487*H487</f>
        <v>0</v>
      </c>
      <c r="AR487" s="25" t="s">
        <v>186</v>
      </c>
      <c r="AT487" s="25" t="s">
        <v>181</v>
      </c>
      <c r="AU487" s="25" t="s">
        <v>80</v>
      </c>
      <c r="AY487" s="25" t="s">
        <v>179</v>
      </c>
      <c r="BE487" s="193">
        <f>IF(N487="základní",J487,0)</f>
        <v>0</v>
      </c>
      <c r="BF487" s="193">
        <f>IF(N487="snížená",J487,0)</f>
        <v>0</v>
      </c>
      <c r="BG487" s="193">
        <f>IF(N487="zákl. přenesená",J487,0)</f>
        <v>0</v>
      </c>
      <c r="BH487" s="193">
        <f>IF(N487="sníž. přenesená",J487,0)</f>
        <v>0</v>
      </c>
      <c r="BI487" s="193">
        <f>IF(N487="nulová",J487,0)</f>
        <v>0</v>
      </c>
      <c r="BJ487" s="25" t="s">
        <v>78</v>
      </c>
      <c r="BK487" s="193">
        <f>ROUND(I487*H487,2)</f>
        <v>0</v>
      </c>
      <c r="BL487" s="25" t="s">
        <v>186</v>
      </c>
      <c r="BM487" s="25" t="s">
        <v>2160</v>
      </c>
    </row>
    <row r="488" spans="2:47" s="1" customFormat="1" ht="27">
      <c r="B488" s="42"/>
      <c r="D488" s="194" t="s">
        <v>188</v>
      </c>
      <c r="F488" s="195" t="s">
        <v>2161</v>
      </c>
      <c r="I488" s="196"/>
      <c r="L488" s="42"/>
      <c r="M488" s="197"/>
      <c r="N488" s="43"/>
      <c r="O488" s="43"/>
      <c r="P488" s="43"/>
      <c r="Q488" s="43"/>
      <c r="R488" s="43"/>
      <c r="S488" s="43"/>
      <c r="T488" s="71"/>
      <c r="AT488" s="25" t="s">
        <v>188</v>
      </c>
      <c r="AU488" s="25" t="s">
        <v>80</v>
      </c>
    </row>
    <row r="489" spans="2:47" s="1" customFormat="1" ht="27">
      <c r="B489" s="42"/>
      <c r="D489" s="194" t="s">
        <v>190</v>
      </c>
      <c r="F489" s="198" t="s">
        <v>2068</v>
      </c>
      <c r="I489" s="196"/>
      <c r="L489" s="42"/>
      <c r="M489" s="197"/>
      <c r="N489" s="43"/>
      <c r="O489" s="43"/>
      <c r="P489" s="43"/>
      <c r="Q489" s="43"/>
      <c r="R489" s="43"/>
      <c r="S489" s="43"/>
      <c r="T489" s="71"/>
      <c r="AT489" s="25" t="s">
        <v>190</v>
      </c>
      <c r="AU489" s="25" t="s">
        <v>80</v>
      </c>
    </row>
    <row r="490" spans="2:51" s="12" customFormat="1" ht="13.5">
      <c r="B490" s="199"/>
      <c r="D490" s="194" t="s">
        <v>192</v>
      </c>
      <c r="E490" s="200" t="s">
        <v>5</v>
      </c>
      <c r="F490" s="201" t="s">
        <v>80</v>
      </c>
      <c r="H490" s="202">
        <v>2</v>
      </c>
      <c r="I490" s="203"/>
      <c r="L490" s="199"/>
      <c r="M490" s="204"/>
      <c r="N490" s="205"/>
      <c r="O490" s="205"/>
      <c r="P490" s="205"/>
      <c r="Q490" s="205"/>
      <c r="R490" s="205"/>
      <c r="S490" s="205"/>
      <c r="T490" s="206"/>
      <c r="AT490" s="200" t="s">
        <v>192</v>
      </c>
      <c r="AU490" s="200" t="s">
        <v>80</v>
      </c>
      <c r="AV490" s="12" t="s">
        <v>80</v>
      </c>
      <c r="AW490" s="12" t="s">
        <v>35</v>
      </c>
      <c r="AX490" s="12" t="s">
        <v>78</v>
      </c>
      <c r="AY490" s="200" t="s">
        <v>179</v>
      </c>
    </row>
    <row r="491" spans="2:65" s="1" customFormat="1" ht="16.5" customHeight="1">
      <c r="B491" s="181"/>
      <c r="C491" s="230" t="s">
        <v>1035</v>
      </c>
      <c r="D491" s="230" t="s">
        <v>541</v>
      </c>
      <c r="E491" s="231" t="s">
        <v>2162</v>
      </c>
      <c r="F491" s="232" t="s">
        <v>2163</v>
      </c>
      <c r="G491" s="233" t="s">
        <v>822</v>
      </c>
      <c r="H491" s="234">
        <v>2</v>
      </c>
      <c r="I491" s="235"/>
      <c r="J491" s="236">
        <f>ROUND(I491*H491,2)</f>
        <v>0</v>
      </c>
      <c r="K491" s="232" t="s">
        <v>5</v>
      </c>
      <c r="L491" s="237"/>
      <c r="M491" s="238" t="s">
        <v>5</v>
      </c>
      <c r="N491" s="239" t="s">
        <v>42</v>
      </c>
      <c r="O491" s="43"/>
      <c r="P491" s="191">
        <f>O491*H491</f>
        <v>0</v>
      </c>
      <c r="Q491" s="191">
        <v>0.00058</v>
      </c>
      <c r="R491" s="191">
        <f>Q491*H491</f>
        <v>0.00116</v>
      </c>
      <c r="S491" s="191">
        <v>0</v>
      </c>
      <c r="T491" s="192">
        <f>S491*H491</f>
        <v>0</v>
      </c>
      <c r="AR491" s="25" t="s">
        <v>284</v>
      </c>
      <c r="AT491" s="25" t="s">
        <v>541</v>
      </c>
      <c r="AU491" s="25" t="s">
        <v>80</v>
      </c>
      <c r="AY491" s="25" t="s">
        <v>179</v>
      </c>
      <c r="BE491" s="193">
        <f>IF(N491="základní",J491,0)</f>
        <v>0</v>
      </c>
      <c r="BF491" s="193">
        <f>IF(N491="snížená",J491,0)</f>
        <v>0</v>
      </c>
      <c r="BG491" s="193">
        <f>IF(N491="zákl. přenesená",J491,0)</f>
        <v>0</v>
      </c>
      <c r="BH491" s="193">
        <f>IF(N491="sníž. přenesená",J491,0)</f>
        <v>0</v>
      </c>
      <c r="BI491" s="193">
        <f>IF(N491="nulová",J491,0)</f>
        <v>0</v>
      </c>
      <c r="BJ491" s="25" t="s">
        <v>78</v>
      </c>
      <c r="BK491" s="193">
        <f>ROUND(I491*H491,2)</f>
        <v>0</v>
      </c>
      <c r="BL491" s="25" t="s">
        <v>186</v>
      </c>
      <c r="BM491" s="25" t="s">
        <v>2164</v>
      </c>
    </row>
    <row r="492" spans="2:47" s="1" customFormat="1" ht="13.5">
      <c r="B492" s="42"/>
      <c r="D492" s="194" t="s">
        <v>188</v>
      </c>
      <c r="F492" s="195" t="s">
        <v>2163</v>
      </c>
      <c r="I492" s="196"/>
      <c r="L492" s="42"/>
      <c r="M492" s="197"/>
      <c r="N492" s="43"/>
      <c r="O492" s="43"/>
      <c r="P492" s="43"/>
      <c r="Q492" s="43"/>
      <c r="R492" s="43"/>
      <c r="S492" s="43"/>
      <c r="T492" s="71"/>
      <c r="AT492" s="25" t="s">
        <v>188</v>
      </c>
      <c r="AU492" s="25" t="s">
        <v>80</v>
      </c>
    </row>
    <row r="493" spans="2:65" s="1" customFormat="1" ht="16.5" customHeight="1">
      <c r="B493" s="181"/>
      <c r="C493" s="182" t="s">
        <v>1040</v>
      </c>
      <c r="D493" s="182" t="s">
        <v>181</v>
      </c>
      <c r="E493" s="183" t="s">
        <v>2165</v>
      </c>
      <c r="F493" s="184" t="s">
        <v>2166</v>
      </c>
      <c r="G493" s="185" t="s">
        <v>822</v>
      </c>
      <c r="H493" s="186">
        <v>5</v>
      </c>
      <c r="I493" s="187"/>
      <c r="J493" s="188">
        <f>ROUND(I493*H493,2)</f>
        <v>0</v>
      </c>
      <c r="K493" s="184" t="s">
        <v>185</v>
      </c>
      <c r="L493" s="42"/>
      <c r="M493" s="189" t="s">
        <v>5</v>
      </c>
      <c r="N493" s="190" t="s">
        <v>42</v>
      </c>
      <c r="O493" s="43"/>
      <c r="P493" s="191">
        <f>O493*H493</f>
        <v>0</v>
      </c>
      <c r="Q493" s="191">
        <v>0</v>
      </c>
      <c r="R493" s="191">
        <f>Q493*H493</f>
        <v>0</v>
      </c>
      <c r="S493" s="191">
        <v>0</v>
      </c>
      <c r="T493" s="192">
        <f>S493*H493</f>
        <v>0</v>
      </c>
      <c r="AR493" s="25" t="s">
        <v>186</v>
      </c>
      <c r="AT493" s="25" t="s">
        <v>181</v>
      </c>
      <c r="AU493" s="25" t="s">
        <v>80</v>
      </c>
      <c r="AY493" s="25" t="s">
        <v>179</v>
      </c>
      <c r="BE493" s="193">
        <f>IF(N493="základní",J493,0)</f>
        <v>0</v>
      </c>
      <c r="BF493" s="193">
        <f>IF(N493="snížená",J493,0)</f>
        <v>0</v>
      </c>
      <c r="BG493" s="193">
        <f>IF(N493="zákl. přenesená",J493,0)</f>
        <v>0</v>
      </c>
      <c r="BH493" s="193">
        <f>IF(N493="sníž. přenesená",J493,0)</f>
        <v>0</v>
      </c>
      <c r="BI493" s="193">
        <f>IF(N493="nulová",J493,0)</f>
        <v>0</v>
      </c>
      <c r="BJ493" s="25" t="s">
        <v>78</v>
      </c>
      <c r="BK493" s="193">
        <f>ROUND(I493*H493,2)</f>
        <v>0</v>
      </c>
      <c r="BL493" s="25" t="s">
        <v>186</v>
      </c>
      <c r="BM493" s="25" t="s">
        <v>2167</v>
      </c>
    </row>
    <row r="494" spans="2:47" s="1" customFormat="1" ht="27">
      <c r="B494" s="42"/>
      <c r="D494" s="194" t="s">
        <v>188</v>
      </c>
      <c r="F494" s="195" t="s">
        <v>2168</v>
      </c>
      <c r="I494" s="196"/>
      <c r="L494" s="42"/>
      <c r="M494" s="197"/>
      <c r="N494" s="43"/>
      <c r="O494" s="43"/>
      <c r="P494" s="43"/>
      <c r="Q494" s="43"/>
      <c r="R494" s="43"/>
      <c r="S494" s="43"/>
      <c r="T494" s="71"/>
      <c r="AT494" s="25" t="s">
        <v>188</v>
      </c>
      <c r="AU494" s="25" t="s">
        <v>80</v>
      </c>
    </row>
    <row r="495" spans="2:47" s="1" customFormat="1" ht="27">
      <c r="B495" s="42"/>
      <c r="D495" s="194" t="s">
        <v>190</v>
      </c>
      <c r="F495" s="198" t="s">
        <v>2068</v>
      </c>
      <c r="I495" s="196"/>
      <c r="L495" s="42"/>
      <c r="M495" s="197"/>
      <c r="N495" s="43"/>
      <c r="O495" s="43"/>
      <c r="P495" s="43"/>
      <c r="Q495" s="43"/>
      <c r="R495" s="43"/>
      <c r="S495" s="43"/>
      <c r="T495" s="71"/>
      <c r="AT495" s="25" t="s">
        <v>190</v>
      </c>
      <c r="AU495" s="25" t="s">
        <v>80</v>
      </c>
    </row>
    <row r="496" spans="2:51" s="12" customFormat="1" ht="13.5">
      <c r="B496" s="199"/>
      <c r="D496" s="194" t="s">
        <v>192</v>
      </c>
      <c r="E496" s="200" t="s">
        <v>5</v>
      </c>
      <c r="F496" s="201" t="s">
        <v>236</v>
      </c>
      <c r="H496" s="202">
        <v>5</v>
      </c>
      <c r="I496" s="203"/>
      <c r="L496" s="199"/>
      <c r="M496" s="204"/>
      <c r="N496" s="205"/>
      <c r="O496" s="205"/>
      <c r="P496" s="205"/>
      <c r="Q496" s="205"/>
      <c r="R496" s="205"/>
      <c r="S496" s="205"/>
      <c r="T496" s="206"/>
      <c r="AT496" s="200" t="s">
        <v>192</v>
      </c>
      <c r="AU496" s="200" t="s">
        <v>80</v>
      </c>
      <c r="AV496" s="12" t="s">
        <v>80</v>
      </c>
      <c r="AW496" s="12" t="s">
        <v>35</v>
      </c>
      <c r="AX496" s="12" t="s">
        <v>78</v>
      </c>
      <c r="AY496" s="200" t="s">
        <v>179</v>
      </c>
    </row>
    <row r="497" spans="2:65" s="1" customFormat="1" ht="16.5" customHeight="1">
      <c r="B497" s="181"/>
      <c r="C497" s="230" t="s">
        <v>1046</v>
      </c>
      <c r="D497" s="230" t="s">
        <v>541</v>
      </c>
      <c r="E497" s="231" t="s">
        <v>2169</v>
      </c>
      <c r="F497" s="232" t="s">
        <v>2170</v>
      </c>
      <c r="G497" s="233" t="s">
        <v>822</v>
      </c>
      <c r="H497" s="234">
        <v>5</v>
      </c>
      <c r="I497" s="235"/>
      <c r="J497" s="236">
        <f>ROUND(I497*H497,2)</f>
        <v>0</v>
      </c>
      <c r="K497" s="232" t="s">
        <v>185</v>
      </c>
      <c r="L497" s="237"/>
      <c r="M497" s="238" t="s">
        <v>5</v>
      </c>
      <c r="N497" s="239" t="s">
        <v>42</v>
      </c>
      <c r="O497" s="43"/>
      <c r="P497" s="191">
        <f>O497*H497</f>
        <v>0</v>
      </c>
      <c r="Q497" s="191">
        <v>0.00054</v>
      </c>
      <c r="R497" s="191">
        <f>Q497*H497</f>
        <v>0.0027</v>
      </c>
      <c r="S497" s="191">
        <v>0</v>
      </c>
      <c r="T497" s="192">
        <f>S497*H497</f>
        <v>0</v>
      </c>
      <c r="AR497" s="25" t="s">
        <v>284</v>
      </c>
      <c r="AT497" s="25" t="s">
        <v>541</v>
      </c>
      <c r="AU497" s="25" t="s">
        <v>80</v>
      </c>
      <c r="AY497" s="25" t="s">
        <v>179</v>
      </c>
      <c r="BE497" s="193">
        <f>IF(N497="základní",J497,0)</f>
        <v>0</v>
      </c>
      <c r="BF497" s="193">
        <f>IF(N497="snížená",J497,0)</f>
        <v>0</v>
      </c>
      <c r="BG497" s="193">
        <f>IF(N497="zákl. přenesená",J497,0)</f>
        <v>0</v>
      </c>
      <c r="BH497" s="193">
        <f>IF(N497="sníž. přenesená",J497,0)</f>
        <v>0</v>
      </c>
      <c r="BI497" s="193">
        <f>IF(N497="nulová",J497,0)</f>
        <v>0</v>
      </c>
      <c r="BJ497" s="25" t="s">
        <v>78</v>
      </c>
      <c r="BK497" s="193">
        <f>ROUND(I497*H497,2)</f>
        <v>0</v>
      </c>
      <c r="BL497" s="25" t="s">
        <v>186</v>
      </c>
      <c r="BM497" s="25" t="s">
        <v>2171</v>
      </c>
    </row>
    <row r="498" spans="2:47" s="1" customFormat="1" ht="13.5">
      <c r="B498" s="42"/>
      <c r="D498" s="194" t="s">
        <v>188</v>
      </c>
      <c r="F498" s="195" t="s">
        <v>2170</v>
      </c>
      <c r="I498" s="196"/>
      <c r="L498" s="42"/>
      <c r="M498" s="197"/>
      <c r="N498" s="43"/>
      <c r="O498" s="43"/>
      <c r="P498" s="43"/>
      <c r="Q498" s="43"/>
      <c r="R498" s="43"/>
      <c r="S498" s="43"/>
      <c r="T498" s="71"/>
      <c r="AT498" s="25" t="s">
        <v>188</v>
      </c>
      <c r="AU498" s="25" t="s">
        <v>80</v>
      </c>
    </row>
    <row r="499" spans="2:65" s="1" customFormat="1" ht="16.5" customHeight="1">
      <c r="B499" s="181"/>
      <c r="C499" s="182" t="s">
        <v>1052</v>
      </c>
      <c r="D499" s="182" t="s">
        <v>181</v>
      </c>
      <c r="E499" s="183" t="s">
        <v>2172</v>
      </c>
      <c r="F499" s="184" t="s">
        <v>2173</v>
      </c>
      <c r="G499" s="185" t="s">
        <v>822</v>
      </c>
      <c r="H499" s="186">
        <v>6</v>
      </c>
      <c r="I499" s="187"/>
      <c r="J499" s="188">
        <f>ROUND(I499*H499,2)</f>
        <v>0</v>
      </c>
      <c r="K499" s="184" t="s">
        <v>185</v>
      </c>
      <c r="L499" s="42"/>
      <c r="M499" s="189" t="s">
        <v>5</v>
      </c>
      <c r="N499" s="190" t="s">
        <v>42</v>
      </c>
      <c r="O499" s="43"/>
      <c r="P499" s="191">
        <f>O499*H499</f>
        <v>0</v>
      </c>
      <c r="Q499" s="191">
        <v>0.00086</v>
      </c>
      <c r="R499" s="191">
        <f>Q499*H499</f>
        <v>0.00516</v>
      </c>
      <c r="S499" s="191">
        <v>0</v>
      </c>
      <c r="T499" s="192">
        <f>S499*H499</f>
        <v>0</v>
      </c>
      <c r="AR499" s="25" t="s">
        <v>186</v>
      </c>
      <c r="AT499" s="25" t="s">
        <v>181</v>
      </c>
      <c r="AU499" s="25" t="s">
        <v>80</v>
      </c>
      <c r="AY499" s="25" t="s">
        <v>179</v>
      </c>
      <c r="BE499" s="193">
        <f>IF(N499="základní",J499,0)</f>
        <v>0</v>
      </c>
      <c r="BF499" s="193">
        <f>IF(N499="snížená",J499,0)</f>
        <v>0</v>
      </c>
      <c r="BG499" s="193">
        <f>IF(N499="zákl. přenesená",J499,0)</f>
        <v>0</v>
      </c>
      <c r="BH499" s="193">
        <f>IF(N499="sníž. přenesená",J499,0)</f>
        <v>0</v>
      </c>
      <c r="BI499" s="193">
        <f>IF(N499="nulová",J499,0)</f>
        <v>0</v>
      </c>
      <c r="BJ499" s="25" t="s">
        <v>78</v>
      </c>
      <c r="BK499" s="193">
        <f>ROUND(I499*H499,2)</f>
        <v>0</v>
      </c>
      <c r="BL499" s="25" t="s">
        <v>186</v>
      </c>
      <c r="BM499" s="25" t="s">
        <v>2174</v>
      </c>
    </row>
    <row r="500" spans="2:47" s="1" customFormat="1" ht="27">
      <c r="B500" s="42"/>
      <c r="D500" s="194" t="s">
        <v>188</v>
      </c>
      <c r="F500" s="195" t="s">
        <v>2175</v>
      </c>
      <c r="I500" s="196"/>
      <c r="L500" s="42"/>
      <c r="M500" s="197"/>
      <c r="N500" s="43"/>
      <c r="O500" s="43"/>
      <c r="P500" s="43"/>
      <c r="Q500" s="43"/>
      <c r="R500" s="43"/>
      <c r="S500" s="43"/>
      <c r="T500" s="71"/>
      <c r="AT500" s="25" t="s">
        <v>188</v>
      </c>
      <c r="AU500" s="25" t="s">
        <v>80</v>
      </c>
    </row>
    <row r="501" spans="2:47" s="1" customFormat="1" ht="27">
      <c r="B501" s="42"/>
      <c r="D501" s="194" t="s">
        <v>190</v>
      </c>
      <c r="F501" s="198" t="s">
        <v>2068</v>
      </c>
      <c r="I501" s="196"/>
      <c r="L501" s="42"/>
      <c r="M501" s="197"/>
      <c r="N501" s="43"/>
      <c r="O501" s="43"/>
      <c r="P501" s="43"/>
      <c r="Q501" s="43"/>
      <c r="R501" s="43"/>
      <c r="S501" s="43"/>
      <c r="T501" s="71"/>
      <c r="AT501" s="25" t="s">
        <v>190</v>
      </c>
      <c r="AU501" s="25" t="s">
        <v>80</v>
      </c>
    </row>
    <row r="502" spans="2:51" s="12" customFormat="1" ht="13.5">
      <c r="B502" s="199"/>
      <c r="D502" s="194" t="s">
        <v>192</v>
      </c>
      <c r="E502" s="200" t="s">
        <v>5</v>
      </c>
      <c r="F502" s="201" t="s">
        <v>248</v>
      </c>
      <c r="H502" s="202">
        <v>6</v>
      </c>
      <c r="I502" s="203"/>
      <c r="L502" s="199"/>
      <c r="M502" s="204"/>
      <c r="N502" s="205"/>
      <c r="O502" s="205"/>
      <c r="P502" s="205"/>
      <c r="Q502" s="205"/>
      <c r="R502" s="205"/>
      <c r="S502" s="205"/>
      <c r="T502" s="206"/>
      <c r="AT502" s="200" t="s">
        <v>192</v>
      </c>
      <c r="AU502" s="200" t="s">
        <v>80</v>
      </c>
      <c r="AV502" s="12" t="s">
        <v>80</v>
      </c>
      <c r="AW502" s="12" t="s">
        <v>35</v>
      </c>
      <c r="AX502" s="12" t="s">
        <v>78</v>
      </c>
      <c r="AY502" s="200" t="s">
        <v>179</v>
      </c>
    </row>
    <row r="503" spans="2:65" s="1" customFormat="1" ht="16.5" customHeight="1">
      <c r="B503" s="181"/>
      <c r="C503" s="230" t="s">
        <v>1057</v>
      </c>
      <c r="D503" s="230" t="s">
        <v>541</v>
      </c>
      <c r="E503" s="231" t="s">
        <v>2176</v>
      </c>
      <c r="F503" s="232" t="s">
        <v>2177</v>
      </c>
      <c r="G503" s="233" t="s">
        <v>822</v>
      </c>
      <c r="H503" s="234">
        <v>6</v>
      </c>
      <c r="I503" s="235"/>
      <c r="J503" s="236">
        <f>ROUND(I503*H503,2)</f>
        <v>0</v>
      </c>
      <c r="K503" s="232" t="s">
        <v>185</v>
      </c>
      <c r="L503" s="237"/>
      <c r="M503" s="238" t="s">
        <v>5</v>
      </c>
      <c r="N503" s="239" t="s">
        <v>42</v>
      </c>
      <c r="O503" s="43"/>
      <c r="P503" s="191">
        <f>O503*H503</f>
        <v>0</v>
      </c>
      <c r="Q503" s="191">
        <v>0.0035</v>
      </c>
      <c r="R503" s="191">
        <f>Q503*H503</f>
        <v>0.021</v>
      </c>
      <c r="S503" s="191">
        <v>0</v>
      </c>
      <c r="T503" s="192">
        <f>S503*H503</f>
        <v>0</v>
      </c>
      <c r="AR503" s="25" t="s">
        <v>284</v>
      </c>
      <c r="AT503" s="25" t="s">
        <v>541</v>
      </c>
      <c r="AU503" s="25" t="s">
        <v>80</v>
      </c>
      <c r="AY503" s="25" t="s">
        <v>179</v>
      </c>
      <c r="BE503" s="193">
        <f>IF(N503="základní",J503,0)</f>
        <v>0</v>
      </c>
      <c r="BF503" s="193">
        <f>IF(N503="snížená",J503,0)</f>
        <v>0</v>
      </c>
      <c r="BG503" s="193">
        <f>IF(N503="zákl. přenesená",J503,0)</f>
        <v>0</v>
      </c>
      <c r="BH503" s="193">
        <f>IF(N503="sníž. přenesená",J503,0)</f>
        <v>0</v>
      </c>
      <c r="BI503" s="193">
        <f>IF(N503="nulová",J503,0)</f>
        <v>0</v>
      </c>
      <c r="BJ503" s="25" t="s">
        <v>78</v>
      </c>
      <c r="BK503" s="193">
        <f>ROUND(I503*H503,2)</f>
        <v>0</v>
      </c>
      <c r="BL503" s="25" t="s">
        <v>186</v>
      </c>
      <c r="BM503" s="25" t="s">
        <v>2178</v>
      </c>
    </row>
    <row r="504" spans="2:47" s="1" customFormat="1" ht="13.5">
      <c r="B504" s="42"/>
      <c r="D504" s="194" t="s">
        <v>188</v>
      </c>
      <c r="F504" s="195" t="s">
        <v>2179</v>
      </c>
      <c r="I504" s="196"/>
      <c r="L504" s="42"/>
      <c r="M504" s="197"/>
      <c r="N504" s="43"/>
      <c r="O504" s="43"/>
      <c r="P504" s="43"/>
      <c r="Q504" s="43"/>
      <c r="R504" s="43"/>
      <c r="S504" s="43"/>
      <c r="T504" s="71"/>
      <c r="AT504" s="25" t="s">
        <v>188</v>
      </c>
      <c r="AU504" s="25" t="s">
        <v>80</v>
      </c>
    </row>
    <row r="505" spans="2:65" s="1" customFormat="1" ht="16.5" customHeight="1">
      <c r="B505" s="181"/>
      <c r="C505" s="230" t="s">
        <v>1062</v>
      </c>
      <c r="D505" s="230" t="s">
        <v>541</v>
      </c>
      <c r="E505" s="231" t="s">
        <v>2180</v>
      </c>
      <c r="F505" s="232" t="s">
        <v>2181</v>
      </c>
      <c r="G505" s="233" t="s">
        <v>822</v>
      </c>
      <c r="H505" s="234">
        <v>6</v>
      </c>
      <c r="I505" s="235"/>
      <c r="J505" s="236">
        <f>ROUND(I505*H505,2)</f>
        <v>0</v>
      </c>
      <c r="K505" s="232" t="s">
        <v>185</v>
      </c>
      <c r="L505" s="237"/>
      <c r="M505" s="238" t="s">
        <v>5</v>
      </c>
      <c r="N505" s="239" t="s">
        <v>42</v>
      </c>
      <c r="O505" s="43"/>
      <c r="P505" s="191">
        <f>O505*H505</f>
        <v>0</v>
      </c>
      <c r="Q505" s="191">
        <v>0.018</v>
      </c>
      <c r="R505" s="191">
        <f>Q505*H505</f>
        <v>0.10799999999999998</v>
      </c>
      <c r="S505" s="191">
        <v>0</v>
      </c>
      <c r="T505" s="192">
        <f>S505*H505</f>
        <v>0</v>
      </c>
      <c r="AR505" s="25" t="s">
        <v>284</v>
      </c>
      <c r="AT505" s="25" t="s">
        <v>541</v>
      </c>
      <c r="AU505" s="25" t="s">
        <v>80</v>
      </c>
      <c r="AY505" s="25" t="s">
        <v>179</v>
      </c>
      <c r="BE505" s="193">
        <f>IF(N505="základní",J505,0)</f>
        <v>0</v>
      </c>
      <c r="BF505" s="193">
        <f>IF(N505="snížená",J505,0)</f>
        <v>0</v>
      </c>
      <c r="BG505" s="193">
        <f>IF(N505="zákl. přenesená",J505,0)</f>
        <v>0</v>
      </c>
      <c r="BH505" s="193">
        <f>IF(N505="sníž. přenesená",J505,0)</f>
        <v>0</v>
      </c>
      <c r="BI505" s="193">
        <f>IF(N505="nulová",J505,0)</f>
        <v>0</v>
      </c>
      <c r="BJ505" s="25" t="s">
        <v>78</v>
      </c>
      <c r="BK505" s="193">
        <f>ROUND(I505*H505,2)</f>
        <v>0</v>
      </c>
      <c r="BL505" s="25" t="s">
        <v>186</v>
      </c>
      <c r="BM505" s="25" t="s">
        <v>2182</v>
      </c>
    </row>
    <row r="506" spans="2:47" s="1" customFormat="1" ht="13.5">
      <c r="B506" s="42"/>
      <c r="D506" s="194" t="s">
        <v>188</v>
      </c>
      <c r="F506" s="195" t="s">
        <v>2181</v>
      </c>
      <c r="I506" s="196"/>
      <c r="L506" s="42"/>
      <c r="M506" s="197"/>
      <c r="N506" s="43"/>
      <c r="O506" s="43"/>
      <c r="P506" s="43"/>
      <c r="Q506" s="43"/>
      <c r="R506" s="43"/>
      <c r="S506" s="43"/>
      <c r="T506" s="71"/>
      <c r="AT506" s="25" t="s">
        <v>188</v>
      </c>
      <c r="AU506" s="25" t="s">
        <v>80</v>
      </c>
    </row>
    <row r="507" spans="2:65" s="1" customFormat="1" ht="16.5" customHeight="1">
      <c r="B507" s="181"/>
      <c r="C507" s="182" t="s">
        <v>1069</v>
      </c>
      <c r="D507" s="182" t="s">
        <v>181</v>
      </c>
      <c r="E507" s="183" t="s">
        <v>2183</v>
      </c>
      <c r="F507" s="184" t="s">
        <v>2184</v>
      </c>
      <c r="G507" s="185" t="s">
        <v>822</v>
      </c>
      <c r="H507" s="186">
        <v>2</v>
      </c>
      <c r="I507" s="187"/>
      <c r="J507" s="188">
        <f>ROUND(I507*H507,2)</f>
        <v>0</v>
      </c>
      <c r="K507" s="184" t="s">
        <v>185</v>
      </c>
      <c r="L507" s="42"/>
      <c r="M507" s="189" t="s">
        <v>5</v>
      </c>
      <c r="N507" s="190" t="s">
        <v>42</v>
      </c>
      <c r="O507" s="43"/>
      <c r="P507" s="191">
        <f>O507*H507</f>
        <v>0</v>
      </c>
      <c r="Q507" s="191">
        <v>0.00034</v>
      </c>
      <c r="R507" s="191">
        <f>Q507*H507</f>
        <v>0.00068</v>
      </c>
      <c r="S507" s="191">
        <v>0</v>
      </c>
      <c r="T507" s="192">
        <f>S507*H507</f>
        <v>0</v>
      </c>
      <c r="AR507" s="25" t="s">
        <v>186</v>
      </c>
      <c r="AT507" s="25" t="s">
        <v>181</v>
      </c>
      <c r="AU507" s="25" t="s">
        <v>80</v>
      </c>
      <c r="AY507" s="25" t="s">
        <v>179</v>
      </c>
      <c r="BE507" s="193">
        <f>IF(N507="základní",J507,0)</f>
        <v>0</v>
      </c>
      <c r="BF507" s="193">
        <f>IF(N507="snížená",J507,0)</f>
        <v>0</v>
      </c>
      <c r="BG507" s="193">
        <f>IF(N507="zákl. přenesená",J507,0)</f>
        <v>0</v>
      </c>
      <c r="BH507" s="193">
        <f>IF(N507="sníž. přenesená",J507,0)</f>
        <v>0</v>
      </c>
      <c r="BI507" s="193">
        <f>IF(N507="nulová",J507,0)</f>
        <v>0</v>
      </c>
      <c r="BJ507" s="25" t="s">
        <v>78</v>
      </c>
      <c r="BK507" s="193">
        <f>ROUND(I507*H507,2)</f>
        <v>0</v>
      </c>
      <c r="BL507" s="25" t="s">
        <v>186</v>
      </c>
      <c r="BM507" s="25" t="s">
        <v>2185</v>
      </c>
    </row>
    <row r="508" spans="2:47" s="1" customFormat="1" ht="13.5">
      <c r="B508" s="42"/>
      <c r="D508" s="194" t="s">
        <v>188</v>
      </c>
      <c r="F508" s="195" t="s">
        <v>2186</v>
      </c>
      <c r="I508" s="196"/>
      <c r="L508" s="42"/>
      <c r="M508" s="197"/>
      <c r="N508" s="43"/>
      <c r="O508" s="43"/>
      <c r="P508" s="43"/>
      <c r="Q508" s="43"/>
      <c r="R508" s="43"/>
      <c r="S508" s="43"/>
      <c r="T508" s="71"/>
      <c r="AT508" s="25" t="s">
        <v>188</v>
      </c>
      <c r="AU508" s="25" t="s">
        <v>80</v>
      </c>
    </row>
    <row r="509" spans="2:47" s="1" customFormat="1" ht="27">
      <c r="B509" s="42"/>
      <c r="D509" s="194" t="s">
        <v>190</v>
      </c>
      <c r="F509" s="198" t="s">
        <v>2068</v>
      </c>
      <c r="I509" s="196"/>
      <c r="L509" s="42"/>
      <c r="M509" s="197"/>
      <c r="N509" s="43"/>
      <c r="O509" s="43"/>
      <c r="P509" s="43"/>
      <c r="Q509" s="43"/>
      <c r="R509" s="43"/>
      <c r="S509" s="43"/>
      <c r="T509" s="71"/>
      <c r="AT509" s="25" t="s">
        <v>190</v>
      </c>
      <c r="AU509" s="25" t="s">
        <v>80</v>
      </c>
    </row>
    <row r="510" spans="2:51" s="12" customFormat="1" ht="13.5">
      <c r="B510" s="199"/>
      <c r="D510" s="194" t="s">
        <v>192</v>
      </c>
      <c r="E510" s="200" t="s">
        <v>5</v>
      </c>
      <c r="F510" s="201" t="s">
        <v>80</v>
      </c>
      <c r="H510" s="202">
        <v>2</v>
      </c>
      <c r="I510" s="203"/>
      <c r="L510" s="199"/>
      <c r="M510" s="204"/>
      <c r="N510" s="205"/>
      <c r="O510" s="205"/>
      <c r="P510" s="205"/>
      <c r="Q510" s="205"/>
      <c r="R510" s="205"/>
      <c r="S510" s="205"/>
      <c r="T510" s="206"/>
      <c r="AT510" s="200" t="s">
        <v>192</v>
      </c>
      <c r="AU510" s="200" t="s">
        <v>80</v>
      </c>
      <c r="AV510" s="12" t="s">
        <v>80</v>
      </c>
      <c r="AW510" s="12" t="s">
        <v>35</v>
      </c>
      <c r="AX510" s="12" t="s">
        <v>78</v>
      </c>
      <c r="AY510" s="200" t="s">
        <v>179</v>
      </c>
    </row>
    <row r="511" spans="2:65" s="1" customFormat="1" ht="25.5" customHeight="1">
      <c r="B511" s="181"/>
      <c r="C511" s="230" t="s">
        <v>1076</v>
      </c>
      <c r="D511" s="230" t="s">
        <v>541</v>
      </c>
      <c r="E511" s="231" t="s">
        <v>2187</v>
      </c>
      <c r="F511" s="232" t="s">
        <v>2188</v>
      </c>
      <c r="G511" s="233" t="s">
        <v>822</v>
      </c>
      <c r="H511" s="234">
        <v>2</v>
      </c>
      <c r="I511" s="235"/>
      <c r="J511" s="236">
        <f>ROUND(I511*H511,2)</f>
        <v>0</v>
      </c>
      <c r="K511" s="232" t="s">
        <v>185</v>
      </c>
      <c r="L511" s="237"/>
      <c r="M511" s="238" t="s">
        <v>5</v>
      </c>
      <c r="N511" s="239" t="s">
        <v>42</v>
      </c>
      <c r="O511" s="43"/>
      <c r="P511" s="191">
        <f>O511*H511</f>
        <v>0</v>
      </c>
      <c r="Q511" s="191">
        <v>0.048</v>
      </c>
      <c r="R511" s="191">
        <f>Q511*H511</f>
        <v>0.096</v>
      </c>
      <c r="S511" s="191">
        <v>0</v>
      </c>
      <c r="T511" s="192">
        <f>S511*H511</f>
        <v>0</v>
      </c>
      <c r="AR511" s="25" t="s">
        <v>284</v>
      </c>
      <c r="AT511" s="25" t="s">
        <v>541</v>
      </c>
      <c r="AU511" s="25" t="s">
        <v>80</v>
      </c>
      <c r="AY511" s="25" t="s">
        <v>179</v>
      </c>
      <c r="BE511" s="193">
        <f>IF(N511="základní",J511,0)</f>
        <v>0</v>
      </c>
      <c r="BF511" s="193">
        <f>IF(N511="snížená",J511,0)</f>
        <v>0</v>
      </c>
      <c r="BG511" s="193">
        <f>IF(N511="zákl. přenesená",J511,0)</f>
        <v>0</v>
      </c>
      <c r="BH511" s="193">
        <f>IF(N511="sníž. přenesená",J511,0)</f>
        <v>0</v>
      </c>
      <c r="BI511" s="193">
        <f>IF(N511="nulová",J511,0)</f>
        <v>0</v>
      </c>
      <c r="BJ511" s="25" t="s">
        <v>78</v>
      </c>
      <c r="BK511" s="193">
        <f>ROUND(I511*H511,2)</f>
        <v>0</v>
      </c>
      <c r="BL511" s="25" t="s">
        <v>186</v>
      </c>
      <c r="BM511" s="25" t="s">
        <v>2189</v>
      </c>
    </row>
    <row r="512" spans="2:47" s="1" customFormat="1" ht="13.5">
      <c r="B512" s="42"/>
      <c r="D512" s="194" t="s">
        <v>188</v>
      </c>
      <c r="F512" s="195" t="s">
        <v>2188</v>
      </c>
      <c r="I512" s="196"/>
      <c r="L512" s="42"/>
      <c r="M512" s="197"/>
      <c r="N512" s="43"/>
      <c r="O512" s="43"/>
      <c r="P512" s="43"/>
      <c r="Q512" s="43"/>
      <c r="R512" s="43"/>
      <c r="S512" s="43"/>
      <c r="T512" s="71"/>
      <c r="AT512" s="25" t="s">
        <v>188</v>
      </c>
      <c r="AU512" s="25" t="s">
        <v>80</v>
      </c>
    </row>
    <row r="513" spans="2:65" s="1" customFormat="1" ht="16.5" customHeight="1">
      <c r="B513" s="181"/>
      <c r="C513" s="182" t="s">
        <v>1082</v>
      </c>
      <c r="D513" s="182" t="s">
        <v>181</v>
      </c>
      <c r="E513" s="183" t="s">
        <v>2190</v>
      </c>
      <c r="F513" s="184" t="s">
        <v>2191</v>
      </c>
      <c r="G513" s="185" t="s">
        <v>309</v>
      </c>
      <c r="H513" s="186">
        <v>759.5</v>
      </c>
      <c r="I513" s="187"/>
      <c r="J513" s="188">
        <f>ROUND(I513*H513,2)</f>
        <v>0</v>
      </c>
      <c r="K513" s="184" t="s">
        <v>185</v>
      </c>
      <c r="L513" s="42"/>
      <c r="M513" s="189" t="s">
        <v>5</v>
      </c>
      <c r="N513" s="190" t="s">
        <v>42</v>
      </c>
      <c r="O513" s="43"/>
      <c r="P513" s="191">
        <f>O513*H513</f>
        <v>0</v>
      </c>
      <c r="Q513" s="191">
        <v>0</v>
      </c>
      <c r="R513" s="191">
        <f>Q513*H513</f>
        <v>0</v>
      </c>
      <c r="S513" s="191">
        <v>0</v>
      </c>
      <c r="T513" s="192">
        <f>S513*H513</f>
        <v>0</v>
      </c>
      <c r="AR513" s="25" t="s">
        <v>186</v>
      </c>
      <c r="AT513" s="25" t="s">
        <v>181</v>
      </c>
      <c r="AU513" s="25" t="s">
        <v>80</v>
      </c>
      <c r="AY513" s="25" t="s">
        <v>179</v>
      </c>
      <c r="BE513" s="193">
        <f>IF(N513="základní",J513,0)</f>
        <v>0</v>
      </c>
      <c r="BF513" s="193">
        <f>IF(N513="snížená",J513,0)</f>
        <v>0</v>
      </c>
      <c r="BG513" s="193">
        <f>IF(N513="zákl. přenesená",J513,0)</f>
        <v>0</v>
      </c>
      <c r="BH513" s="193">
        <f>IF(N513="sníž. přenesená",J513,0)</f>
        <v>0</v>
      </c>
      <c r="BI513" s="193">
        <f>IF(N513="nulová",J513,0)</f>
        <v>0</v>
      </c>
      <c r="BJ513" s="25" t="s">
        <v>78</v>
      </c>
      <c r="BK513" s="193">
        <f>ROUND(I513*H513,2)</f>
        <v>0</v>
      </c>
      <c r="BL513" s="25" t="s">
        <v>186</v>
      </c>
      <c r="BM513" s="25" t="s">
        <v>2192</v>
      </c>
    </row>
    <row r="514" spans="2:47" s="1" customFormat="1" ht="13.5">
      <c r="B514" s="42"/>
      <c r="D514" s="194" t="s">
        <v>188</v>
      </c>
      <c r="F514" s="195" t="s">
        <v>2193</v>
      </c>
      <c r="I514" s="196"/>
      <c r="L514" s="42"/>
      <c r="M514" s="197"/>
      <c r="N514" s="43"/>
      <c r="O514" s="43"/>
      <c r="P514" s="43"/>
      <c r="Q514" s="43"/>
      <c r="R514" s="43"/>
      <c r="S514" s="43"/>
      <c r="T514" s="71"/>
      <c r="AT514" s="25" t="s">
        <v>188</v>
      </c>
      <c r="AU514" s="25" t="s">
        <v>80</v>
      </c>
    </row>
    <row r="515" spans="2:51" s="12" customFormat="1" ht="13.5">
      <c r="B515" s="199"/>
      <c r="D515" s="194" t="s">
        <v>192</v>
      </c>
      <c r="E515" s="200" t="s">
        <v>5</v>
      </c>
      <c r="F515" s="201" t="s">
        <v>2056</v>
      </c>
      <c r="H515" s="202">
        <v>759.5</v>
      </c>
      <c r="I515" s="203"/>
      <c r="L515" s="199"/>
      <c r="M515" s="204"/>
      <c r="N515" s="205"/>
      <c r="O515" s="205"/>
      <c r="P515" s="205"/>
      <c r="Q515" s="205"/>
      <c r="R515" s="205"/>
      <c r="S515" s="205"/>
      <c r="T515" s="206"/>
      <c r="AT515" s="200" t="s">
        <v>192</v>
      </c>
      <c r="AU515" s="200" t="s">
        <v>80</v>
      </c>
      <c r="AV515" s="12" t="s">
        <v>80</v>
      </c>
      <c r="AW515" s="12" t="s">
        <v>35</v>
      </c>
      <c r="AX515" s="12" t="s">
        <v>78</v>
      </c>
      <c r="AY515" s="200" t="s">
        <v>179</v>
      </c>
    </row>
    <row r="516" spans="2:65" s="1" customFormat="1" ht="16.5" customHeight="1">
      <c r="B516" s="181"/>
      <c r="C516" s="182" t="s">
        <v>1089</v>
      </c>
      <c r="D516" s="182" t="s">
        <v>181</v>
      </c>
      <c r="E516" s="183" t="s">
        <v>2194</v>
      </c>
      <c r="F516" s="184" t="s">
        <v>2195</v>
      </c>
      <c r="G516" s="185" t="s">
        <v>1129</v>
      </c>
      <c r="H516" s="186">
        <v>1</v>
      </c>
      <c r="I516" s="187"/>
      <c r="J516" s="188">
        <f>ROUND(I516*H516,2)</f>
        <v>0</v>
      </c>
      <c r="K516" s="184" t="s">
        <v>185</v>
      </c>
      <c r="L516" s="42"/>
      <c r="M516" s="189" t="s">
        <v>5</v>
      </c>
      <c r="N516" s="190" t="s">
        <v>42</v>
      </c>
      <c r="O516" s="43"/>
      <c r="P516" s="191">
        <f>O516*H516</f>
        <v>0</v>
      </c>
      <c r="Q516" s="191">
        <v>0.0001</v>
      </c>
      <c r="R516" s="191">
        <f>Q516*H516</f>
        <v>0.0001</v>
      </c>
      <c r="S516" s="191">
        <v>0</v>
      </c>
      <c r="T516" s="192">
        <f>S516*H516</f>
        <v>0</v>
      </c>
      <c r="AR516" s="25" t="s">
        <v>186</v>
      </c>
      <c r="AT516" s="25" t="s">
        <v>181</v>
      </c>
      <c r="AU516" s="25" t="s">
        <v>80</v>
      </c>
      <c r="AY516" s="25" t="s">
        <v>179</v>
      </c>
      <c r="BE516" s="193">
        <f>IF(N516="základní",J516,0)</f>
        <v>0</v>
      </c>
      <c r="BF516" s="193">
        <f>IF(N516="snížená",J516,0)</f>
        <v>0</v>
      </c>
      <c r="BG516" s="193">
        <f>IF(N516="zákl. přenesená",J516,0)</f>
        <v>0</v>
      </c>
      <c r="BH516" s="193">
        <f>IF(N516="sníž. přenesená",J516,0)</f>
        <v>0</v>
      </c>
      <c r="BI516" s="193">
        <f>IF(N516="nulová",J516,0)</f>
        <v>0</v>
      </c>
      <c r="BJ516" s="25" t="s">
        <v>78</v>
      </c>
      <c r="BK516" s="193">
        <f>ROUND(I516*H516,2)</f>
        <v>0</v>
      </c>
      <c r="BL516" s="25" t="s">
        <v>186</v>
      </c>
      <c r="BM516" s="25" t="s">
        <v>2196</v>
      </c>
    </row>
    <row r="517" spans="2:47" s="1" customFormat="1" ht="13.5">
      <c r="B517" s="42"/>
      <c r="D517" s="194" t="s">
        <v>188</v>
      </c>
      <c r="F517" s="195" t="s">
        <v>2197</v>
      </c>
      <c r="I517" s="196"/>
      <c r="L517" s="42"/>
      <c r="M517" s="197"/>
      <c r="N517" s="43"/>
      <c r="O517" s="43"/>
      <c r="P517" s="43"/>
      <c r="Q517" s="43"/>
      <c r="R517" s="43"/>
      <c r="S517" s="43"/>
      <c r="T517" s="71"/>
      <c r="AT517" s="25" t="s">
        <v>188</v>
      </c>
      <c r="AU517" s="25" t="s">
        <v>80</v>
      </c>
    </row>
    <row r="518" spans="2:65" s="1" customFormat="1" ht="16.5" customHeight="1">
      <c r="B518" s="181"/>
      <c r="C518" s="182" t="s">
        <v>1094</v>
      </c>
      <c r="D518" s="182" t="s">
        <v>181</v>
      </c>
      <c r="E518" s="183" t="s">
        <v>2198</v>
      </c>
      <c r="F518" s="184" t="s">
        <v>2199</v>
      </c>
      <c r="G518" s="185" t="s">
        <v>822</v>
      </c>
      <c r="H518" s="186">
        <v>6</v>
      </c>
      <c r="I518" s="187"/>
      <c r="J518" s="188">
        <f>ROUND(I518*H518,2)</f>
        <v>0</v>
      </c>
      <c r="K518" s="184" t="s">
        <v>185</v>
      </c>
      <c r="L518" s="42"/>
      <c r="M518" s="189" t="s">
        <v>5</v>
      </c>
      <c r="N518" s="190" t="s">
        <v>42</v>
      </c>
      <c r="O518" s="43"/>
      <c r="P518" s="191">
        <f>O518*H518</f>
        <v>0</v>
      </c>
      <c r="Q518" s="191">
        <v>0.12303</v>
      </c>
      <c r="R518" s="191">
        <f>Q518*H518</f>
        <v>0.7381800000000001</v>
      </c>
      <c r="S518" s="191">
        <v>0</v>
      </c>
      <c r="T518" s="192">
        <f>S518*H518</f>
        <v>0</v>
      </c>
      <c r="AR518" s="25" t="s">
        <v>186</v>
      </c>
      <c r="AT518" s="25" t="s">
        <v>181</v>
      </c>
      <c r="AU518" s="25" t="s">
        <v>80</v>
      </c>
      <c r="AY518" s="25" t="s">
        <v>179</v>
      </c>
      <c r="BE518" s="193">
        <f>IF(N518="základní",J518,0)</f>
        <v>0</v>
      </c>
      <c r="BF518" s="193">
        <f>IF(N518="snížená",J518,0)</f>
        <v>0</v>
      </c>
      <c r="BG518" s="193">
        <f>IF(N518="zákl. přenesená",J518,0)</f>
        <v>0</v>
      </c>
      <c r="BH518" s="193">
        <f>IF(N518="sníž. přenesená",J518,0)</f>
        <v>0</v>
      </c>
      <c r="BI518" s="193">
        <f>IF(N518="nulová",J518,0)</f>
        <v>0</v>
      </c>
      <c r="BJ518" s="25" t="s">
        <v>78</v>
      </c>
      <c r="BK518" s="193">
        <f>ROUND(I518*H518,2)</f>
        <v>0</v>
      </c>
      <c r="BL518" s="25" t="s">
        <v>186</v>
      </c>
      <c r="BM518" s="25" t="s">
        <v>2200</v>
      </c>
    </row>
    <row r="519" spans="2:47" s="1" customFormat="1" ht="13.5">
      <c r="B519" s="42"/>
      <c r="D519" s="194" t="s">
        <v>188</v>
      </c>
      <c r="F519" s="195" t="s">
        <v>2201</v>
      </c>
      <c r="I519" s="196"/>
      <c r="L519" s="42"/>
      <c r="M519" s="197"/>
      <c r="N519" s="43"/>
      <c r="O519" s="43"/>
      <c r="P519" s="43"/>
      <c r="Q519" s="43"/>
      <c r="R519" s="43"/>
      <c r="S519" s="43"/>
      <c r="T519" s="71"/>
      <c r="AT519" s="25" t="s">
        <v>188</v>
      </c>
      <c r="AU519" s="25" t="s">
        <v>80</v>
      </c>
    </row>
    <row r="520" spans="2:47" s="1" customFormat="1" ht="27">
      <c r="B520" s="42"/>
      <c r="D520" s="194" t="s">
        <v>190</v>
      </c>
      <c r="F520" s="198" t="s">
        <v>2068</v>
      </c>
      <c r="I520" s="196"/>
      <c r="L520" s="42"/>
      <c r="M520" s="197"/>
      <c r="N520" s="43"/>
      <c r="O520" s="43"/>
      <c r="P520" s="43"/>
      <c r="Q520" s="43"/>
      <c r="R520" s="43"/>
      <c r="S520" s="43"/>
      <c r="T520" s="71"/>
      <c r="AT520" s="25" t="s">
        <v>190</v>
      </c>
      <c r="AU520" s="25" t="s">
        <v>80</v>
      </c>
    </row>
    <row r="521" spans="2:51" s="12" customFormat="1" ht="13.5">
      <c r="B521" s="199"/>
      <c r="D521" s="194" t="s">
        <v>192</v>
      </c>
      <c r="E521" s="200" t="s">
        <v>5</v>
      </c>
      <c r="F521" s="201" t="s">
        <v>248</v>
      </c>
      <c r="H521" s="202">
        <v>6</v>
      </c>
      <c r="I521" s="203"/>
      <c r="L521" s="199"/>
      <c r="M521" s="204"/>
      <c r="N521" s="205"/>
      <c r="O521" s="205"/>
      <c r="P521" s="205"/>
      <c r="Q521" s="205"/>
      <c r="R521" s="205"/>
      <c r="S521" s="205"/>
      <c r="T521" s="206"/>
      <c r="AT521" s="200" t="s">
        <v>192</v>
      </c>
      <c r="AU521" s="200" t="s">
        <v>80</v>
      </c>
      <c r="AV521" s="12" t="s">
        <v>80</v>
      </c>
      <c r="AW521" s="12" t="s">
        <v>35</v>
      </c>
      <c r="AX521" s="12" t="s">
        <v>78</v>
      </c>
      <c r="AY521" s="200" t="s">
        <v>179</v>
      </c>
    </row>
    <row r="522" spans="2:65" s="1" customFormat="1" ht="16.5" customHeight="1">
      <c r="B522" s="181"/>
      <c r="C522" s="230" t="s">
        <v>1093</v>
      </c>
      <c r="D522" s="230" t="s">
        <v>541</v>
      </c>
      <c r="E522" s="231" t="s">
        <v>2202</v>
      </c>
      <c r="F522" s="232" t="s">
        <v>2203</v>
      </c>
      <c r="G522" s="233" t="s">
        <v>822</v>
      </c>
      <c r="H522" s="234">
        <v>6</v>
      </c>
      <c r="I522" s="235"/>
      <c r="J522" s="236">
        <f>ROUND(I522*H522,2)</f>
        <v>0</v>
      </c>
      <c r="K522" s="232" t="s">
        <v>185</v>
      </c>
      <c r="L522" s="237"/>
      <c r="M522" s="238" t="s">
        <v>5</v>
      </c>
      <c r="N522" s="239" t="s">
        <v>42</v>
      </c>
      <c r="O522" s="43"/>
      <c r="P522" s="191">
        <f>O522*H522</f>
        <v>0</v>
      </c>
      <c r="Q522" s="191">
        <v>0.0133</v>
      </c>
      <c r="R522" s="191">
        <f>Q522*H522</f>
        <v>0.0798</v>
      </c>
      <c r="S522" s="191">
        <v>0</v>
      </c>
      <c r="T522" s="192">
        <f>S522*H522</f>
        <v>0</v>
      </c>
      <c r="AR522" s="25" t="s">
        <v>284</v>
      </c>
      <c r="AT522" s="25" t="s">
        <v>541</v>
      </c>
      <c r="AU522" s="25" t="s">
        <v>80</v>
      </c>
      <c r="AY522" s="25" t="s">
        <v>179</v>
      </c>
      <c r="BE522" s="193">
        <f>IF(N522="základní",J522,0)</f>
        <v>0</v>
      </c>
      <c r="BF522" s="193">
        <f>IF(N522="snížená",J522,0)</f>
        <v>0</v>
      </c>
      <c r="BG522" s="193">
        <f>IF(N522="zákl. přenesená",J522,0)</f>
        <v>0</v>
      </c>
      <c r="BH522" s="193">
        <f>IF(N522="sníž. přenesená",J522,0)</f>
        <v>0</v>
      </c>
      <c r="BI522" s="193">
        <f>IF(N522="nulová",J522,0)</f>
        <v>0</v>
      </c>
      <c r="BJ522" s="25" t="s">
        <v>78</v>
      </c>
      <c r="BK522" s="193">
        <f>ROUND(I522*H522,2)</f>
        <v>0</v>
      </c>
      <c r="BL522" s="25" t="s">
        <v>186</v>
      </c>
      <c r="BM522" s="25" t="s">
        <v>2204</v>
      </c>
    </row>
    <row r="523" spans="2:47" s="1" customFormat="1" ht="13.5">
      <c r="B523" s="42"/>
      <c r="D523" s="194" t="s">
        <v>188</v>
      </c>
      <c r="F523" s="195" t="s">
        <v>2205</v>
      </c>
      <c r="I523" s="196"/>
      <c r="L523" s="42"/>
      <c r="M523" s="197"/>
      <c r="N523" s="43"/>
      <c r="O523" s="43"/>
      <c r="P523" s="43"/>
      <c r="Q523" s="43"/>
      <c r="R523" s="43"/>
      <c r="S523" s="43"/>
      <c r="T523" s="71"/>
      <c r="AT523" s="25" t="s">
        <v>188</v>
      </c>
      <c r="AU523" s="25" t="s">
        <v>80</v>
      </c>
    </row>
    <row r="524" spans="2:65" s="1" customFormat="1" ht="16.5" customHeight="1">
      <c r="B524" s="181"/>
      <c r="C524" s="230" t="s">
        <v>1106</v>
      </c>
      <c r="D524" s="230" t="s">
        <v>541</v>
      </c>
      <c r="E524" s="231" t="s">
        <v>2206</v>
      </c>
      <c r="F524" s="232" t="s">
        <v>2207</v>
      </c>
      <c r="G524" s="233" t="s">
        <v>316</v>
      </c>
      <c r="H524" s="234">
        <v>6</v>
      </c>
      <c r="I524" s="235"/>
      <c r="J524" s="236">
        <f>ROUND(I524*H524,2)</f>
        <v>0</v>
      </c>
      <c r="K524" s="232" t="s">
        <v>5</v>
      </c>
      <c r="L524" s="237"/>
      <c r="M524" s="238" t="s">
        <v>5</v>
      </c>
      <c r="N524" s="239" t="s">
        <v>42</v>
      </c>
      <c r="O524" s="43"/>
      <c r="P524" s="191">
        <f>O524*H524</f>
        <v>0</v>
      </c>
      <c r="Q524" s="191">
        <v>0</v>
      </c>
      <c r="R524" s="191">
        <f>Q524*H524</f>
        <v>0</v>
      </c>
      <c r="S524" s="191">
        <v>0</v>
      </c>
      <c r="T524" s="192">
        <f>S524*H524</f>
        <v>0</v>
      </c>
      <c r="AR524" s="25" t="s">
        <v>284</v>
      </c>
      <c r="AT524" s="25" t="s">
        <v>541</v>
      </c>
      <c r="AU524" s="25" t="s">
        <v>80</v>
      </c>
      <c r="AY524" s="25" t="s">
        <v>179</v>
      </c>
      <c r="BE524" s="193">
        <f>IF(N524="základní",J524,0)</f>
        <v>0</v>
      </c>
      <c r="BF524" s="193">
        <f>IF(N524="snížená",J524,0)</f>
        <v>0</v>
      </c>
      <c r="BG524" s="193">
        <f>IF(N524="zákl. přenesená",J524,0)</f>
        <v>0</v>
      </c>
      <c r="BH524" s="193">
        <f>IF(N524="sníž. přenesená",J524,0)</f>
        <v>0</v>
      </c>
      <c r="BI524" s="193">
        <f>IF(N524="nulová",J524,0)</f>
        <v>0</v>
      </c>
      <c r="BJ524" s="25" t="s">
        <v>78</v>
      </c>
      <c r="BK524" s="193">
        <f>ROUND(I524*H524,2)</f>
        <v>0</v>
      </c>
      <c r="BL524" s="25" t="s">
        <v>186</v>
      </c>
      <c r="BM524" s="25" t="s">
        <v>2208</v>
      </c>
    </row>
    <row r="525" spans="2:47" s="1" customFormat="1" ht="13.5">
      <c r="B525" s="42"/>
      <c r="D525" s="194" t="s">
        <v>188</v>
      </c>
      <c r="F525" s="195" t="s">
        <v>2207</v>
      </c>
      <c r="I525" s="196"/>
      <c r="L525" s="42"/>
      <c r="M525" s="197"/>
      <c r="N525" s="43"/>
      <c r="O525" s="43"/>
      <c r="P525" s="43"/>
      <c r="Q525" s="43"/>
      <c r="R525" s="43"/>
      <c r="S525" s="43"/>
      <c r="T525" s="71"/>
      <c r="AT525" s="25" t="s">
        <v>188</v>
      </c>
      <c r="AU525" s="25" t="s">
        <v>80</v>
      </c>
    </row>
    <row r="526" spans="2:65" s="1" customFormat="1" ht="16.5" customHeight="1">
      <c r="B526" s="181"/>
      <c r="C526" s="182" t="s">
        <v>1111</v>
      </c>
      <c r="D526" s="182" t="s">
        <v>181</v>
      </c>
      <c r="E526" s="183" t="s">
        <v>2209</v>
      </c>
      <c r="F526" s="184" t="s">
        <v>2210</v>
      </c>
      <c r="G526" s="185" t="s">
        <v>822</v>
      </c>
      <c r="H526" s="186">
        <v>2</v>
      </c>
      <c r="I526" s="187"/>
      <c r="J526" s="188">
        <f>ROUND(I526*H526,2)</f>
        <v>0</v>
      </c>
      <c r="K526" s="184" t="s">
        <v>185</v>
      </c>
      <c r="L526" s="42"/>
      <c r="M526" s="189" t="s">
        <v>5</v>
      </c>
      <c r="N526" s="190" t="s">
        <v>42</v>
      </c>
      <c r="O526" s="43"/>
      <c r="P526" s="191">
        <f>O526*H526</f>
        <v>0</v>
      </c>
      <c r="Q526" s="191">
        <v>0.32906</v>
      </c>
      <c r="R526" s="191">
        <f>Q526*H526</f>
        <v>0.65812</v>
      </c>
      <c r="S526" s="191">
        <v>0</v>
      </c>
      <c r="T526" s="192">
        <f>S526*H526</f>
        <v>0</v>
      </c>
      <c r="AR526" s="25" t="s">
        <v>186</v>
      </c>
      <c r="AT526" s="25" t="s">
        <v>181</v>
      </c>
      <c r="AU526" s="25" t="s">
        <v>80</v>
      </c>
      <c r="AY526" s="25" t="s">
        <v>179</v>
      </c>
      <c r="BE526" s="193">
        <f>IF(N526="základní",J526,0)</f>
        <v>0</v>
      </c>
      <c r="BF526" s="193">
        <f>IF(N526="snížená",J526,0)</f>
        <v>0</v>
      </c>
      <c r="BG526" s="193">
        <f>IF(N526="zákl. přenesená",J526,0)</f>
        <v>0</v>
      </c>
      <c r="BH526" s="193">
        <f>IF(N526="sníž. přenesená",J526,0)</f>
        <v>0</v>
      </c>
      <c r="BI526" s="193">
        <f>IF(N526="nulová",J526,0)</f>
        <v>0</v>
      </c>
      <c r="BJ526" s="25" t="s">
        <v>78</v>
      </c>
      <c r="BK526" s="193">
        <f>ROUND(I526*H526,2)</f>
        <v>0</v>
      </c>
      <c r="BL526" s="25" t="s">
        <v>186</v>
      </c>
      <c r="BM526" s="25" t="s">
        <v>2211</v>
      </c>
    </row>
    <row r="527" spans="2:47" s="1" customFormat="1" ht="13.5">
      <c r="B527" s="42"/>
      <c r="D527" s="194" t="s">
        <v>188</v>
      </c>
      <c r="F527" s="195" t="s">
        <v>2212</v>
      </c>
      <c r="I527" s="196"/>
      <c r="L527" s="42"/>
      <c r="M527" s="197"/>
      <c r="N527" s="43"/>
      <c r="O527" s="43"/>
      <c r="P527" s="43"/>
      <c r="Q527" s="43"/>
      <c r="R527" s="43"/>
      <c r="S527" s="43"/>
      <c r="T527" s="71"/>
      <c r="AT527" s="25" t="s">
        <v>188</v>
      </c>
      <c r="AU527" s="25" t="s">
        <v>80</v>
      </c>
    </row>
    <row r="528" spans="2:47" s="1" customFormat="1" ht="27">
      <c r="B528" s="42"/>
      <c r="D528" s="194" t="s">
        <v>190</v>
      </c>
      <c r="F528" s="198" t="s">
        <v>2068</v>
      </c>
      <c r="I528" s="196"/>
      <c r="L528" s="42"/>
      <c r="M528" s="197"/>
      <c r="N528" s="43"/>
      <c r="O528" s="43"/>
      <c r="P528" s="43"/>
      <c r="Q528" s="43"/>
      <c r="R528" s="43"/>
      <c r="S528" s="43"/>
      <c r="T528" s="71"/>
      <c r="AT528" s="25" t="s">
        <v>190</v>
      </c>
      <c r="AU528" s="25" t="s">
        <v>80</v>
      </c>
    </row>
    <row r="529" spans="2:51" s="12" customFormat="1" ht="13.5">
      <c r="B529" s="199"/>
      <c r="D529" s="194" t="s">
        <v>192</v>
      </c>
      <c r="E529" s="200" t="s">
        <v>5</v>
      </c>
      <c r="F529" s="201" t="s">
        <v>80</v>
      </c>
      <c r="H529" s="202">
        <v>2</v>
      </c>
      <c r="I529" s="203"/>
      <c r="L529" s="199"/>
      <c r="M529" s="204"/>
      <c r="N529" s="205"/>
      <c r="O529" s="205"/>
      <c r="P529" s="205"/>
      <c r="Q529" s="205"/>
      <c r="R529" s="205"/>
      <c r="S529" s="205"/>
      <c r="T529" s="206"/>
      <c r="AT529" s="200" t="s">
        <v>192</v>
      </c>
      <c r="AU529" s="200" t="s">
        <v>80</v>
      </c>
      <c r="AV529" s="12" t="s">
        <v>80</v>
      </c>
      <c r="AW529" s="12" t="s">
        <v>35</v>
      </c>
      <c r="AX529" s="12" t="s">
        <v>78</v>
      </c>
      <c r="AY529" s="200" t="s">
        <v>179</v>
      </c>
    </row>
    <row r="530" spans="2:65" s="1" customFormat="1" ht="16.5" customHeight="1">
      <c r="B530" s="181"/>
      <c r="C530" s="230" t="s">
        <v>1116</v>
      </c>
      <c r="D530" s="230" t="s">
        <v>541</v>
      </c>
      <c r="E530" s="231" t="s">
        <v>2213</v>
      </c>
      <c r="F530" s="232" t="s">
        <v>2214</v>
      </c>
      <c r="G530" s="233" t="s">
        <v>822</v>
      </c>
      <c r="H530" s="234">
        <v>2</v>
      </c>
      <c r="I530" s="235"/>
      <c r="J530" s="236">
        <f>ROUND(I530*H530,2)</f>
        <v>0</v>
      </c>
      <c r="K530" s="232" t="s">
        <v>185</v>
      </c>
      <c r="L530" s="237"/>
      <c r="M530" s="238" t="s">
        <v>5</v>
      </c>
      <c r="N530" s="239" t="s">
        <v>42</v>
      </c>
      <c r="O530" s="43"/>
      <c r="P530" s="191">
        <f>O530*H530</f>
        <v>0</v>
      </c>
      <c r="Q530" s="191">
        <v>0.0295</v>
      </c>
      <c r="R530" s="191">
        <f>Q530*H530</f>
        <v>0.059</v>
      </c>
      <c r="S530" s="191">
        <v>0</v>
      </c>
      <c r="T530" s="192">
        <f>S530*H530</f>
        <v>0</v>
      </c>
      <c r="AR530" s="25" t="s">
        <v>284</v>
      </c>
      <c r="AT530" s="25" t="s">
        <v>541</v>
      </c>
      <c r="AU530" s="25" t="s">
        <v>80</v>
      </c>
      <c r="AY530" s="25" t="s">
        <v>179</v>
      </c>
      <c r="BE530" s="193">
        <f>IF(N530="základní",J530,0)</f>
        <v>0</v>
      </c>
      <c r="BF530" s="193">
        <f>IF(N530="snížená",J530,0)</f>
        <v>0</v>
      </c>
      <c r="BG530" s="193">
        <f>IF(N530="zákl. přenesená",J530,0)</f>
        <v>0</v>
      </c>
      <c r="BH530" s="193">
        <f>IF(N530="sníž. přenesená",J530,0)</f>
        <v>0</v>
      </c>
      <c r="BI530" s="193">
        <f>IF(N530="nulová",J530,0)</f>
        <v>0</v>
      </c>
      <c r="BJ530" s="25" t="s">
        <v>78</v>
      </c>
      <c r="BK530" s="193">
        <f>ROUND(I530*H530,2)</f>
        <v>0</v>
      </c>
      <c r="BL530" s="25" t="s">
        <v>186</v>
      </c>
      <c r="BM530" s="25" t="s">
        <v>2215</v>
      </c>
    </row>
    <row r="531" spans="2:47" s="1" customFormat="1" ht="13.5">
      <c r="B531" s="42"/>
      <c r="D531" s="194" t="s">
        <v>188</v>
      </c>
      <c r="F531" s="195" t="s">
        <v>2216</v>
      </c>
      <c r="I531" s="196"/>
      <c r="L531" s="42"/>
      <c r="M531" s="197"/>
      <c r="N531" s="43"/>
      <c r="O531" s="43"/>
      <c r="P531" s="43"/>
      <c r="Q531" s="43"/>
      <c r="R531" s="43"/>
      <c r="S531" s="43"/>
      <c r="T531" s="71"/>
      <c r="AT531" s="25" t="s">
        <v>188</v>
      </c>
      <c r="AU531" s="25" t="s">
        <v>80</v>
      </c>
    </row>
    <row r="532" spans="2:65" s="1" customFormat="1" ht="16.5" customHeight="1">
      <c r="B532" s="181"/>
      <c r="C532" s="230" t="s">
        <v>1121</v>
      </c>
      <c r="D532" s="230" t="s">
        <v>541</v>
      </c>
      <c r="E532" s="231" t="s">
        <v>2217</v>
      </c>
      <c r="F532" s="232" t="s">
        <v>2207</v>
      </c>
      <c r="G532" s="233" t="s">
        <v>316</v>
      </c>
      <c r="H532" s="234">
        <v>2</v>
      </c>
      <c r="I532" s="235"/>
      <c r="J532" s="236">
        <f>ROUND(I532*H532,2)</f>
        <v>0</v>
      </c>
      <c r="K532" s="232" t="s">
        <v>5</v>
      </c>
      <c r="L532" s="237"/>
      <c r="M532" s="238" t="s">
        <v>5</v>
      </c>
      <c r="N532" s="239" t="s">
        <v>42</v>
      </c>
      <c r="O532" s="43"/>
      <c r="P532" s="191">
        <f>O532*H532</f>
        <v>0</v>
      </c>
      <c r="Q532" s="191">
        <v>0</v>
      </c>
      <c r="R532" s="191">
        <f>Q532*H532</f>
        <v>0</v>
      </c>
      <c r="S532" s="191">
        <v>0</v>
      </c>
      <c r="T532" s="192">
        <f>S532*H532</f>
        <v>0</v>
      </c>
      <c r="AR532" s="25" t="s">
        <v>284</v>
      </c>
      <c r="AT532" s="25" t="s">
        <v>541</v>
      </c>
      <c r="AU532" s="25" t="s">
        <v>80</v>
      </c>
      <c r="AY532" s="25" t="s">
        <v>179</v>
      </c>
      <c r="BE532" s="193">
        <f>IF(N532="základní",J532,0)</f>
        <v>0</v>
      </c>
      <c r="BF532" s="193">
        <f>IF(N532="snížená",J532,0)</f>
        <v>0</v>
      </c>
      <c r="BG532" s="193">
        <f>IF(N532="zákl. přenesená",J532,0)</f>
        <v>0</v>
      </c>
      <c r="BH532" s="193">
        <f>IF(N532="sníž. přenesená",J532,0)</f>
        <v>0</v>
      </c>
      <c r="BI532" s="193">
        <f>IF(N532="nulová",J532,0)</f>
        <v>0</v>
      </c>
      <c r="BJ532" s="25" t="s">
        <v>78</v>
      </c>
      <c r="BK532" s="193">
        <f>ROUND(I532*H532,2)</f>
        <v>0</v>
      </c>
      <c r="BL532" s="25" t="s">
        <v>186</v>
      </c>
      <c r="BM532" s="25" t="s">
        <v>2218</v>
      </c>
    </row>
    <row r="533" spans="2:47" s="1" customFormat="1" ht="13.5">
      <c r="B533" s="42"/>
      <c r="D533" s="194" t="s">
        <v>188</v>
      </c>
      <c r="F533" s="195" t="s">
        <v>2207</v>
      </c>
      <c r="I533" s="196"/>
      <c r="L533" s="42"/>
      <c r="M533" s="197"/>
      <c r="N533" s="43"/>
      <c r="O533" s="43"/>
      <c r="P533" s="43"/>
      <c r="Q533" s="43"/>
      <c r="R533" s="43"/>
      <c r="S533" s="43"/>
      <c r="T533" s="71"/>
      <c r="AT533" s="25" t="s">
        <v>188</v>
      </c>
      <c r="AU533" s="25" t="s">
        <v>80</v>
      </c>
    </row>
    <row r="534" spans="2:65" s="1" customFormat="1" ht="25.5" customHeight="1">
      <c r="B534" s="181"/>
      <c r="C534" s="182" t="s">
        <v>1126</v>
      </c>
      <c r="D534" s="182" t="s">
        <v>181</v>
      </c>
      <c r="E534" s="183" t="s">
        <v>1234</v>
      </c>
      <c r="F534" s="184" t="s">
        <v>1235</v>
      </c>
      <c r="G534" s="185" t="s">
        <v>424</v>
      </c>
      <c r="H534" s="186">
        <v>2.351</v>
      </c>
      <c r="I534" s="187"/>
      <c r="J534" s="188">
        <f>ROUND(I534*H534,2)</f>
        <v>0</v>
      </c>
      <c r="K534" s="184" t="s">
        <v>185</v>
      </c>
      <c r="L534" s="42"/>
      <c r="M534" s="189" t="s">
        <v>5</v>
      </c>
      <c r="N534" s="190" t="s">
        <v>42</v>
      </c>
      <c r="O534" s="43"/>
      <c r="P534" s="191">
        <f>O534*H534</f>
        <v>0</v>
      </c>
      <c r="Q534" s="191">
        <v>0</v>
      </c>
      <c r="R534" s="191">
        <f>Q534*H534</f>
        <v>0</v>
      </c>
      <c r="S534" s="191">
        <v>0</v>
      </c>
      <c r="T534" s="192">
        <f>S534*H534</f>
        <v>0</v>
      </c>
      <c r="AR534" s="25" t="s">
        <v>186</v>
      </c>
      <c r="AT534" s="25" t="s">
        <v>181</v>
      </c>
      <c r="AU534" s="25" t="s">
        <v>80</v>
      </c>
      <c r="AY534" s="25" t="s">
        <v>179</v>
      </c>
      <c r="BE534" s="193">
        <f>IF(N534="základní",J534,0)</f>
        <v>0</v>
      </c>
      <c r="BF534" s="193">
        <f>IF(N534="snížená",J534,0)</f>
        <v>0</v>
      </c>
      <c r="BG534" s="193">
        <f>IF(N534="zákl. přenesená",J534,0)</f>
        <v>0</v>
      </c>
      <c r="BH534" s="193">
        <f>IF(N534="sníž. přenesená",J534,0)</f>
        <v>0</v>
      </c>
      <c r="BI534" s="193">
        <f>IF(N534="nulová",J534,0)</f>
        <v>0</v>
      </c>
      <c r="BJ534" s="25" t="s">
        <v>78</v>
      </c>
      <c r="BK534" s="193">
        <f>ROUND(I534*H534,2)</f>
        <v>0</v>
      </c>
      <c r="BL534" s="25" t="s">
        <v>186</v>
      </c>
      <c r="BM534" s="25" t="s">
        <v>1236</v>
      </c>
    </row>
    <row r="535" spans="2:47" s="1" customFormat="1" ht="13.5">
      <c r="B535" s="42"/>
      <c r="D535" s="194" t="s">
        <v>188</v>
      </c>
      <c r="F535" s="195" t="s">
        <v>1237</v>
      </c>
      <c r="I535" s="196"/>
      <c r="L535" s="42"/>
      <c r="M535" s="197"/>
      <c r="N535" s="43"/>
      <c r="O535" s="43"/>
      <c r="P535" s="43"/>
      <c r="Q535" s="43"/>
      <c r="R535" s="43"/>
      <c r="S535" s="43"/>
      <c r="T535" s="71"/>
      <c r="AT535" s="25" t="s">
        <v>188</v>
      </c>
      <c r="AU535" s="25" t="s">
        <v>80</v>
      </c>
    </row>
    <row r="536" spans="2:47" s="1" customFormat="1" ht="27">
      <c r="B536" s="42"/>
      <c r="D536" s="194" t="s">
        <v>190</v>
      </c>
      <c r="F536" s="198" t="s">
        <v>1984</v>
      </c>
      <c r="I536" s="196"/>
      <c r="L536" s="42"/>
      <c r="M536" s="197"/>
      <c r="N536" s="43"/>
      <c r="O536" s="43"/>
      <c r="P536" s="43"/>
      <c r="Q536" s="43"/>
      <c r="R536" s="43"/>
      <c r="S536" s="43"/>
      <c r="T536" s="71"/>
      <c r="AT536" s="25" t="s">
        <v>190</v>
      </c>
      <c r="AU536" s="25" t="s">
        <v>80</v>
      </c>
    </row>
    <row r="537" spans="2:51" s="13" customFormat="1" ht="13.5">
      <c r="B537" s="207"/>
      <c r="D537" s="194" t="s">
        <v>192</v>
      </c>
      <c r="E537" s="208" t="s">
        <v>5</v>
      </c>
      <c r="F537" s="209" t="s">
        <v>1238</v>
      </c>
      <c r="H537" s="208" t="s">
        <v>5</v>
      </c>
      <c r="I537" s="210"/>
      <c r="L537" s="207"/>
      <c r="M537" s="211"/>
      <c r="N537" s="212"/>
      <c r="O537" s="212"/>
      <c r="P537" s="212"/>
      <c r="Q537" s="212"/>
      <c r="R537" s="212"/>
      <c r="S537" s="212"/>
      <c r="T537" s="213"/>
      <c r="AT537" s="208" t="s">
        <v>192</v>
      </c>
      <c r="AU537" s="208" t="s">
        <v>80</v>
      </c>
      <c r="AV537" s="13" t="s">
        <v>78</v>
      </c>
      <c r="AW537" s="13" t="s">
        <v>35</v>
      </c>
      <c r="AX537" s="13" t="s">
        <v>71</v>
      </c>
      <c r="AY537" s="208" t="s">
        <v>179</v>
      </c>
    </row>
    <row r="538" spans="2:51" s="12" customFormat="1" ht="13.5">
      <c r="B538" s="199"/>
      <c r="D538" s="194" t="s">
        <v>192</v>
      </c>
      <c r="E538" s="200" t="s">
        <v>5</v>
      </c>
      <c r="F538" s="201" t="s">
        <v>2219</v>
      </c>
      <c r="H538" s="202">
        <v>2.351</v>
      </c>
      <c r="I538" s="203"/>
      <c r="L538" s="199"/>
      <c r="M538" s="204"/>
      <c r="N538" s="205"/>
      <c r="O538" s="205"/>
      <c r="P538" s="205"/>
      <c r="Q538" s="205"/>
      <c r="R538" s="205"/>
      <c r="S538" s="205"/>
      <c r="T538" s="206"/>
      <c r="AT538" s="200" t="s">
        <v>192</v>
      </c>
      <c r="AU538" s="200" t="s">
        <v>80</v>
      </c>
      <c r="AV538" s="12" t="s">
        <v>80</v>
      </c>
      <c r="AW538" s="12" t="s">
        <v>35</v>
      </c>
      <c r="AX538" s="12" t="s">
        <v>78</v>
      </c>
      <c r="AY538" s="200" t="s">
        <v>179</v>
      </c>
    </row>
    <row r="539" spans="2:65" s="1" customFormat="1" ht="16.5" customHeight="1">
      <c r="B539" s="181"/>
      <c r="C539" s="182" t="s">
        <v>1134</v>
      </c>
      <c r="D539" s="182" t="s">
        <v>181</v>
      </c>
      <c r="E539" s="183" t="s">
        <v>1241</v>
      </c>
      <c r="F539" s="184" t="s">
        <v>1242</v>
      </c>
      <c r="G539" s="185" t="s">
        <v>184</v>
      </c>
      <c r="H539" s="186">
        <v>9.594</v>
      </c>
      <c r="I539" s="187"/>
      <c r="J539" s="188">
        <f>ROUND(I539*H539,2)</f>
        <v>0</v>
      </c>
      <c r="K539" s="184" t="s">
        <v>185</v>
      </c>
      <c r="L539" s="42"/>
      <c r="M539" s="189" t="s">
        <v>5</v>
      </c>
      <c r="N539" s="190" t="s">
        <v>42</v>
      </c>
      <c r="O539" s="43"/>
      <c r="P539" s="191">
        <f>O539*H539</f>
        <v>0</v>
      </c>
      <c r="Q539" s="191">
        <v>0.00402</v>
      </c>
      <c r="R539" s="191">
        <f>Q539*H539</f>
        <v>0.03856788</v>
      </c>
      <c r="S539" s="191">
        <v>0</v>
      </c>
      <c r="T539" s="192">
        <f>S539*H539</f>
        <v>0</v>
      </c>
      <c r="AR539" s="25" t="s">
        <v>186</v>
      </c>
      <c r="AT539" s="25" t="s">
        <v>181</v>
      </c>
      <c r="AU539" s="25" t="s">
        <v>80</v>
      </c>
      <c r="AY539" s="25" t="s">
        <v>179</v>
      </c>
      <c r="BE539" s="193">
        <f>IF(N539="základní",J539,0)</f>
        <v>0</v>
      </c>
      <c r="BF539" s="193">
        <f>IF(N539="snížená",J539,0)</f>
        <v>0</v>
      </c>
      <c r="BG539" s="193">
        <f>IF(N539="zákl. přenesená",J539,0)</f>
        <v>0</v>
      </c>
      <c r="BH539" s="193">
        <f>IF(N539="sníž. přenesená",J539,0)</f>
        <v>0</v>
      </c>
      <c r="BI539" s="193">
        <f>IF(N539="nulová",J539,0)</f>
        <v>0</v>
      </c>
      <c r="BJ539" s="25" t="s">
        <v>78</v>
      </c>
      <c r="BK539" s="193">
        <f>ROUND(I539*H539,2)</f>
        <v>0</v>
      </c>
      <c r="BL539" s="25" t="s">
        <v>186</v>
      </c>
      <c r="BM539" s="25" t="s">
        <v>1243</v>
      </c>
    </row>
    <row r="540" spans="2:47" s="1" customFormat="1" ht="13.5">
      <c r="B540" s="42"/>
      <c r="D540" s="194" t="s">
        <v>188</v>
      </c>
      <c r="F540" s="195" t="s">
        <v>1244</v>
      </c>
      <c r="I540" s="196"/>
      <c r="L540" s="42"/>
      <c r="M540" s="197"/>
      <c r="N540" s="43"/>
      <c r="O540" s="43"/>
      <c r="P540" s="43"/>
      <c r="Q540" s="43"/>
      <c r="R540" s="43"/>
      <c r="S540" s="43"/>
      <c r="T540" s="71"/>
      <c r="AT540" s="25" t="s">
        <v>188</v>
      </c>
      <c r="AU540" s="25" t="s">
        <v>80</v>
      </c>
    </row>
    <row r="541" spans="2:47" s="1" customFormat="1" ht="27">
      <c r="B541" s="42"/>
      <c r="D541" s="194" t="s">
        <v>190</v>
      </c>
      <c r="F541" s="198" t="s">
        <v>1984</v>
      </c>
      <c r="I541" s="196"/>
      <c r="L541" s="42"/>
      <c r="M541" s="197"/>
      <c r="N541" s="43"/>
      <c r="O541" s="43"/>
      <c r="P541" s="43"/>
      <c r="Q541" s="43"/>
      <c r="R541" s="43"/>
      <c r="S541" s="43"/>
      <c r="T541" s="71"/>
      <c r="AT541" s="25" t="s">
        <v>190</v>
      </c>
      <c r="AU541" s="25" t="s">
        <v>80</v>
      </c>
    </row>
    <row r="542" spans="2:51" s="12" customFormat="1" ht="13.5">
      <c r="B542" s="199"/>
      <c r="D542" s="194" t="s">
        <v>192</v>
      </c>
      <c r="E542" s="200" t="s">
        <v>5</v>
      </c>
      <c r="F542" s="201" t="s">
        <v>2220</v>
      </c>
      <c r="H542" s="202">
        <v>9.594</v>
      </c>
      <c r="I542" s="203"/>
      <c r="L542" s="199"/>
      <c r="M542" s="204"/>
      <c r="N542" s="205"/>
      <c r="O542" s="205"/>
      <c r="P542" s="205"/>
      <c r="Q542" s="205"/>
      <c r="R542" s="205"/>
      <c r="S542" s="205"/>
      <c r="T542" s="206"/>
      <c r="AT542" s="200" t="s">
        <v>192</v>
      </c>
      <c r="AU542" s="200" t="s">
        <v>80</v>
      </c>
      <c r="AV542" s="12" t="s">
        <v>80</v>
      </c>
      <c r="AW542" s="12" t="s">
        <v>35</v>
      </c>
      <c r="AX542" s="12" t="s">
        <v>78</v>
      </c>
      <c r="AY542" s="200" t="s">
        <v>179</v>
      </c>
    </row>
    <row r="543" spans="2:65" s="1" customFormat="1" ht="16.5" customHeight="1">
      <c r="B543" s="181"/>
      <c r="C543" s="182" t="s">
        <v>1139</v>
      </c>
      <c r="D543" s="182" t="s">
        <v>181</v>
      </c>
      <c r="E543" s="183" t="s">
        <v>2221</v>
      </c>
      <c r="F543" s="184" t="s">
        <v>2222</v>
      </c>
      <c r="G543" s="185" t="s">
        <v>309</v>
      </c>
      <c r="H543" s="186">
        <v>798</v>
      </c>
      <c r="I543" s="187"/>
      <c r="J543" s="188">
        <f>ROUND(I543*H543,2)</f>
        <v>0</v>
      </c>
      <c r="K543" s="184" t="s">
        <v>185</v>
      </c>
      <c r="L543" s="42"/>
      <c r="M543" s="189" t="s">
        <v>5</v>
      </c>
      <c r="N543" s="190" t="s">
        <v>42</v>
      </c>
      <c r="O543" s="43"/>
      <c r="P543" s="191">
        <f>O543*H543</f>
        <v>0</v>
      </c>
      <c r="Q543" s="191">
        <v>0.00019</v>
      </c>
      <c r="R543" s="191">
        <f>Q543*H543</f>
        <v>0.15162</v>
      </c>
      <c r="S543" s="191">
        <v>0</v>
      </c>
      <c r="T543" s="192">
        <f>S543*H543</f>
        <v>0</v>
      </c>
      <c r="AR543" s="25" t="s">
        <v>186</v>
      </c>
      <c r="AT543" s="25" t="s">
        <v>181</v>
      </c>
      <c r="AU543" s="25" t="s">
        <v>80</v>
      </c>
      <c r="AY543" s="25" t="s">
        <v>179</v>
      </c>
      <c r="BE543" s="193">
        <f>IF(N543="základní",J543,0)</f>
        <v>0</v>
      </c>
      <c r="BF543" s="193">
        <f>IF(N543="snížená",J543,0)</f>
        <v>0</v>
      </c>
      <c r="BG543" s="193">
        <f>IF(N543="zákl. přenesená",J543,0)</f>
        <v>0</v>
      </c>
      <c r="BH543" s="193">
        <f>IF(N543="sníž. přenesená",J543,0)</f>
        <v>0</v>
      </c>
      <c r="BI543" s="193">
        <f>IF(N543="nulová",J543,0)</f>
        <v>0</v>
      </c>
      <c r="BJ543" s="25" t="s">
        <v>78</v>
      </c>
      <c r="BK543" s="193">
        <f>ROUND(I543*H543,2)</f>
        <v>0</v>
      </c>
      <c r="BL543" s="25" t="s">
        <v>186</v>
      </c>
      <c r="BM543" s="25" t="s">
        <v>2223</v>
      </c>
    </row>
    <row r="544" spans="2:47" s="1" customFormat="1" ht="13.5">
      <c r="B544" s="42"/>
      <c r="D544" s="194" t="s">
        <v>188</v>
      </c>
      <c r="F544" s="195" t="s">
        <v>2224</v>
      </c>
      <c r="I544" s="196"/>
      <c r="L544" s="42"/>
      <c r="M544" s="197"/>
      <c r="N544" s="43"/>
      <c r="O544" s="43"/>
      <c r="P544" s="43"/>
      <c r="Q544" s="43"/>
      <c r="R544" s="43"/>
      <c r="S544" s="43"/>
      <c r="T544" s="71"/>
      <c r="AT544" s="25" t="s">
        <v>188</v>
      </c>
      <c r="AU544" s="25" t="s">
        <v>80</v>
      </c>
    </row>
    <row r="545" spans="2:47" s="1" customFormat="1" ht="27">
      <c r="B545" s="42"/>
      <c r="D545" s="194" t="s">
        <v>190</v>
      </c>
      <c r="F545" s="198" t="s">
        <v>2068</v>
      </c>
      <c r="I545" s="196"/>
      <c r="L545" s="42"/>
      <c r="M545" s="197"/>
      <c r="N545" s="43"/>
      <c r="O545" s="43"/>
      <c r="P545" s="43"/>
      <c r="Q545" s="43"/>
      <c r="R545" s="43"/>
      <c r="S545" s="43"/>
      <c r="T545" s="71"/>
      <c r="AT545" s="25" t="s">
        <v>190</v>
      </c>
      <c r="AU545" s="25" t="s">
        <v>80</v>
      </c>
    </row>
    <row r="546" spans="2:51" s="12" customFormat="1" ht="13.5">
      <c r="B546" s="199"/>
      <c r="D546" s="194" t="s">
        <v>192</v>
      </c>
      <c r="E546" s="200" t="s">
        <v>5</v>
      </c>
      <c r="F546" s="201" t="s">
        <v>2225</v>
      </c>
      <c r="H546" s="202">
        <v>798</v>
      </c>
      <c r="I546" s="203"/>
      <c r="L546" s="199"/>
      <c r="M546" s="204"/>
      <c r="N546" s="205"/>
      <c r="O546" s="205"/>
      <c r="P546" s="205"/>
      <c r="Q546" s="205"/>
      <c r="R546" s="205"/>
      <c r="S546" s="205"/>
      <c r="T546" s="206"/>
      <c r="AT546" s="200" t="s">
        <v>192</v>
      </c>
      <c r="AU546" s="200" t="s">
        <v>80</v>
      </c>
      <c r="AV546" s="12" t="s">
        <v>80</v>
      </c>
      <c r="AW546" s="12" t="s">
        <v>35</v>
      </c>
      <c r="AX546" s="12" t="s">
        <v>78</v>
      </c>
      <c r="AY546" s="200" t="s">
        <v>179</v>
      </c>
    </row>
    <row r="547" spans="2:65" s="1" customFormat="1" ht="16.5" customHeight="1">
      <c r="B547" s="181"/>
      <c r="C547" s="182" t="s">
        <v>1144</v>
      </c>
      <c r="D547" s="182" t="s">
        <v>181</v>
      </c>
      <c r="E547" s="183" t="s">
        <v>2226</v>
      </c>
      <c r="F547" s="184" t="s">
        <v>2227</v>
      </c>
      <c r="G547" s="185" t="s">
        <v>309</v>
      </c>
      <c r="H547" s="186">
        <v>760</v>
      </c>
      <c r="I547" s="187"/>
      <c r="J547" s="188">
        <f>ROUND(I547*H547,2)</f>
        <v>0</v>
      </c>
      <c r="K547" s="184" t="s">
        <v>185</v>
      </c>
      <c r="L547" s="42"/>
      <c r="M547" s="189" t="s">
        <v>5</v>
      </c>
      <c r="N547" s="190" t="s">
        <v>42</v>
      </c>
      <c r="O547" s="43"/>
      <c r="P547" s="191">
        <f>O547*H547</f>
        <v>0</v>
      </c>
      <c r="Q547" s="191">
        <v>0.00013</v>
      </c>
      <c r="R547" s="191">
        <f>Q547*H547</f>
        <v>0.09879999999999999</v>
      </c>
      <c r="S547" s="191">
        <v>0</v>
      </c>
      <c r="T547" s="192">
        <f>S547*H547</f>
        <v>0</v>
      </c>
      <c r="AR547" s="25" t="s">
        <v>186</v>
      </c>
      <c r="AT547" s="25" t="s">
        <v>181</v>
      </c>
      <c r="AU547" s="25" t="s">
        <v>80</v>
      </c>
      <c r="AY547" s="25" t="s">
        <v>179</v>
      </c>
      <c r="BE547" s="193">
        <f>IF(N547="základní",J547,0)</f>
        <v>0</v>
      </c>
      <c r="BF547" s="193">
        <f>IF(N547="snížená",J547,0)</f>
        <v>0</v>
      </c>
      <c r="BG547" s="193">
        <f>IF(N547="zákl. přenesená",J547,0)</f>
        <v>0</v>
      </c>
      <c r="BH547" s="193">
        <f>IF(N547="sníž. přenesená",J547,0)</f>
        <v>0</v>
      </c>
      <c r="BI547" s="193">
        <f>IF(N547="nulová",J547,0)</f>
        <v>0</v>
      </c>
      <c r="BJ547" s="25" t="s">
        <v>78</v>
      </c>
      <c r="BK547" s="193">
        <f>ROUND(I547*H547,2)</f>
        <v>0</v>
      </c>
      <c r="BL547" s="25" t="s">
        <v>186</v>
      </c>
      <c r="BM547" s="25" t="s">
        <v>2228</v>
      </c>
    </row>
    <row r="548" spans="2:47" s="1" customFormat="1" ht="13.5">
      <c r="B548" s="42"/>
      <c r="D548" s="194" t="s">
        <v>188</v>
      </c>
      <c r="F548" s="195" t="s">
        <v>2229</v>
      </c>
      <c r="I548" s="196"/>
      <c r="L548" s="42"/>
      <c r="M548" s="197"/>
      <c r="N548" s="43"/>
      <c r="O548" s="43"/>
      <c r="P548" s="43"/>
      <c r="Q548" s="43"/>
      <c r="R548" s="43"/>
      <c r="S548" s="43"/>
      <c r="T548" s="71"/>
      <c r="AT548" s="25" t="s">
        <v>188</v>
      </c>
      <c r="AU548" s="25" t="s">
        <v>80</v>
      </c>
    </row>
    <row r="549" spans="2:47" s="1" customFormat="1" ht="27">
      <c r="B549" s="42"/>
      <c r="D549" s="194" t="s">
        <v>190</v>
      </c>
      <c r="F549" s="198" t="s">
        <v>2068</v>
      </c>
      <c r="I549" s="196"/>
      <c r="L549" s="42"/>
      <c r="M549" s="197"/>
      <c r="N549" s="43"/>
      <c r="O549" s="43"/>
      <c r="P549" s="43"/>
      <c r="Q549" s="43"/>
      <c r="R549" s="43"/>
      <c r="S549" s="43"/>
      <c r="T549" s="71"/>
      <c r="AT549" s="25" t="s">
        <v>190</v>
      </c>
      <c r="AU549" s="25" t="s">
        <v>80</v>
      </c>
    </row>
    <row r="550" spans="2:51" s="12" customFormat="1" ht="13.5">
      <c r="B550" s="199"/>
      <c r="D550" s="194" t="s">
        <v>192</v>
      </c>
      <c r="E550" s="200" t="s">
        <v>5</v>
      </c>
      <c r="F550" s="201" t="s">
        <v>2230</v>
      </c>
      <c r="H550" s="202">
        <v>760</v>
      </c>
      <c r="I550" s="203"/>
      <c r="L550" s="199"/>
      <c r="M550" s="204"/>
      <c r="N550" s="205"/>
      <c r="O550" s="205"/>
      <c r="P550" s="205"/>
      <c r="Q550" s="205"/>
      <c r="R550" s="205"/>
      <c r="S550" s="205"/>
      <c r="T550" s="206"/>
      <c r="AT550" s="200" t="s">
        <v>192</v>
      </c>
      <c r="AU550" s="200" t="s">
        <v>80</v>
      </c>
      <c r="AV550" s="12" t="s">
        <v>80</v>
      </c>
      <c r="AW550" s="12" t="s">
        <v>35</v>
      </c>
      <c r="AX550" s="12" t="s">
        <v>78</v>
      </c>
      <c r="AY550" s="200" t="s">
        <v>179</v>
      </c>
    </row>
    <row r="551" spans="2:65" s="1" customFormat="1" ht="16.5" customHeight="1">
      <c r="B551" s="181"/>
      <c r="C551" s="182" t="s">
        <v>1148</v>
      </c>
      <c r="D551" s="182" t="s">
        <v>181</v>
      </c>
      <c r="E551" s="183" t="s">
        <v>2231</v>
      </c>
      <c r="F551" s="184" t="s">
        <v>2232</v>
      </c>
      <c r="G551" s="185" t="s">
        <v>822</v>
      </c>
      <c r="H551" s="186">
        <v>16</v>
      </c>
      <c r="I551" s="187"/>
      <c r="J551" s="188">
        <f>ROUND(I551*H551,2)</f>
        <v>0</v>
      </c>
      <c r="K551" s="184" t="s">
        <v>5</v>
      </c>
      <c r="L551" s="42"/>
      <c r="M551" s="189" t="s">
        <v>5</v>
      </c>
      <c r="N551" s="190" t="s">
        <v>42</v>
      </c>
      <c r="O551" s="43"/>
      <c r="P551" s="191">
        <f>O551*H551</f>
        <v>0</v>
      </c>
      <c r="Q551" s="191">
        <v>0.00021</v>
      </c>
      <c r="R551" s="191">
        <f>Q551*H551</f>
        <v>0.00336</v>
      </c>
      <c r="S551" s="191">
        <v>0</v>
      </c>
      <c r="T551" s="192">
        <f>S551*H551</f>
        <v>0</v>
      </c>
      <c r="AR551" s="25" t="s">
        <v>186</v>
      </c>
      <c r="AT551" s="25" t="s">
        <v>181</v>
      </c>
      <c r="AU551" s="25" t="s">
        <v>80</v>
      </c>
      <c r="AY551" s="25" t="s">
        <v>179</v>
      </c>
      <c r="BE551" s="193">
        <f>IF(N551="základní",J551,0)</f>
        <v>0</v>
      </c>
      <c r="BF551" s="193">
        <f>IF(N551="snížená",J551,0)</f>
        <v>0</v>
      </c>
      <c r="BG551" s="193">
        <f>IF(N551="zákl. přenesená",J551,0)</f>
        <v>0</v>
      </c>
      <c r="BH551" s="193">
        <f>IF(N551="sníž. přenesená",J551,0)</f>
        <v>0</v>
      </c>
      <c r="BI551" s="193">
        <f>IF(N551="nulová",J551,0)</f>
        <v>0</v>
      </c>
      <c r="BJ551" s="25" t="s">
        <v>78</v>
      </c>
      <c r="BK551" s="193">
        <f>ROUND(I551*H551,2)</f>
        <v>0</v>
      </c>
      <c r="BL551" s="25" t="s">
        <v>186</v>
      </c>
      <c r="BM551" s="25" t="s">
        <v>2233</v>
      </c>
    </row>
    <row r="552" spans="2:47" s="1" customFormat="1" ht="27">
      <c r="B552" s="42"/>
      <c r="D552" s="194" t="s">
        <v>188</v>
      </c>
      <c r="F552" s="195" t="s">
        <v>2234</v>
      </c>
      <c r="I552" s="196"/>
      <c r="L552" s="42"/>
      <c r="M552" s="197"/>
      <c r="N552" s="43"/>
      <c r="O552" s="43"/>
      <c r="P552" s="43"/>
      <c r="Q552" s="43"/>
      <c r="R552" s="43"/>
      <c r="S552" s="43"/>
      <c r="T552" s="71"/>
      <c r="AT552" s="25" t="s">
        <v>188</v>
      </c>
      <c r="AU552" s="25" t="s">
        <v>80</v>
      </c>
    </row>
    <row r="553" spans="2:47" s="1" customFormat="1" ht="27">
      <c r="B553" s="42"/>
      <c r="D553" s="194" t="s">
        <v>190</v>
      </c>
      <c r="F553" s="198" t="s">
        <v>1984</v>
      </c>
      <c r="I553" s="196"/>
      <c r="L553" s="42"/>
      <c r="M553" s="197"/>
      <c r="N553" s="43"/>
      <c r="O553" s="43"/>
      <c r="P553" s="43"/>
      <c r="Q553" s="43"/>
      <c r="R553" s="43"/>
      <c r="S553" s="43"/>
      <c r="T553" s="71"/>
      <c r="AT553" s="25" t="s">
        <v>190</v>
      </c>
      <c r="AU553" s="25" t="s">
        <v>80</v>
      </c>
    </row>
    <row r="554" spans="2:51" s="13" customFormat="1" ht="13.5">
      <c r="B554" s="207"/>
      <c r="D554" s="194" t="s">
        <v>192</v>
      </c>
      <c r="E554" s="208" t="s">
        <v>5</v>
      </c>
      <c r="F554" s="209" t="s">
        <v>1258</v>
      </c>
      <c r="H554" s="208" t="s">
        <v>5</v>
      </c>
      <c r="I554" s="210"/>
      <c r="L554" s="207"/>
      <c r="M554" s="211"/>
      <c r="N554" s="212"/>
      <c r="O554" s="212"/>
      <c r="P554" s="212"/>
      <c r="Q554" s="212"/>
      <c r="R554" s="212"/>
      <c r="S554" s="212"/>
      <c r="T554" s="213"/>
      <c r="AT554" s="208" t="s">
        <v>192</v>
      </c>
      <c r="AU554" s="208" t="s">
        <v>80</v>
      </c>
      <c r="AV554" s="13" t="s">
        <v>78</v>
      </c>
      <c r="AW554" s="13" t="s">
        <v>35</v>
      </c>
      <c r="AX554" s="13" t="s">
        <v>71</v>
      </c>
      <c r="AY554" s="208" t="s">
        <v>179</v>
      </c>
    </row>
    <row r="555" spans="2:51" s="13" customFormat="1" ht="13.5">
      <c r="B555" s="207"/>
      <c r="D555" s="194" t="s">
        <v>192</v>
      </c>
      <c r="E555" s="208" t="s">
        <v>5</v>
      </c>
      <c r="F555" s="209" t="s">
        <v>2235</v>
      </c>
      <c r="H555" s="208" t="s">
        <v>5</v>
      </c>
      <c r="I555" s="210"/>
      <c r="L555" s="207"/>
      <c r="M555" s="211"/>
      <c r="N555" s="212"/>
      <c r="O555" s="212"/>
      <c r="P555" s="212"/>
      <c r="Q555" s="212"/>
      <c r="R555" s="212"/>
      <c r="S555" s="212"/>
      <c r="T555" s="213"/>
      <c r="AT555" s="208" t="s">
        <v>192</v>
      </c>
      <c r="AU555" s="208" t="s">
        <v>80</v>
      </c>
      <c r="AV555" s="13" t="s">
        <v>78</v>
      </c>
      <c r="AW555" s="13" t="s">
        <v>35</v>
      </c>
      <c r="AX555" s="13" t="s">
        <v>71</v>
      </c>
      <c r="AY555" s="208" t="s">
        <v>179</v>
      </c>
    </row>
    <row r="556" spans="2:51" s="12" customFormat="1" ht="13.5">
      <c r="B556" s="199"/>
      <c r="D556" s="194" t="s">
        <v>192</v>
      </c>
      <c r="E556" s="200" t="s">
        <v>5</v>
      </c>
      <c r="F556" s="201" t="s">
        <v>2236</v>
      </c>
      <c r="H556" s="202">
        <v>16</v>
      </c>
      <c r="I556" s="203"/>
      <c r="L556" s="199"/>
      <c r="M556" s="204"/>
      <c r="N556" s="205"/>
      <c r="O556" s="205"/>
      <c r="P556" s="205"/>
      <c r="Q556" s="205"/>
      <c r="R556" s="205"/>
      <c r="S556" s="205"/>
      <c r="T556" s="206"/>
      <c r="AT556" s="200" t="s">
        <v>192</v>
      </c>
      <c r="AU556" s="200" t="s">
        <v>80</v>
      </c>
      <c r="AV556" s="12" t="s">
        <v>80</v>
      </c>
      <c r="AW556" s="12" t="s">
        <v>35</v>
      </c>
      <c r="AX556" s="12" t="s">
        <v>78</v>
      </c>
      <c r="AY556" s="200" t="s">
        <v>179</v>
      </c>
    </row>
    <row r="557" spans="2:65" s="1" customFormat="1" ht="16.5" customHeight="1">
      <c r="B557" s="181"/>
      <c r="C557" s="182" t="s">
        <v>1154</v>
      </c>
      <c r="D557" s="182" t="s">
        <v>181</v>
      </c>
      <c r="E557" s="183" t="s">
        <v>2237</v>
      </c>
      <c r="F557" s="184" t="s">
        <v>2238</v>
      </c>
      <c r="G557" s="185" t="s">
        <v>822</v>
      </c>
      <c r="H557" s="186">
        <v>2</v>
      </c>
      <c r="I557" s="187"/>
      <c r="J557" s="188">
        <f>ROUND(I557*H557,2)</f>
        <v>0</v>
      </c>
      <c r="K557" s="184" t="s">
        <v>185</v>
      </c>
      <c r="L557" s="42"/>
      <c r="M557" s="189" t="s">
        <v>5</v>
      </c>
      <c r="N557" s="190" t="s">
        <v>42</v>
      </c>
      <c r="O557" s="43"/>
      <c r="P557" s="191">
        <f>O557*H557</f>
        <v>0</v>
      </c>
      <c r="Q557" s="191">
        <v>0.00066</v>
      </c>
      <c r="R557" s="191">
        <f>Q557*H557</f>
        <v>0.00132</v>
      </c>
      <c r="S557" s="191">
        <v>0</v>
      </c>
      <c r="T557" s="192">
        <f>S557*H557</f>
        <v>0</v>
      </c>
      <c r="AR557" s="25" t="s">
        <v>186</v>
      </c>
      <c r="AT557" s="25" t="s">
        <v>181</v>
      </c>
      <c r="AU557" s="25" t="s">
        <v>80</v>
      </c>
      <c r="AY557" s="25" t="s">
        <v>179</v>
      </c>
      <c r="BE557" s="193">
        <f>IF(N557="základní",J557,0)</f>
        <v>0</v>
      </c>
      <c r="BF557" s="193">
        <f>IF(N557="snížená",J557,0)</f>
        <v>0</v>
      </c>
      <c r="BG557" s="193">
        <f>IF(N557="zákl. přenesená",J557,0)</f>
        <v>0</v>
      </c>
      <c r="BH557" s="193">
        <f>IF(N557="sníž. přenesená",J557,0)</f>
        <v>0</v>
      </c>
      <c r="BI557" s="193">
        <f>IF(N557="nulová",J557,0)</f>
        <v>0</v>
      </c>
      <c r="BJ557" s="25" t="s">
        <v>78</v>
      </c>
      <c r="BK557" s="193">
        <f>ROUND(I557*H557,2)</f>
        <v>0</v>
      </c>
      <c r="BL557" s="25" t="s">
        <v>186</v>
      </c>
      <c r="BM557" s="25" t="s">
        <v>2239</v>
      </c>
    </row>
    <row r="558" spans="2:47" s="1" customFormat="1" ht="13.5">
      <c r="B558" s="42"/>
      <c r="D558" s="194" t="s">
        <v>188</v>
      </c>
      <c r="F558" s="195" t="s">
        <v>2240</v>
      </c>
      <c r="I558" s="196"/>
      <c r="L558" s="42"/>
      <c r="M558" s="197"/>
      <c r="N558" s="43"/>
      <c r="O558" s="43"/>
      <c r="P558" s="43"/>
      <c r="Q558" s="43"/>
      <c r="R558" s="43"/>
      <c r="S558" s="43"/>
      <c r="T558" s="71"/>
      <c r="AT558" s="25" t="s">
        <v>188</v>
      </c>
      <c r="AU558" s="25" t="s">
        <v>80</v>
      </c>
    </row>
    <row r="559" spans="2:47" s="1" customFormat="1" ht="27">
      <c r="B559" s="42"/>
      <c r="D559" s="194" t="s">
        <v>190</v>
      </c>
      <c r="F559" s="198" t="s">
        <v>1984</v>
      </c>
      <c r="I559" s="196"/>
      <c r="L559" s="42"/>
      <c r="M559" s="197"/>
      <c r="N559" s="43"/>
      <c r="O559" s="43"/>
      <c r="P559" s="43"/>
      <c r="Q559" s="43"/>
      <c r="R559" s="43"/>
      <c r="S559" s="43"/>
      <c r="T559" s="71"/>
      <c r="AT559" s="25" t="s">
        <v>190</v>
      </c>
      <c r="AU559" s="25" t="s">
        <v>80</v>
      </c>
    </row>
    <row r="560" spans="2:51" s="13" customFormat="1" ht="13.5">
      <c r="B560" s="207"/>
      <c r="D560" s="194" t="s">
        <v>192</v>
      </c>
      <c r="E560" s="208" t="s">
        <v>5</v>
      </c>
      <c r="F560" s="209" t="s">
        <v>1258</v>
      </c>
      <c r="H560" s="208" t="s">
        <v>5</v>
      </c>
      <c r="I560" s="210"/>
      <c r="L560" s="207"/>
      <c r="M560" s="211"/>
      <c r="N560" s="212"/>
      <c r="O560" s="212"/>
      <c r="P560" s="212"/>
      <c r="Q560" s="212"/>
      <c r="R560" s="212"/>
      <c r="S560" s="212"/>
      <c r="T560" s="213"/>
      <c r="AT560" s="208" t="s">
        <v>192</v>
      </c>
      <c r="AU560" s="208" t="s">
        <v>80</v>
      </c>
      <c r="AV560" s="13" t="s">
        <v>78</v>
      </c>
      <c r="AW560" s="13" t="s">
        <v>35</v>
      </c>
      <c r="AX560" s="13" t="s">
        <v>71</v>
      </c>
      <c r="AY560" s="208" t="s">
        <v>179</v>
      </c>
    </row>
    <row r="561" spans="2:51" s="12" customFormat="1" ht="13.5">
      <c r="B561" s="199"/>
      <c r="D561" s="194" t="s">
        <v>192</v>
      </c>
      <c r="E561" s="200" t="s">
        <v>5</v>
      </c>
      <c r="F561" s="201" t="s">
        <v>2241</v>
      </c>
      <c r="H561" s="202">
        <v>2</v>
      </c>
      <c r="I561" s="203"/>
      <c r="L561" s="199"/>
      <c r="M561" s="204"/>
      <c r="N561" s="205"/>
      <c r="O561" s="205"/>
      <c r="P561" s="205"/>
      <c r="Q561" s="205"/>
      <c r="R561" s="205"/>
      <c r="S561" s="205"/>
      <c r="T561" s="206"/>
      <c r="AT561" s="200" t="s">
        <v>192</v>
      </c>
      <c r="AU561" s="200" t="s">
        <v>80</v>
      </c>
      <c r="AV561" s="12" t="s">
        <v>80</v>
      </c>
      <c r="AW561" s="12" t="s">
        <v>35</v>
      </c>
      <c r="AX561" s="12" t="s">
        <v>78</v>
      </c>
      <c r="AY561" s="200" t="s">
        <v>179</v>
      </c>
    </row>
    <row r="562" spans="2:65" s="1" customFormat="1" ht="16.5" customHeight="1">
      <c r="B562" s="181"/>
      <c r="C562" s="182" t="s">
        <v>1159</v>
      </c>
      <c r="D562" s="182" t="s">
        <v>181</v>
      </c>
      <c r="E562" s="183" t="s">
        <v>2242</v>
      </c>
      <c r="F562" s="184" t="s">
        <v>2243</v>
      </c>
      <c r="G562" s="185" t="s">
        <v>309</v>
      </c>
      <c r="H562" s="186">
        <v>20</v>
      </c>
      <c r="I562" s="187"/>
      <c r="J562" s="188">
        <f>ROUND(I562*H562,2)</f>
        <v>0</v>
      </c>
      <c r="K562" s="184" t="s">
        <v>185</v>
      </c>
      <c r="L562" s="42"/>
      <c r="M562" s="189" t="s">
        <v>5</v>
      </c>
      <c r="N562" s="190" t="s">
        <v>42</v>
      </c>
      <c r="O562" s="43"/>
      <c r="P562" s="191">
        <f>O562*H562</f>
        <v>0</v>
      </c>
      <c r="Q562" s="191">
        <v>0.00492</v>
      </c>
      <c r="R562" s="191">
        <f>Q562*H562</f>
        <v>0.0984</v>
      </c>
      <c r="S562" s="191">
        <v>0</v>
      </c>
      <c r="T562" s="192">
        <f>S562*H562</f>
        <v>0</v>
      </c>
      <c r="AR562" s="25" t="s">
        <v>819</v>
      </c>
      <c r="AT562" s="25" t="s">
        <v>181</v>
      </c>
      <c r="AU562" s="25" t="s">
        <v>80</v>
      </c>
      <c r="AY562" s="25" t="s">
        <v>179</v>
      </c>
      <c r="BE562" s="193">
        <f>IF(N562="základní",J562,0)</f>
        <v>0</v>
      </c>
      <c r="BF562" s="193">
        <f>IF(N562="snížená",J562,0)</f>
        <v>0</v>
      </c>
      <c r="BG562" s="193">
        <f>IF(N562="zákl. přenesená",J562,0)</f>
        <v>0</v>
      </c>
      <c r="BH562" s="193">
        <f>IF(N562="sníž. přenesená",J562,0)</f>
        <v>0</v>
      </c>
      <c r="BI562" s="193">
        <f>IF(N562="nulová",J562,0)</f>
        <v>0</v>
      </c>
      <c r="BJ562" s="25" t="s">
        <v>78</v>
      </c>
      <c r="BK562" s="193">
        <f>ROUND(I562*H562,2)</f>
        <v>0</v>
      </c>
      <c r="BL562" s="25" t="s">
        <v>819</v>
      </c>
      <c r="BM562" s="25" t="s">
        <v>2244</v>
      </c>
    </row>
    <row r="563" spans="2:47" s="1" customFormat="1" ht="13.5">
      <c r="B563" s="42"/>
      <c r="D563" s="194" t="s">
        <v>188</v>
      </c>
      <c r="F563" s="195" t="s">
        <v>2245</v>
      </c>
      <c r="I563" s="196"/>
      <c r="L563" s="42"/>
      <c r="M563" s="197"/>
      <c r="N563" s="43"/>
      <c r="O563" s="43"/>
      <c r="P563" s="43"/>
      <c r="Q563" s="43"/>
      <c r="R563" s="43"/>
      <c r="S563" s="43"/>
      <c r="T563" s="71"/>
      <c r="AT563" s="25" t="s">
        <v>188</v>
      </c>
      <c r="AU563" s="25" t="s">
        <v>80</v>
      </c>
    </row>
    <row r="564" spans="2:47" s="1" customFormat="1" ht="27">
      <c r="B564" s="42"/>
      <c r="D564" s="194" t="s">
        <v>190</v>
      </c>
      <c r="F564" s="198" t="s">
        <v>1984</v>
      </c>
      <c r="I564" s="196"/>
      <c r="L564" s="42"/>
      <c r="M564" s="197"/>
      <c r="N564" s="43"/>
      <c r="O564" s="43"/>
      <c r="P564" s="43"/>
      <c r="Q564" s="43"/>
      <c r="R564" s="43"/>
      <c r="S564" s="43"/>
      <c r="T564" s="71"/>
      <c r="AT564" s="25" t="s">
        <v>190</v>
      </c>
      <c r="AU564" s="25" t="s">
        <v>80</v>
      </c>
    </row>
    <row r="565" spans="2:51" s="13" customFormat="1" ht="13.5">
      <c r="B565" s="207"/>
      <c r="D565" s="194" t="s">
        <v>192</v>
      </c>
      <c r="E565" s="208" t="s">
        <v>5</v>
      </c>
      <c r="F565" s="209" t="s">
        <v>2246</v>
      </c>
      <c r="H565" s="208" t="s">
        <v>5</v>
      </c>
      <c r="I565" s="210"/>
      <c r="L565" s="207"/>
      <c r="M565" s="211"/>
      <c r="N565" s="212"/>
      <c r="O565" s="212"/>
      <c r="P565" s="212"/>
      <c r="Q565" s="212"/>
      <c r="R565" s="212"/>
      <c r="S565" s="212"/>
      <c r="T565" s="213"/>
      <c r="AT565" s="208" t="s">
        <v>192</v>
      </c>
      <c r="AU565" s="208" t="s">
        <v>80</v>
      </c>
      <c r="AV565" s="13" t="s">
        <v>78</v>
      </c>
      <c r="AW565" s="13" t="s">
        <v>35</v>
      </c>
      <c r="AX565" s="13" t="s">
        <v>71</v>
      </c>
      <c r="AY565" s="208" t="s">
        <v>179</v>
      </c>
    </row>
    <row r="566" spans="2:51" s="12" customFormat="1" ht="13.5">
      <c r="B566" s="199"/>
      <c r="D566" s="194" t="s">
        <v>192</v>
      </c>
      <c r="E566" s="200" t="s">
        <v>5</v>
      </c>
      <c r="F566" s="201" t="s">
        <v>2247</v>
      </c>
      <c r="H566" s="202">
        <v>20</v>
      </c>
      <c r="I566" s="203"/>
      <c r="L566" s="199"/>
      <c r="M566" s="204"/>
      <c r="N566" s="205"/>
      <c r="O566" s="205"/>
      <c r="P566" s="205"/>
      <c r="Q566" s="205"/>
      <c r="R566" s="205"/>
      <c r="S566" s="205"/>
      <c r="T566" s="206"/>
      <c r="AT566" s="200" t="s">
        <v>192</v>
      </c>
      <c r="AU566" s="200" t="s">
        <v>80</v>
      </c>
      <c r="AV566" s="12" t="s">
        <v>80</v>
      </c>
      <c r="AW566" s="12" t="s">
        <v>35</v>
      </c>
      <c r="AX566" s="12" t="s">
        <v>78</v>
      </c>
      <c r="AY566" s="200" t="s">
        <v>179</v>
      </c>
    </row>
    <row r="567" spans="2:65" s="1" customFormat="1" ht="25.5" customHeight="1">
      <c r="B567" s="181"/>
      <c r="C567" s="182" t="s">
        <v>1164</v>
      </c>
      <c r="D567" s="182" t="s">
        <v>181</v>
      </c>
      <c r="E567" s="183" t="s">
        <v>1273</v>
      </c>
      <c r="F567" s="184" t="s">
        <v>1274</v>
      </c>
      <c r="G567" s="185" t="s">
        <v>424</v>
      </c>
      <c r="H567" s="186">
        <v>0.501</v>
      </c>
      <c r="I567" s="187"/>
      <c r="J567" s="188">
        <f>ROUND(I567*H567,2)</f>
        <v>0</v>
      </c>
      <c r="K567" s="184" t="s">
        <v>5</v>
      </c>
      <c r="L567" s="42"/>
      <c r="M567" s="189" t="s">
        <v>5</v>
      </c>
      <c r="N567" s="190" t="s">
        <v>42</v>
      </c>
      <c r="O567" s="43"/>
      <c r="P567" s="191">
        <f>O567*H567</f>
        <v>0</v>
      </c>
      <c r="Q567" s="191">
        <v>0</v>
      </c>
      <c r="R567" s="191">
        <f>Q567*H567</f>
        <v>0</v>
      </c>
      <c r="S567" s="191">
        <v>0</v>
      </c>
      <c r="T567" s="192">
        <f>S567*H567</f>
        <v>0</v>
      </c>
      <c r="AR567" s="25" t="s">
        <v>819</v>
      </c>
      <c r="AT567" s="25" t="s">
        <v>181</v>
      </c>
      <c r="AU567" s="25" t="s">
        <v>80</v>
      </c>
      <c r="AY567" s="25" t="s">
        <v>179</v>
      </c>
      <c r="BE567" s="193">
        <f>IF(N567="základní",J567,0)</f>
        <v>0</v>
      </c>
      <c r="BF567" s="193">
        <f>IF(N567="snížená",J567,0)</f>
        <v>0</v>
      </c>
      <c r="BG567" s="193">
        <f>IF(N567="zákl. přenesená",J567,0)</f>
        <v>0</v>
      </c>
      <c r="BH567" s="193">
        <f>IF(N567="sníž. přenesená",J567,0)</f>
        <v>0</v>
      </c>
      <c r="BI567" s="193">
        <f>IF(N567="nulová",J567,0)</f>
        <v>0</v>
      </c>
      <c r="BJ567" s="25" t="s">
        <v>78</v>
      </c>
      <c r="BK567" s="193">
        <f>ROUND(I567*H567,2)</f>
        <v>0</v>
      </c>
      <c r="BL567" s="25" t="s">
        <v>819</v>
      </c>
      <c r="BM567" s="25" t="s">
        <v>1275</v>
      </c>
    </row>
    <row r="568" spans="2:47" s="1" customFormat="1" ht="13.5">
      <c r="B568" s="42"/>
      <c r="D568" s="194" t="s">
        <v>188</v>
      </c>
      <c r="F568" s="195" t="s">
        <v>1274</v>
      </c>
      <c r="I568" s="196"/>
      <c r="L568" s="42"/>
      <c r="M568" s="197"/>
      <c r="N568" s="43"/>
      <c r="O568" s="43"/>
      <c r="P568" s="43"/>
      <c r="Q568" s="43"/>
      <c r="R568" s="43"/>
      <c r="S568" s="43"/>
      <c r="T568" s="71"/>
      <c r="AT568" s="25" t="s">
        <v>188</v>
      </c>
      <c r="AU568" s="25" t="s">
        <v>80</v>
      </c>
    </row>
    <row r="569" spans="2:51" s="13" customFormat="1" ht="13.5">
      <c r="B569" s="207"/>
      <c r="D569" s="194" t="s">
        <v>192</v>
      </c>
      <c r="E569" s="208" t="s">
        <v>5</v>
      </c>
      <c r="F569" s="209" t="s">
        <v>1258</v>
      </c>
      <c r="H569" s="208" t="s">
        <v>5</v>
      </c>
      <c r="I569" s="210"/>
      <c r="L569" s="207"/>
      <c r="M569" s="211"/>
      <c r="N569" s="212"/>
      <c r="O569" s="212"/>
      <c r="P569" s="212"/>
      <c r="Q569" s="212"/>
      <c r="R569" s="212"/>
      <c r="S569" s="212"/>
      <c r="T569" s="213"/>
      <c r="AT569" s="208" t="s">
        <v>192</v>
      </c>
      <c r="AU569" s="208" t="s">
        <v>80</v>
      </c>
      <c r="AV569" s="13" t="s">
        <v>78</v>
      </c>
      <c r="AW569" s="13" t="s">
        <v>35</v>
      </c>
      <c r="AX569" s="13" t="s">
        <v>71</v>
      </c>
      <c r="AY569" s="208" t="s">
        <v>179</v>
      </c>
    </row>
    <row r="570" spans="2:51" s="12" customFormat="1" ht="13.5">
      <c r="B570" s="199"/>
      <c r="D570" s="194" t="s">
        <v>192</v>
      </c>
      <c r="E570" s="200" t="s">
        <v>5</v>
      </c>
      <c r="F570" s="201" t="s">
        <v>2248</v>
      </c>
      <c r="H570" s="202">
        <v>0.501</v>
      </c>
      <c r="I570" s="203"/>
      <c r="L570" s="199"/>
      <c r="M570" s="204"/>
      <c r="N570" s="205"/>
      <c r="O570" s="205"/>
      <c r="P570" s="205"/>
      <c r="Q570" s="205"/>
      <c r="R570" s="205"/>
      <c r="S570" s="205"/>
      <c r="T570" s="206"/>
      <c r="AT570" s="200" t="s">
        <v>192</v>
      </c>
      <c r="AU570" s="200" t="s">
        <v>80</v>
      </c>
      <c r="AV570" s="12" t="s">
        <v>80</v>
      </c>
      <c r="AW570" s="12" t="s">
        <v>35</v>
      </c>
      <c r="AX570" s="12" t="s">
        <v>78</v>
      </c>
      <c r="AY570" s="200" t="s">
        <v>179</v>
      </c>
    </row>
    <row r="571" spans="2:63" s="11" customFormat="1" ht="29.85" customHeight="1">
      <c r="B571" s="168"/>
      <c r="D571" s="169" t="s">
        <v>70</v>
      </c>
      <c r="E571" s="179" t="s">
        <v>289</v>
      </c>
      <c r="F571" s="179" t="s">
        <v>1277</v>
      </c>
      <c r="I571" s="171"/>
      <c r="J571" s="180">
        <f>BK571</f>
        <v>0</v>
      </c>
      <c r="L571" s="168"/>
      <c r="M571" s="173"/>
      <c r="N571" s="174"/>
      <c r="O571" s="174"/>
      <c r="P571" s="175">
        <f>SUM(P572:P593)</f>
        <v>0</v>
      </c>
      <c r="Q571" s="174"/>
      <c r="R571" s="175">
        <f>SUM(R572:R593)</f>
        <v>0.07006000000000001</v>
      </c>
      <c r="S571" s="174"/>
      <c r="T571" s="176">
        <f>SUM(T572:T593)</f>
        <v>0</v>
      </c>
      <c r="AR571" s="169" t="s">
        <v>78</v>
      </c>
      <c r="AT571" s="177" t="s">
        <v>70</v>
      </c>
      <c r="AU571" s="177" t="s">
        <v>78</v>
      </c>
      <c r="AY571" s="169" t="s">
        <v>179</v>
      </c>
      <c r="BK571" s="178">
        <f>SUM(BK572:BK593)</f>
        <v>0</v>
      </c>
    </row>
    <row r="572" spans="2:65" s="1" customFormat="1" ht="25.5" customHeight="1">
      <c r="B572" s="181"/>
      <c r="C572" s="182" t="s">
        <v>1169</v>
      </c>
      <c r="D572" s="182" t="s">
        <v>181</v>
      </c>
      <c r="E572" s="183" t="s">
        <v>1297</v>
      </c>
      <c r="F572" s="184" t="s">
        <v>1298</v>
      </c>
      <c r="G572" s="185" t="s">
        <v>309</v>
      </c>
      <c r="H572" s="186">
        <v>1401.2</v>
      </c>
      <c r="I572" s="187"/>
      <c r="J572" s="188">
        <f>ROUND(I572*H572,2)</f>
        <v>0</v>
      </c>
      <c r="K572" s="184" t="s">
        <v>185</v>
      </c>
      <c r="L572" s="42"/>
      <c r="M572" s="189" t="s">
        <v>5</v>
      </c>
      <c r="N572" s="190" t="s">
        <v>42</v>
      </c>
      <c r="O572" s="43"/>
      <c r="P572" s="191">
        <f>O572*H572</f>
        <v>0</v>
      </c>
      <c r="Q572" s="191">
        <v>5E-05</v>
      </c>
      <c r="R572" s="191">
        <f>Q572*H572</f>
        <v>0.07006000000000001</v>
      </c>
      <c r="S572" s="191">
        <v>0</v>
      </c>
      <c r="T572" s="192">
        <f>S572*H572</f>
        <v>0</v>
      </c>
      <c r="AR572" s="25" t="s">
        <v>186</v>
      </c>
      <c r="AT572" s="25" t="s">
        <v>181</v>
      </c>
      <c r="AU572" s="25" t="s">
        <v>80</v>
      </c>
      <c r="AY572" s="25" t="s">
        <v>179</v>
      </c>
      <c r="BE572" s="193">
        <f>IF(N572="základní",J572,0)</f>
        <v>0</v>
      </c>
      <c r="BF572" s="193">
        <f>IF(N572="snížená",J572,0)</f>
        <v>0</v>
      </c>
      <c r="BG572" s="193">
        <f>IF(N572="zákl. přenesená",J572,0)</f>
        <v>0</v>
      </c>
      <c r="BH572" s="193">
        <f>IF(N572="sníž. přenesená",J572,0)</f>
        <v>0</v>
      </c>
      <c r="BI572" s="193">
        <f>IF(N572="nulová",J572,0)</f>
        <v>0</v>
      </c>
      <c r="BJ572" s="25" t="s">
        <v>78</v>
      </c>
      <c r="BK572" s="193">
        <f>ROUND(I572*H572,2)</f>
        <v>0</v>
      </c>
      <c r="BL572" s="25" t="s">
        <v>186</v>
      </c>
      <c r="BM572" s="25" t="s">
        <v>1299</v>
      </c>
    </row>
    <row r="573" spans="2:47" s="1" customFormat="1" ht="27">
      <c r="B573" s="42"/>
      <c r="D573" s="194" t="s">
        <v>188</v>
      </c>
      <c r="F573" s="195" t="s">
        <v>1300</v>
      </c>
      <c r="I573" s="196"/>
      <c r="L573" s="42"/>
      <c r="M573" s="197"/>
      <c r="N573" s="43"/>
      <c r="O573" s="43"/>
      <c r="P573" s="43"/>
      <c r="Q573" s="43"/>
      <c r="R573" s="43"/>
      <c r="S573" s="43"/>
      <c r="T573" s="71"/>
      <c r="AT573" s="25" t="s">
        <v>188</v>
      </c>
      <c r="AU573" s="25" t="s">
        <v>80</v>
      </c>
    </row>
    <row r="574" spans="2:51" s="13" customFormat="1" ht="13.5">
      <c r="B574" s="207"/>
      <c r="D574" s="194" t="s">
        <v>192</v>
      </c>
      <c r="E574" s="208" t="s">
        <v>5</v>
      </c>
      <c r="F574" s="209" t="s">
        <v>1301</v>
      </c>
      <c r="H574" s="208" t="s">
        <v>5</v>
      </c>
      <c r="I574" s="210"/>
      <c r="L574" s="207"/>
      <c r="M574" s="211"/>
      <c r="N574" s="212"/>
      <c r="O574" s="212"/>
      <c r="P574" s="212"/>
      <c r="Q574" s="212"/>
      <c r="R574" s="212"/>
      <c r="S574" s="212"/>
      <c r="T574" s="213"/>
      <c r="AT574" s="208" t="s">
        <v>192</v>
      </c>
      <c r="AU574" s="208" t="s">
        <v>80</v>
      </c>
      <c r="AV574" s="13" t="s">
        <v>78</v>
      </c>
      <c r="AW574" s="13" t="s">
        <v>35</v>
      </c>
      <c r="AX574" s="13" t="s">
        <v>71</v>
      </c>
      <c r="AY574" s="208" t="s">
        <v>179</v>
      </c>
    </row>
    <row r="575" spans="2:51" s="12" customFormat="1" ht="13.5">
      <c r="B575" s="199"/>
      <c r="D575" s="194" t="s">
        <v>192</v>
      </c>
      <c r="E575" s="200" t="s">
        <v>5</v>
      </c>
      <c r="F575" s="201" t="s">
        <v>2249</v>
      </c>
      <c r="H575" s="202">
        <v>1401.2</v>
      </c>
      <c r="I575" s="203"/>
      <c r="L575" s="199"/>
      <c r="M575" s="204"/>
      <c r="N575" s="205"/>
      <c r="O575" s="205"/>
      <c r="P575" s="205"/>
      <c r="Q575" s="205"/>
      <c r="R575" s="205"/>
      <c r="S575" s="205"/>
      <c r="T575" s="206"/>
      <c r="AT575" s="200" t="s">
        <v>192</v>
      </c>
      <c r="AU575" s="200" t="s">
        <v>80</v>
      </c>
      <c r="AV575" s="12" t="s">
        <v>80</v>
      </c>
      <c r="AW575" s="12" t="s">
        <v>35</v>
      </c>
      <c r="AX575" s="12" t="s">
        <v>78</v>
      </c>
      <c r="AY575" s="200" t="s">
        <v>179</v>
      </c>
    </row>
    <row r="576" spans="2:65" s="1" customFormat="1" ht="16.5" customHeight="1">
      <c r="B576" s="181"/>
      <c r="C576" s="182" t="s">
        <v>1174</v>
      </c>
      <c r="D576" s="182" t="s">
        <v>181</v>
      </c>
      <c r="E576" s="183" t="s">
        <v>1304</v>
      </c>
      <c r="F576" s="184" t="s">
        <v>1305</v>
      </c>
      <c r="G576" s="185" t="s">
        <v>309</v>
      </c>
      <c r="H576" s="186">
        <v>1170</v>
      </c>
      <c r="I576" s="187"/>
      <c r="J576" s="188">
        <f>ROUND(I576*H576,2)</f>
        <v>0</v>
      </c>
      <c r="K576" s="184" t="s">
        <v>185</v>
      </c>
      <c r="L576" s="42"/>
      <c r="M576" s="189" t="s">
        <v>5</v>
      </c>
      <c r="N576" s="190" t="s">
        <v>42</v>
      </c>
      <c r="O576" s="43"/>
      <c r="P576" s="191">
        <f>O576*H576</f>
        <v>0</v>
      </c>
      <c r="Q576" s="191">
        <v>0</v>
      </c>
      <c r="R576" s="191">
        <f>Q576*H576</f>
        <v>0</v>
      </c>
      <c r="S576" s="191">
        <v>0</v>
      </c>
      <c r="T576" s="192">
        <f>S576*H576</f>
        <v>0</v>
      </c>
      <c r="AR576" s="25" t="s">
        <v>186</v>
      </c>
      <c r="AT576" s="25" t="s">
        <v>181</v>
      </c>
      <c r="AU576" s="25" t="s">
        <v>80</v>
      </c>
      <c r="AY576" s="25" t="s">
        <v>179</v>
      </c>
      <c r="BE576" s="193">
        <f>IF(N576="základní",J576,0)</f>
        <v>0</v>
      </c>
      <c r="BF576" s="193">
        <f>IF(N576="snížená",J576,0)</f>
        <v>0</v>
      </c>
      <c r="BG576" s="193">
        <f>IF(N576="zákl. přenesená",J576,0)</f>
        <v>0</v>
      </c>
      <c r="BH576" s="193">
        <f>IF(N576="sníž. přenesená",J576,0)</f>
        <v>0</v>
      </c>
      <c r="BI576" s="193">
        <f>IF(N576="nulová",J576,0)</f>
        <v>0</v>
      </c>
      <c r="BJ576" s="25" t="s">
        <v>78</v>
      </c>
      <c r="BK576" s="193">
        <f>ROUND(I576*H576,2)</f>
        <v>0</v>
      </c>
      <c r="BL576" s="25" t="s">
        <v>186</v>
      </c>
      <c r="BM576" s="25" t="s">
        <v>1306</v>
      </c>
    </row>
    <row r="577" spans="2:47" s="1" customFormat="1" ht="13.5">
      <c r="B577" s="42"/>
      <c r="D577" s="194" t="s">
        <v>188</v>
      </c>
      <c r="F577" s="195" t="s">
        <v>1307</v>
      </c>
      <c r="I577" s="196"/>
      <c r="L577" s="42"/>
      <c r="M577" s="197"/>
      <c r="N577" s="43"/>
      <c r="O577" s="43"/>
      <c r="P577" s="43"/>
      <c r="Q577" s="43"/>
      <c r="R577" s="43"/>
      <c r="S577" s="43"/>
      <c r="T577" s="71"/>
      <c r="AT577" s="25" t="s">
        <v>188</v>
      </c>
      <c r="AU577" s="25" t="s">
        <v>80</v>
      </c>
    </row>
    <row r="578" spans="2:47" s="1" customFormat="1" ht="27">
      <c r="B578" s="42"/>
      <c r="D578" s="194" t="s">
        <v>190</v>
      </c>
      <c r="F578" s="198" t="s">
        <v>1984</v>
      </c>
      <c r="I578" s="196"/>
      <c r="L578" s="42"/>
      <c r="M578" s="197"/>
      <c r="N578" s="43"/>
      <c r="O578" s="43"/>
      <c r="P578" s="43"/>
      <c r="Q578" s="43"/>
      <c r="R578" s="43"/>
      <c r="S578" s="43"/>
      <c r="T578" s="71"/>
      <c r="AT578" s="25" t="s">
        <v>190</v>
      </c>
      <c r="AU578" s="25" t="s">
        <v>80</v>
      </c>
    </row>
    <row r="579" spans="2:51" s="12" customFormat="1" ht="13.5">
      <c r="B579" s="199"/>
      <c r="D579" s="194" t="s">
        <v>192</v>
      </c>
      <c r="E579" s="200" t="s">
        <v>5</v>
      </c>
      <c r="F579" s="201" t="s">
        <v>2250</v>
      </c>
      <c r="H579" s="202">
        <v>1207.8</v>
      </c>
      <c r="I579" s="203"/>
      <c r="L579" s="199"/>
      <c r="M579" s="204"/>
      <c r="N579" s="205"/>
      <c r="O579" s="205"/>
      <c r="P579" s="205"/>
      <c r="Q579" s="205"/>
      <c r="R579" s="205"/>
      <c r="S579" s="205"/>
      <c r="T579" s="206"/>
      <c r="AT579" s="200" t="s">
        <v>192</v>
      </c>
      <c r="AU579" s="200" t="s">
        <v>80</v>
      </c>
      <c r="AV579" s="12" t="s">
        <v>80</v>
      </c>
      <c r="AW579" s="12" t="s">
        <v>35</v>
      </c>
      <c r="AX579" s="12" t="s">
        <v>71</v>
      </c>
      <c r="AY579" s="200" t="s">
        <v>179</v>
      </c>
    </row>
    <row r="580" spans="2:51" s="12" customFormat="1" ht="13.5">
      <c r="B580" s="199"/>
      <c r="D580" s="194" t="s">
        <v>192</v>
      </c>
      <c r="E580" s="200" t="s">
        <v>5</v>
      </c>
      <c r="F580" s="201" t="s">
        <v>2251</v>
      </c>
      <c r="H580" s="202">
        <v>-40</v>
      </c>
      <c r="I580" s="203"/>
      <c r="L580" s="199"/>
      <c r="M580" s="204"/>
      <c r="N580" s="205"/>
      <c r="O580" s="205"/>
      <c r="P580" s="205"/>
      <c r="Q580" s="205"/>
      <c r="R580" s="205"/>
      <c r="S580" s="205"/>
      <c r="T580" s="206"/>
      <c r="AT580" s="200" t="s">
        <v>192</v>
      </c>
      <c r="AU580" s="200" t="s">
        <v>80</v>
      </c>
      <c r="AV580" s="12" t="s">
        <v>80</v>
      </c>
      <c r="AW580" s="12" t="s">
        <v>35</v>
      </c>
      <c r="AX580" s="12" t="s">
        <v>71</v>
      </c>
      <c r="AY580" s="200" t="s">
        <v>179</v>
      </c>
    </row>
    <row r="581" spans="2:51" s="13" customFormat="1" ht="13.5">
      <c r="B581" s="207"/>
      <c r="D581" s="194" t="s">
        <v>192</v>
      </c>
      <c r="E581" s="208" t="s">
        <v>5</v>
      </c>
      <c r="F581" s="209" t="s">
        <v>226</v>
      </c>
      <c r="H581" s="208" t="s">
        <v>5</v>
      </c>
      <c r="I581" s="210"/>
      <c r="L581" s="207"/>
      <c r="M581" s="211"/>
      <c r="N581" s="212"/>
      <c r="O581" s="212"/>
      <c r="P581" s="212"/>
      <c r="Q581" s="212"/>
      <c r="R581" s="212"/>
      <c r="S581" s="212"/>
      <c r="T581" s="213"/>
      <c r="AT581" s="208" t="s">
        <v>192</v>
      </c>
      <c r="AU581" s="208" t="s">
        <v>80</v>
      </c>
      <c r="AV581" s="13" t="s">
        <v>78</v>
      </c>
      <c r="AW581" s="13" t="s">
        <v>35</v>
      </c>
      <c r="AX581" s="13" t="s">
        <v>71</v>
      </c>
      <c r="AY581" s="208" t="s">
        <v>179</v>
      </c>
    </row>
    <row r="582" spans="2:51" s="12" customFormat="1" ht="13.5">
      <c r="B582" s="199"/>
      <c r="D582" s="194" t="s">
        <v>192</v>
      </c>
      <c r="E582" s="200" t="s">
        <v>5</v>
      </c>
      <c r="F582" s="201" t="s">
        <v>2252</v>
      </c>
      <c r="H582" s="202">
        <v>2.2</v>
      </c>
      <c r="I582" s="203"/>
      <c r="L582" s="199"/>
      <c r="M582" s="204"/>
      <c r="N582" s="205"/>
      <c r="O582" s="205"/>
      <c r="P582" s="205"/>
      <c r="Q582" s="205"/>
      <c r="R582" s="205"/>
      <c r="S582" s="205"/>
      <c r="T582" s="206"/>
      <c r="AT582" s="200" t="s">
        <v>192</v>
      </c>
      <c r="AU582" s="200" t="s">
        <v>80</v>
      </c>
      <c r="AV582" s="12" t="s">
        <v>80</v>
      </c>
      <c r="AW582" s="12" t="s">
        <v>35</v>
      </c>
      <c r="AX582" s="12" t="s">
        <v>71</v>
      </c>
      <c r="AY582" s="200" t="s">
        <v>179</v>
      </c>
    </row>
    <row r="583" spans="2:51" s="14" customFormat="1" ht="13.5">
      <c r="B583" s="214"/>
      <c r="D583" s="194" t="s">
        <v>192</v>
      </c>
      <c r="E583" s="215" t="s">
        <v>5</v>
      </c>
      <c r="F583" s="216" t="s">
        <v>228</v>
      </c>
      <c r="H583" s="217">
        <v>1170</v>
      </c>
      <c r="I583" s="218"/>
      <c r="L583" s="214"/>
      <c r="M583" s="219"/>
      <c r="N583" s="220"/>
      <c r="O583" s="220"/>
      <c r="P583" s="220"/>
      <c r="Q583" s="220"/>
      <c r="R583" s="220"/>
      <c r="S583" s="220"/>
      <c r="T583" s="221"/>
      <c r="AT583" s="215" t="s">
        <v>192</v>
      </c>
      <c r="AU583" s="215" t="s">
        <v>80</v>
      </c>
      <c r="AV583" s="14" t="s">
        <v>186</v>
      </c>
      <c r="AW583" s="14" t="s">
        <v>35</v>
      </c>
      <c r="AX583" s="14" t="s">
        <v>78</v>
      </c>
      <c r="AY583" s="215" t="s">
        <v>179</v>
      </c>
    </row>
    <row r="584" spans="2:65" s="1" customFormat="1" ht="16.5" customHeight="1">
      <c r="B584" s="181"/>
      <c r="C584" s="182" t="s">
        <v>1179</v>
      </c>
      <c r="D584" s="182" t="s">
        <v>181</v>
      </c>
      <c r="E584" s="183" t="s">
        <v>1331</v>
      </c>
      <c r="F584" s="184" t="s">
        <v>1332</v>
      </c>
      <c r="G584" s="185" t="s">
        <v>309</v>
      </c>
      <c r="H584" s="186">
        <v>231.2</v>
      </c>
      <c r="I584" s="187"/>
      <c r="J584" s="188">
        <f>ROUND(I584*H584,2)</f>
        <v>0</v>
      </c>
      <c r="K584" s="184" t="s">
        <v>185</v>
      </c>
      <c r="L584" s="42"/>
      <c r="M584" s="189" t="s">
        <v>5</v>
      </c>
      <c r="N584" s="190" t="s">
        <v>42</v>
      </c>
      <c r="O584" s="43"/>
      <c r="P584" s="191">
        <f>O584*H584</f>
        <v>0</v>
      </c>
      <c r="Q584" s="191">
        <v>0</v>
      </c>
      <c r="R584" s="191">
        <f>Q584*H584</f>
        <v>0</v>
      </c>
      <c r="S584" s="191">
        <v>0</v>
      </c>
      <c r="T584" s="192">
        <f>S584*H584</f>
        <v>0</v>
      </c>
      <c r="AR584" s="25" t="s">
        <v>186</v>
      </c>
      <c r="AT584" s="25" t="s">
        <v>181</v>
      </c>
      <c r="AU584" s="25" t="s">
        <v>80</v>
      </c>
      <c r="AY584" s="25" t="s">
        <v>179</v>
      </c>
      <c r="BE584" s="193">
        <f>IF(N584="základní",J584,0)</f>
        <v>0</v>
      </c>
      <c r="BF584" s="193">
        <f>IF(N584="snížená",J584,0)</f>
        <v>0</v>
      </c>
      <c r="BG584" s="193">
        <f>IF(N584="zákl. přenesená",J584,0)</f>
        <v>0</v>
      </c>
      <c r="BH584" s="193">
        <f>IF(N584="sníž. přenesená",J584,0)</f>
        <v>0</v>
      </c>
      <c r="BI584" s="193">
        <f>IF(N584="nulová",J584,0)</f>
        <v>0</v>
      </c>
      <c r="BJ584" s="25" t="s">
        <v>78</v>
      </c>
      <c r="BK584" s="193">
        <f>ROUND(I584*H584,2)</f>
        <v>0</v>
      </c>
      <c r="BL584" s="25" t="s">
        <v>186</v>
      </c>
      <c r="BM584" s="25" t="s">
        <v>1333</v>
      </c>
    </row>
    <row r="585" spans="2:47" s="1" customFormat="1" ht="13.5">
      <c r="B585" s="42"/>
      <c r="D585" s="194" t="s">
        <v>188</v>
      </c>
      <c r="F585" s="195" t="s">
        <v>1334</v>
      </c>
      <c r="I585" s="196"/>
      <c r="L585" s="42"/>
      <c r="M585" s="197"/>
      <c r="N585" s="43"/>
      <c r="O585" s="43"/>
      <c r="P585" s="43"/>
      <c r="Q585" s="43"/>
      <c r="R585" s="43"/>
      <c r="S585" s="43"/>
      <c r="T585" s="71"/>
      <c r="AT585" s="25" t="s">
        <v>188</v>
      </c>
      <c r="AU585" s="25" t="s">
        <v>80</v>
      </c>
    </row>
    <row r="586" spans="2:47" s="1" customFormat="1" ht="27">
      <c r="B586" s="42"/>
      <c r="D586" s="194" t="s">
        <v>190</v>
      </c>
      <c r="F586" s="198" t="s">
        <v>1984</v>
      </c>
      <c r="I586" s="196"/>
      <c r="L586" s="42"/>
      <c r="M586" s="197"/>
      <c r="N586" s="43"/>
      <c r="O586" s="43"/>
      <c r="P586" s="43"/>
      <c r="Q586" s="43"/>
      <c r="R586" s="43"/>
      <c r="S586" s="43"/>
      <c r="T586" s="71"/>
      <c r="AT586" s="25" t="s">
        <v>190</v>
      </c>
      <c r="AU586" s="25" t="s">
        <v>80</v>
      </c>
    </row>
    <row r="587" spans="2:51" s="12" customFormat="1" ht="13.5">
      <c r="B587" s="199"/>
      <c r="D587" s="194" t="s">
        <v>192</v>
      </c>
      <c r="E587" s="200" t="s">
        <v>5</v>
      </c>
      <c r="F587" s="201" t="s">
        <v>2253</v>
      </c>
      <c r="H587" s="202">
        <v>231.2</v>
      </c>
      <c r="I587" s="203"/>
      <c r="L587" s="199"/>
      <c r="M587" s="204"/>
      <c r="N587" s="205"/>
      <c r="O587" s="205"/>
      <c r="P587" s="205"/>
      <c r="Q587" s="205"/>
      <c r="R587" s="205"/>
      <c r="S587" s="205"/>
      <c r="T587" s="206"/>
      <c r="AT587" s="200" t="s">
        <v>192</v>
      </c>
      <c r="AU587" s="200" t="s">
        <v>80</v>
      </c>
      <c r="AV587" s="12" t="s">
        <v>80</v>
      </c>
      <c r="AW587" s="12" t="s">
        <v>35</v>
      </c>
      <c r="AX587" s="12" t="s">
        <v>78</v>
      </c>
      <c r="AY587" s="200" t="s">
        <v>179</v>
      </c>
    </row>
    <row r="588" spans="2:65" s="1" customFormat="1" ht="16.5" customHeight="1">
      <c r="B588" s="181"/>
      <c r="C588" s="182" t="s">
        <v>1184</v>
      </c>
      <c r="D588" s="182" t="s">
        <v>181</v>
      </c>
      <c r="E588" s="183" t="s">
        <v>1357</v>
      </c>
      <c r="F588" s="184" t="s">
        <v>1358</v>
      </c>
      <c r="G588" s="185" t="s">
        <v>316</v>
      </c>
      <c r="H588" s="186">
        <v>2</v>
      </c>
      <c r="I588" s="187"/>
      <c r="J588" s="188">
        <f>ROUND(I588*H588,2)</f>
        <v>0</v>
      </c>
      <c r="K588" s="184" t="s">
        <v>5</v>
      </c>
      <c r="L588" s="42"/>
      <c r="M588" s="189" t="s">
        <v>5</v>
      </c>
      <c r="N588" s="190" t="s">
        <v>42</v>
      </c>
      <c r="O588" s="43"/>
      <c r="P588" s="191">
        <f>O588*H588</f>
        <v>0</v>
      </c>
      <c r="Q588" s="191">
        <v>0</v>
      </c>
      <c r="R588" s="191">
        <f>Q588*H588</f>
        <v>0</v>
      </c>
      <c r="S588" s="191">
        <v>0</v>
      </c>
      <c r="T588" s="192">
        <f>S588*H588</f>
        <v>0</v>
      </c>
      <c r="AR588" s="25" t="s">
        <v>186</v>
      </c>
      <c r="AT588" s="25" t="s">
        <v>181</v>
      </c>
      <c r="AU588" s="25" t="s">
        <v>80</v>
      </c>
      <c r="AY588" s="25" t="s">
        <v>179</v>
      </c>
      <c r="BE588" s="193">
        <f>IF(N588="základní",J588,0)</f>
        <v>0</v>
      </c>
      <c r="BF588" s="193">
        <f>IF(N588="snížená",J588,0)</f>
        <v>0</v>
      </c>
      <c r="BG588" s="193">
        <f>IF(N588="zákl. přenesená",J588,0)</f>
        <v>0</v>
      </c>
      <c r="BH588" s="193">
        <f>IF(N588="sníž. přenesená",J588,0)</f>
        <v>0</v>
      </c>
      <c r="BI588" s="193">
        <f>IF(N588="nulová",J588,0)</f>
        <v>0</v>
      </c>
      <c r="BJ588" s="25" t="s">
        <v>78</v>
      </c>
      <c r="BK588" s="193">
        <f>ROUND(I588*H588,2)</f>
        <v>0</v>
      </c>
      <c r="BL588" s="25" t="s">
        <v>186</v>
      </c>
      <c r="BM588" s="25" t="s">
        <v>1359</v>
      </c>
    </row>
    <row r="589" spans="2:47" s="1" customFormat="1" ht="13.5">
      <c r="B589" s="42"/>
      <c r="D589" s="194" t="s">
        <v>188</v>
      </c>
      <c r="F589" s="195" t="s">
        <v>1358</v>
      </c>
      <c r="I589" s="196"/>
      <c r="L589" s="42"/>
      <c r="M589" s="197"/>
      <c r="N589" s="43"/>
      <c r="O589" s="43"/>
      <c r="P589" s="43"/>
      <c r="Q589" s="43"/>
      <c r="R589" s="43"/>
      <c r="S589" s="43"/>
      <c r="T589" s="71"/>
      <c r="AT589" s="25" t="s">
        <v>188</v>
      </c>
      <c r="AU589" s="25" t="s">
        <v>80</v>
      </c>
    </row>
    <row r="590" spans="2:47" s="1" customFormat="1" ht="81">
      <c r="B590" s="42"/>
      <c r="D590" s="194" t="s">
        <v>190</v>
      </c>
      <c r="F590" s="198" t="s">
        <v>2254</v>
      </c>
      <c r="I590" s="196"/>
      <c r="L590" s="42"/>
      <c r="M590" s="197"/>
      <c r="N590" s="43"/>
      <c r="O590" s="43"/>
      <c r="P590" s="43"/>
      <c r="Q590" s="43"/>
      <c r="R590" s="43"/>
      <c r="S590" s="43"/>
      <c r="T590" s="71"/>
      <c r="AT590" s="25" t="s">
        <v>190</v>
      </c>
      <c r="AU590" s="25" t="s">
        <v>80</v>
      </c>
    </row>
    <row r="591" spans="2:65" s="1" customFormat="1" ht="16.5" customHeight="1">
      <c r="B591" s="181"/>
      <c r="C591" s="182" t="s">
        <v>1189</v>
      </c>
      <c r="D591" s="182" t="s">
        <v>181</v>
      </c>
      <c r="E591" s="183" t="s">
        <v>1362</v>
      </c>
      <c r="F591" s="184" t="s">
        <v>1363</v>
      </c>
      <c r="G591" s="185" t="s">
        <v>316</v>
      </c>
      <c r="H591" s="186">
        <v>50</v>
      </c>
      <c r="I591" s="187"/>
      <c r="J591" s="188">
        <f>ROUND(I591*H591,2)</f>
        <v>0</v>
      </c>
      <c r="K591" s="184" t="s">
        <v>5</v>
      </c>
      <c r="L591" s="42"/>
      <c r="M591" s="189" t="s">
        <v>5</v>
      </c>
      <c r="N591" s="190" t="s">
        <v>42</v>
      </c>
      <c r="O591" s="43"/>
      <c r="P591" s="191">
        <f>O591*H591</f>
        <v>0</v>
      </c>
      <c r="Q591" s="191">
        <v>0</v>
      </c>
      <c r="R591" s="191">
        <f>Q591*H591</f>
        <v>0</v>
      </c>
      <c r="S591" s="191">
        <v>0</v>
      </c>
      <c r="T591" s="192">
        <f>S591*H591</f>
        <v>0</v>
      </c>
      <c r="AR591" s="25" t="s">
        <v>186</v>
      </c>
      <c r="AT591" s="25" t="s">
        <v>181</v>
      </c>
      <c r="AU591" s="25" t="s">
        <v>80</v>
      </c>
      <c r="AY591" s="25" t="s">
        <v>179</v>
      </c>
      <c r="BE591" s="193">
        <f>IF(N591="základní",J591,0)</f>
        <v>0</v>
      </c>
      <c r="BF591" s="193">
        <f>IF(N591="snížená",J591,0)</f>
        <v>0</v>
      </c>
      <c r="BG591" s="193">
        <f>IF(N591="zákl. přenesená",J591,0)</f>
        <v>0</v>
      </c>
      <c r="BH591" s="193">
        <f>IF(N591="sníž. přenesená",J591,0)</f>
        <v>0</v>
      </c>
      <c r="BI591" s="193">
        <f>IF(N591="nulová",J591,0)</f>
        <v>0</v>
      </c>
      <c r="BJ591" s="25" t="s">
        <v>78</v>
      </c>
      <c r="BK591" s="193">
        <f>ROUND(I591*H591,2)</f>
        <v>0</v>
      </c>
      <c r="BL591" s="25" t="s">
        <v>186</v>
      </c>
      <c r="BM591" s="25" t="s">
        <v>1364</v>
      </c>
    </row>
    <row r="592" spans="2:47" s="1" customFormat="1" ht="13.5">
      <c r="B592" s="42"/>
      <c r="D592" s="194" t="s">
        <v>188</v>
      </c>
      <c r="F592" s="195" t="s">
        <v>1363</v>
      </c>
      <c r="I592" s="196"/>
      <c r="L592" s="42"/>
      <c r="M592" s="197"/>
      <c r="N592" s="43"/>
      <c r="O592" s="43"/>
      <c r="P592" s="43"/>
      <c r="Q592" s="43"/>
      <c r="R592" s="43"/>
      <c r="S592" s="43"/>
      <c r="T592" s="71"/>
      <c r="AT592" s="25" t="s">
        <v>188</v>
      </c>
      <c r="AU592" s="25" t="s">
        <v>80</v>
      </c>
    </row>
    <row r="593" spans="2:47" s="1" customFormat="1" ht="67.5">
      <c r="B593" s="42"/>
      <c r="D593" s="194" t="s">
        <v>190</v>
      </c>
      <c r="F593" s="198" t="s">
        <v>2255</v>
      </c>
      <c r="I593" s="196"/>
      <c r="L593" s="42"/>
      <c r="M593" s="197"/>
      <c r="N593" s="43"/>
      <c r="O593" s="43"/>
      <c r="P593" s="43"/>
      <c r="Q593" s="43"/>
      <c r="R593" s="43"/>
      <c r="S593" s="43"/>
      <c r="T593" s="71"/>
      <c r="AT593" s="25" t="s">
        <v>190</v>
      </c>
      <c r="AU593" s="25" t="s">
        <v>80</v>
      </c>
    </row>
    <row r="594" spans="2:63" s="11" customFormat="1" ht="29.85" customHeight="1">
      <c r="B594" s="168"/>
      <c r="D594" s="169" t="s">
        <v>70</v>
      </c>
      <c r="E594" s="179" t="s">
        <v>1366</v>
      </c>
      <c r="F594" s="179" t="s">
        <v>1367</v>
      </c>
      <c r="I594" s="171"/>
      <c r="J594" s="180">
        <f>BK594</f>
        <v>0</v>
      </c>
      <c r="L594" s="168"/>
      <c r="M594" s="173"/>
      <c r="N594" s="174"/>
      <c r="O594" s="174"/>
      <c r="P594" s="175">
        <f>SUM(P595:P607)</f>
        <v>0</v>
      </c>
      <c r="Q594" s="174"/>
      <c r="R594" s="175">
        <f>SUM(R595:R607)</f>
        <v>0</v>
      </c>
      <c r="S594" s="174"/>
      <c r="T594" s="176">
        <f>SUM(T595:T607)</f>
        <v>0</v>
      </c>
      <c r="AR594" s="169" t="s">
        <v>78</v>
      </c>
      <c r="AT594" s="177" t="s">
        <v>70</v>
      </c>
      <c r="AU594" s="177" t="s">
        <v>78</v>
      </c>
      <c r="AY594" s="169" t="s">
        <v>179</v>
      </c>
      <c r="BK594" s="178">
        <f>SUM(BK595:BK607)</f>
        <v>0</v>
      </c>
    </row>
    <row r="595" spans="2:65" s="1" customFormat="1" ht="16.5" customHeight="1">
      <c r="B595" s="181"/>
      <c r="C595" s="182" t="s">
        <v>1194</v>
      </c>
      <c r="D595" s="182" t="s">
        <v>181</v>
      </c>
      <c r="E595" s="183" t="s">
        <v>1369</v>
      </c>
      <c r="F595" s="184" t="s">
        <v>1370</v>
      </c>
      <c r="G595" s="185" t="s">
        <v>669</v>
      </c>
      <c r="H595" s="186">
        <v>667.005</v>
      </c>
      <c r="I595" s="187"/>
      <c r="J595" s="188">
        <f>ROUND(I595*H595,2)</f>
        <v>0</v>
      </c>
      <c r="K595" s="184" t="s">
        <v>185</v>
      </c>
      <c r="L595" s="42"/>
      <c r="M595" s="189" t="s">
        <v>5</v>
      </c>
      <c r="N595" s="190" t="s">
        <v>42</v>
      </c>
      <c r="O595" s="43"/>
      <c r="P595" s="191">
        <f>O595*H595</f>
        <v>0</v>
      </c>
      <c r="Q595" s="191">
        <v>0</v>
      </c>
      <c r="R595" s="191">
        <f>Q595*H595</f>
        <v>0</v>
      </c>
      <c r="S595" s="191">
        <v>0</v>
      </c>
      <c r="T595" s="192">
        <f>S595*H595</f>
        <v>0</v>
      </c>
      <c r="AR595" s="25" t="s">
        <v>186</v>
      </c>
      <c r="AT595" s="25" t="s">
        <v>181</v>
      </c>
      <c r="AU595" s="25" t="s">
        <v>80</v>
      </c>
      <c r="AY595" s="25" t="s">
        <v>179</v>
      </c>
      <c r="BE595" s="193">
        <f>IF(N595="základní",J595,0)</f>
        <v>0</v>
      </c>
      <c r="BF595" s="193">
        <f>IF(N595="snížená",J595,0)</f>
        <v>0</v>
      </c>
      <c r="BG595" s="193">
        <f>IF(N595="zákl. přenesená",J595,0)</f>
        <v>0</v>
      </c>
      <c r="BH595" s="193">
        <f>IF(N595="sníž. přenesená",J595,0)</f>
        <v>0</v>
      </c>
      <c r="BI595" s="193">
        <f>IF(N595="nulová",J595,0)</f>
        <v>0</v>
      </c>
      <c r="BJ595" s="25" t="s">
        <v>78</v>
      </c>
      <c r="BK595" s="193">
        <f>ROUND(I595*H595,2)</f>
        <v>0</v>
      </c>
      <c r="BL595" s="25" t="s">
        <v>186</v>
      </c>
      <c r="BM595" s="25" t="s">
        <v>1371</v>
      </c>
    </row>
    <row r="596" spans="2:47" s="1" customFormat="1" ht="27">
      <c r="B596" s="42"/>
      <c r="D596" s="194" t="s">
        <v>188</v>
      </c>
      <c r="F596" s="195" t="s">
        <v>1372</v>
      </c>
      <c r="I596" s="196"/>
      <c r="L596" s="42"/>
      <c r="M596" s="197"/>
      <c r="N596" s="43"/>
      <c r="O596" s="43"/>
      <c r="P596" s="43"/>
      <c r="Q596" s="43"/>
      <c r="R596" s="43"/>
      <c r="S596" s="43"/>
      <c r="T596" s="71"/>
      <c r="AT596" s="25" t="s">
        <v>188</v>
      </c>
      <c r="AU596" s="25" t="s">
        <v>80</v>
      </c>
    </row>
    <row r="597" spans="2:65" s="1" customFormat="1" ht="16.5" customHeight="1">
      <c r="B597" s="181"/>
      <c r="C597" s="182" t="s">
        <v>1199</v>
      </c>
      <c r="D597" s="182" t="s">
        <v>181</v>
      </c>
      <c r="E597" s="183" t="s">
        <v>1376</v>
      </c>
      <c r="F597" s="184" t="s">
        <v>1377</v>
      </c>
      <c r="G597" s="185" t="s">
        <v>669</v>
      </c>
      <c r="H597" s="186">
        <v>6003.045</v>
      </c>
      <c r="I597" s="187"/>
      <c r="J597" s="188">
        <f>ROUND(I597*H597,2)</f>
        <v>0</v>
      </c>
      <c r="K597" s="184" t="s">
        <v>185</v>
      </c>
      <c r="L597" s="42"/>
      <c r="M597" s="189" t="s">
        <v>5</v>
      </c>
      <c r="N597" s="190" t="s">
        <v>42</v>
      </c>
      <c r="O597" s="43"/>
      <c r="P597" s="191">
        <f>O597*H597</f>
        <v>0</v>
      </c>
      <c r="Q597" s="191">
        <v>0</v>
      </c>
      <c r="R597" s="191">
        <f>Q597*H597</f>
        <v>0</v>
      </c>
      <c r="S597" s="191">
        <v>0</v>
      </c>
      <c r="T597" s="192">
        <f>S597*H597</f>
        <v>0</v>
      </c>
      <c r="AR597" s="25" t="s">
        <v>186</v>
      </c>
      <c r="AT597" s="25" t="s">
        <v>181</v>
      </c>
      <c r="AU597" s="25" t="s">
        <v>80</v>
      </c>
      <c r="AY597" s="25" t="s">
        <v>179</v>
      </c>
      <c r="BE597" s="193">
        <f>IF(N597="základní",J597,0)</f>
        <v>0</v>
      </c>
      <c r="BF597" s="193">
        <f>IF(N597="snížená",J597,0)</f>
        <v>0</v>
      </c>
      <c r="BG597" s="193">
        <f>IF(N597="zákl. přenesená",J597,0)</f>
        <v>0</v>
      </c>
      <c r="BH597" s="193">
        <f>IF(N597="sníž. přenesená",J597,0)</f>
        <v>0</v>
      </c>
      <c r="BI597" s="193">
        <f>IF(N597="nulová",J597,0)</f>
        <v>0</v>
      </c>
      <c r="BJ597" s="25" t="s">
        <v>78</v>
      </c>
      <c r="BK597" s="193">
        <f>ROUND(I597*H597,2)</f>
        <v>0</v>
      </c>
      <c r="BL597" s="25" t="s">
        <v>186</v>
      </c>
      <c r="BM597" s="25" t="s">
        <v>1378</v>
      </c>
    </row>
    <row r="598" spans="2:47" s="1" customFormat="1" ht="27">
      <c r="B598" s="42"/>
      <c r="D598" s="194" t="s">
        <v>188</v>
      </c>
      <c r="F598" s="195" t="s">
        <v>1379</v>
      </c>
      <c r="I598" s="196"/>
      <c r="L598" s="42"/>
      <c r="M598" s="197"/>
      <c r="N598" s="43"/>
      <c r="O598" s="43"/>
      <c r="P598" s="43"/>
      <c r="Q598" s="43"/>
      <c r="R598" s="43"/>
      <c r="S598" s="43"/>
      <c r="T598" s="71"/>
      <c r="AT598" s="25" t="s">
        <v>188</v>
      </c>
      <c r="AU598" s="25" t="s">
        <v>80</v>
      </c>
    </row>
    <row r="599" spans="2:51" s="12" customFormat="1" ht="13.5">
      <c r="B599" s="199"/>
      <c r="D599" s="194" t="s">
        <v>192</v>
      </c>
      <c r="F599" s="201" t="s">
        <v>2256</v>
      </c>
      <c r="H599" s="202">
        <v>6003.045</v>
      </c>
      <c r="I599" s="203"/>
      <c r="L599" s="199"/>
      <c r="M599" s="204"/>
      <c r="N599" s="205"/>
      <c r="O599" s="205"/>
      <c r="P599" s="205"/>
      <c r="Q599" s="205"/>
      <c r="R599" s="205"/>
      <c r="S599" s="205"/>
      <c r="T599" s="206"/>
      <c r="AT599" s="200" t="s">
        <v>192</v>
      </c>
      <c r="AU599" s="200" t="s">
        <v>80</v>
      </c>
      <c r="AV599" s="12" t="s">
        <v>80</v>
      </c>
      <c r="AW599" s="12" t="s">
        <v>6</v>
      </c>
      <c r="AX599" s="12" t="s">
        <v>78</v>
      </c>
      <c r="AY599" s="200" t="s">
        <v>179</v>
      </c>
    </row>
    <row r="600" spans="2:65" s="1" customFormat="1" ht="16.5" customHeight="1">
      <c r="B600" s="181"/>
      <c r="C600" s="182" t="s">
        <v>1204</v>
      </c>
      <c r="D600" s="182" t="s">
        <v>181</v>
      </c>
      <c r="E600" s="183" t="s">
        <v>1382</v>
      </c>
      <c r="F600" s="184" t="s">
        <v>1383</v>
      </c>
      <c r="G600" s="185" t="s">
        <v>669</v>
      </c>
      <c r="H600" s="186">
        <v>667.005</v>
      </c>
      <c r="I600" s="187"/>
      <c r="J600" s="188">
        <f>ROUND(I600*H600,2)</f>
        <v>0</v>
      </c>
      <c r="K600" s="184" t="s">
        <v>185</v>
      </c>
      <c r="L600" s="42"/>
      <c r="M600" s="189" t="s">
        <v>5</v>
      </c>
      <c r="N600" s="190" t="s">
        <v>42</v>
      </c>
      <c r="O600" s="43"/>
      <c r="P600" s="191">
        <f>O600*H600</f>
        <v>0</v>
      </c>
      <c r="Q600" s="191">
        <v>0</v>
      </c>
      <c r="R600" s="191">
        <f>Q600*H600</f>
        <v>0</v>
      </c>
      <c r="S600" s="191">
        <v>0</v>
      </c>
      <c r="T600" s="192">
        <f>S600*H600</f>
        <v>0</v>
      </c>
      <c r="AR600" s="25" t="s">
        <v>186</v>
      </c>
      <c r="AT600" s="25" t="s">
        <v>181</v>
      </c>
      <c r="AU600" s="25" t="s">
        <v>80</v>
      </c>
      <c r="AY600" s="25" t="s">
        <v>179</v>
      </c>
      <c r="BE600" s="193">
        <f>IF(N600="základní",J600,0)</f>
        <v>0</v>
      </c>
      <c r="BF600" s="193">
        <f>IF(N600="snížená",J600,0)</f>
        <v>0</v>
      </c>
      <c r="BG600" s="193">
        <f>IF(N600="zákl. přenesená",J600,0)</f>
        <v>0</v>
      </c>
      <c r="BH600" s="193">
        <f>IF(N600="sníž. přenesená",J600,0)</f>
        <v>0</v>
      </c>
      <c r="BI600" s="193">
        <f>IF(N600="nulová",J600,0)</f>
        <v>0</v>
      </c>
      <c r="BJ600" s="25" t="s">
        <v>78</v>
      </c>
      <c r="BK600" s="193">
        <f>ROUND(I600*H600,2)</f>
        <v>0</v>
      </c>
      <c r="BL600" s="25" t="s">
        <v>186</v>
      </c>
      <c r="BM600" s="25" t="s">
        <v>1384</v>
      </c>
    </row>
    <row r="601" spans="2:47" s="1" customFormat="1" ht="13.5">
      <c r="B601" s="42"/>
      <c r="D601" s="194" t="s">
        <v>188</v>
      </c>
      <c r="F601" s="195" t="s">
        <v>1385</v>
      </c>
      <c r="I601" s="196"/>
      <c r="L601" s="42"/>
      <c r="M601" s="197"/>
      <c r="N601" s="43"/>
      <c r="O601" s="43"/>
      <c r="P601" s="43"/>
      <c r="Q601" s="43"/>
      <c r="R601" s="43"/>
      <c r="S601" s="43"/>
      <c r="T601" s="71"/>
      <c r="AT601" s="25" t="s">
        <v>188</v>
      </c>
      <c r="AU601" s="25" t="s">
        <v>80</v>
      </c>
    </row>
    <row r="602" spans="2:65" s="1" customFormat="1" ht="25.5" customHeight="1">
      <c r="B602" s="181"/>
      <c r="C602" s="182" t="s">
        <v>1209</v>
      </c>
      <c r="D602" s="182" t="s">
        <v>181</v>
      </c>
      <c r="E602" s="183" t="s">
        <v>1409</v>
      </c>
      <c r="F602" s="184" t="s">
        <v>1410</v>
      </c>
      <c r="G602" s="185" t="s">
        <v>669</v>
      </c>
      <c r="H602" s="186">
        <v>373.742</v>
      </c>
      <c r="I602" s="187"/>
      <c r="J602" s="188">
        <f>ROUND(I602*H602,2)</f>
        <v>0</v>
      </c>
      <c r="K602" s="184" t="s">
        <v>185</v>
      </c>
      <c r="L602" s="42"/>
      <c r="M602" s="189" t="s">
        <v>5</v>
      </c>
      <c r="N602" s="190" t="s">
        <v>42</v>
      </c>
      <c r="O602" s="43"/>
      <c r="P602" s="191">
        <f>O602*H602</f>
        <v>0</v>
      </c>
      <c r="Q602" s="191">
        <v>0</v>
      </c>
      <c r="R602" s="191">
        <f>Q602*H602</f>
        <v>0</v>
      </c>
      <c r="S602" s="191">
        <v>0</v>
      </c>
      <c r="T602" s="192">
        <f>S602*H602</f>
        <v>0</v>
      </c>
      <c r="AR602" s="25" t="s">
        <v>186</v>
      </c>
      <c r="AT602" s="25" t="s">
        <v>181</v>
      </c>
      <c r="AU602" s="25" t="s">
        <v>80</v>
      </c>
      <c r="AY602" s="25" t="s">
        <v>179</v>
      </c>
      <c r="BE602" s="193">
        <f>IF(N602="základní",J602,0)</f>
        <v>0</v>
      </c>
      <c r="BF602" s="193">
        <f>IF(N602="snížená",J602,0)</f>
        <v>0</v>
      </c>
      <c r="BG602" s="193">
        <f>IF(N602="zákl. přenesená",J602,0)</f>
        <v>0</v>
      </c>
      <c r="BH602" s="193">
        <f>IF(N602="sníž. přenesená",J602,0)</f>
        <v>0</v>
      </c>
      <c r="BI602" s="193">
        <f>IF(N602="nulová",J602,0)</f>
        <v>0</v>
      </c>
      <c r="BJ602" s="25" t="s">
        <v>78</v>
      </c>
      <c r="BK602" s="193">
        <f>ROUND(I602*H602,2)</f>
        <v>0</v>
      </c>
      <c r="BL602" s="25" t="s">
        <v>186</v>
      </c>
      <c r="BM602" s="25" t="s">
        <v>1411</v>
      </c>
    </row>
    <row r="603" spans="2:47" s="1" customFormat="1" ht="13.5">
      <c r="B603" s="42"/>
      <c r="D603" s="194" t="s">
        <v>188</v>
      </c>
      <c r="F603" s="195" t="s">
        <v>1412</v>
      </c>
      <c r="I603" s="196"/>
      <c r="L603" s="42"/>
      <c r="M603" s="197"/>
      <c r="N603" s="43"/>
      <c r="O603" s="43"/>
      <c r="P603" s="43"/>
      <c r="Q603" s="43"/>
      <c r="R603" s="43"/>
      <c r="S603" s="43"/>
      <c r="T603" s="71"/>
      <c r="AT603" s="25" t="s">
        <v>188</v>
      </c>
      <c r="AU603" s="25" t="s">
        <v>80</v>
      </c>
    </row>
    <row r="604" spans="2:51" s="12" customFormat="1" ht="13.5">
      <c r="B604" s="199"/>
      <c r="D604" s="194" t="s">
        <v>192</v>
      </c>
      <c r="E604" s="200" t="s">
        <v>5</v>
      </c>
      <c r="F604" s="201" t="s">
        <v>2257</v>
      </c>
      <c r="H604" s="202">
        <v>373.742</v>
      </c>
      <c r="I604" s="203"/>
      <c r="L604" s="199"/>
      <c r="M604" s="204"/>
      <c r="N604" s="205"/>
      <c r="O604" s="205"/>
      <c r="P604" s="205"/>
      <c r="Q604" s="205"/>
      <c r="R604" s="205"/>
      <c r="S604" s="205"/>
      <c r="T604" s="206"/>
      <c r="AT604" s="200" t="s">
        <v>192</v>
      </c>
      <c r="AU604" s="200" t="s">
        <v>80</v>
      </c>
      <c r="AV604" s="12" t="s">
        <v>80</v>
      </c>
      <c r="AW604" s="12" t="s">
        <v>35</v>
      </c>
      <c r="AX604" s="12" t="s">
        <v>78</v>
      </c>
      <c r="AY604" s="200" t="s">
        <v>179</v>
      </c>
    </row>
    <row r="605" spans="2:65" s="1" customFormat="1" ht="16.5" customHeight="1">
      <c r="B605" s="181"/>
      <c r="C605" s="182" t="s">
        <v>1219</v>
      </c>
      <c r="D605" s="182" t="s">
        <v>181</v>
      </c>
      <c r="E605" s="183" t="s">
        <v>1415</v>
      </c>
      <c r="F605" s="184" t="s">
        <v>1416</v>
      </c>
      <c r="G605" s="185" t="s">
        <v>669</v>
      </c>
      <c r="H605" s="186">
        <v>293.263</v>
      </c>
      <c r="I605" s="187"/>
      <c r="J605" s="188">
        <f>ROUND(I605*H605,2)</f>
        <v>0</v>
      </c>
      <c r="K605" s="184" t="s">
        <v>185</v>
      </c>
      <c r="L605" s="42"/>
      <c r="M605" s="189" t="s">
        <v>5</v>
      </c>
      <c r="N605" s="190" t="s">
        <v>42</v>
      </c>
      <c r="O605" s="43"/>
      <c r="P605" s="191">
        <f>O605*H605</f>
        <v>0</v>
      </c>
      <c r="Q605" s="191">
        <v>0</v>
      </c>
      <c r="R605" s="191">
        <f>Q605*H605</f>
        <v>0</v>
      </c>
      <c r="S605" s="191">
        <v>0</v>
      </c>
      <c r="T605" s="192">
        <f>S605*H605</f>
        <v>0</v>
      </c>
      <c r="AR605" s="25" t="s">
        <v>186</v>
      </c>
      <c r="AT605" s="25" t="s">
        <v>181</v>
      </c>
      <c r="AU605" s="25" t="s">
        <v>80</v>
      </c>
      <c r="AY605" s="25" t="s">
        <v>179</v>
      </c>
      <c r="BE605" s="193">
        <f>IF(N605="základní",J605,0)</f>
        <v>0</v>
      </c>
      <c r="BF605" s="193">
        <f>IF(N605="snížená",J605,0)</f>
        <v>0</v>
      </c>
      <c r="BG605" s="193">
        <f>IF(N605="zákl. přenesená",J605,0)</f>
        <v>0</v>
      </c>
      <c r="BH605" s="193">
        <f>IF(N605="sníž. přenesená",J605,0)</f>
        <v>0</v>
      </c>
      <c r="BI605" s="193">
        <f>IF(N605="nulová",J605,0)</f>
        <v>0</v>
      </c>
      <c r="BJ605" s="25" t="s">
        <v>78</v>
      </c>
      <c r="BK605" s="193">
        <f>ROUND(I605*H605,2)</f>
        <v>0</v>
      </c>
      <c r="BL605" s="25" t="s">
        <v>186</v>
      </c>
      <c r="BM605" s="25" t="s">
        <v>1417</v>
      </c>
    </row>
    <row r="606" spans="2:47" s="1" customFormat="1" ht="13.5">
      <c r="B606" s="42"/>
      <c r="D606" s="194" t="s">
        <v>188</v>
      </c>
      <c r="F606" s="195" t="s">
        <v>1418</v>
      </c>
      <c r="I606" s="196"/>
      <c r="L606" s="42"/>
      <c r="M606" s="197"/>
      <c r="N606" s="43"/>
      <c r="O606" s="43"/>
      <c r="P606" s="43"/>
      <c r="Q606" s="43"/>
      <c r="R606" s="43"/>
      <c r="S606" s="43"/>
      <c r="T606" s="71"/>
      <c r="AT606" s="25" t="s">
        <v>188</v>
      </c>
      <c r="AU606" s="25" t="s">
        <v>80</v>
      </c>
    </row>
    <row r="607" spans="2:51" s="12" customFormat="1" ht="13.5">
      <c r="B607" s="199"/>
      <c r="D607" s="194" t="s">
        <v>192</v>
      </c>
      <c r="E607" s="200" t="s">
        <v>5</v>
      </c>
      <c r="F607" s="201" t="s">
        <v>2258</v>
      </c>
      <c r="H607" s="202">
        <v>293.263</v>
      </c>
      <c r="I607" s="203"/>
      <c r="L607" s="199"/>
      <c r="M607" s="204"/>
      <c r="N607" s="205"/>
      <c r="O607" s="205"/>
      <c r="P607" s="205"/>
      <c r="Q607" s="205"/>
      <c r="R607" s="205"/>
      <c r="S607" s="205"/>
      <c r="T607" s="206"/>
      <c r="AT607" s="200" t="s">
        <v>192</v>
      </c>
      <c r="AU607" s="200" t="s">
        <v>80</v>
      </c>
      <c r="AV607" s="12" t="s">
        <v>80</v>
      </c>
      <c r="AW607" s="12" t="s">
        <v>35</v>
      </c>
      <c r="AX607" s="12" t="s">
        <v>78</v>
      </c>
      <c r="AY607" s="200" t="s">
        <v>179</v>
      </c>
    </row>
    <row r="608" spans="2:63" s="11" customFormat="1" ht="29.85" customHeight="1">
      <c r="B608" s="168"/>
      <c r="D608" s="169" t="s">
        <v>70</v>
      </c>
      <c r="E608" s="179" t="s">
        <v>1420</v>
      </c>
      <c r="F608" s="179" t="s">
        <v>1421</v>
      </c>
      <c r="I608" s="171"/>
      <c r="J608" s="180">
        <f>BK608</f>
        <v>0</v>
      </c>
      <c r="L608" s="168"/>
      <c r="M608" s="173"/>
      <c r="N608" s="174"/>
      <c r="O608" s="174"/>
      <c r="P608" s="175">
        <f>SUM(P609:P610)</f>
        <v>0</v>
      </c>
      <c r="Q608" s="174"/>
      <c r="R608" s="175">
        <f>SUM(R609:R610)</f>
        <v>0</v>
      </c>
      <c r="S608" s="174"/>
      <c r="T608" s="176">
        <f>SUM(T609:T610)</f>
        <v>0</v>
      </c>
      <c r="AR608" s="169" t="s">
        <v>78</v>
      </c>
      <c r="AT608" s="177" t="s">
        <v>70</v>
      </c>
      <c r="AU608" s="177" t="s">
        <v>78</v>
      </c>
      <c r="AY608" s="169" t="s">
        <v>179</v>
      </c>
      <c r="BK608" s="178">
        <f>SUM(BK609:BK610)</f>
        <v>0</v>
      </c>
    </row>
    <row r="609" spans="2:65" s="1" customFormat="1" ht="16.5" customHeight="1">
      <c r="B609" s="181"/>
      <c r="C609" s="182" t="s">
        <v>1223</v>
      </c>
      <c r="D609" s="182" t="s">
        <v>181</v>
      </c>
      <c r="E609" s="183" t="s">
        <v>1423</v>
      </c>
      <c r="F609" s="184" t="s">
        <v>1424</v>
      </c>
      <c r="G609" s="185" t="s">
        <v>669</v>
      </c>
      <c r="H609" s="186">
        <v>328.281</v>
      </c>
      <c r="I609" s="187"/>
      <c r="J609" s="188">
        <f>ROUND(I609*H609,2)</f>
        <v>0</v>
      </c>
      <c r="K609" s="184" t="s">
        <v>185</v>
      </c>
      <c r="L609" s="42"/>
      <c r="M609" s="189" t="s">
        <v>5</v>
      </c>
      <c r="N609" s="190" t="s">
        <v>42</v>
      </c>
      <c r="O609" s="43"/>
      <c r="P609" s="191">
        <f>O609*H609</f>
        <v>0</v>
      </c>
      <c r="Q609" s="191">
        <v>0</v>
      </c>
      <c r="R609" s="191">
        <f>Q609*H609</f>
        <v>0</v>
      </c>
      <c r="S609" s="191">
        <v>0</v>
      </c>
      <c r="T609" s="192">
        <f>S609*H609</f>
        <v>0</v>
      </c>
      <c r="AR609" s="25" t="s">
        <v>186</v>
      </c>
      <c r="AT609" s="25" t="s">
        <v>181</v>
      </c>
      <c r="AU609" s="25" t="s">
        <v>80</v>
      </c>
      <c r="AY609" s="25" t="s">
        <v>179</v>
      </c>
      <c r="BE609" s="193">
        <f>IF(N609="základní",J609,0)</f>
        <v>0</v>
      </c>
      <c r="BF609" s="193">
        <f>IF(N609="snížená",J609,0)</f>
        <v>0</v>
      </c>
      <c r="BG609" s="193">
        <f>IF(N609="zákl. přenesená",J609,0)</f>
        <v>0</v>
      </c>
      <c r="BH609" s="193">
        <f>IF(N609="sníž. přenesená",J609,0)</f>
        <v>0</v>
      </c>
      <c r="BI609" s="193">
        <f>IF(N609="nulová",J609,0)</f>
        <v>0</v>
      </c>
      <c r="BJ609" s="25" t="s">
        <v>78</v>
      </c>
      <c r="BK609" s="193">
        <f>ROUND(I609*H609,2)</f>
        <v>0</v>
      </c>
      <c r="BL609" s="25" t="s">
        <v>186</v>
      </c>
      <c r="BM609" s="25" t="s">
        <v>1425</v>
      </c>
    </row>
    <row r="610" spans="2:47" s="1" customFormat="1" ht="27">
      <c r="B610" s="42"/>
      <c r="D610" s="194" t="s">
        <v>188</v>
      </c>
      <c r="F610" s="195" t="s">
        <v>1426</v>
      </c>
      <c r="I610" s="196"/>
      <c r="L610" s="42"/>
      <c r="M610" s="240"/>
      <c r="N610" s="241"/>
      <c r="O610" s="241"/>
      <c r="P610" s="241"/>
      <c r="Q610" s="241"/>
      <c r="R610" s="241"/>
      <c r="S610" s="241"/>
      <c r="T610" s="242"/>
      <c r="AT610" s="25" t="s">
        <v>188</v>
      </c>
      <c r="AU610" s="25" t="s">
        <v>80</v>
      </c>
    </row>
    <row r="611" spans="2:12" s="1" customFormat="1" ht="6.95" customHeight="1">
      <c r="B611" s="57"/>
      <c r="C611" s="58"/>
      <c r="D611" s="58"/>
      <c r="E611" s="58"/>
      <c r="F611" s="58"/>
      <c r="G611" s="58"/>
      <c r="H611" s="58"/>
      <c r="I611" s="135"/>
      <c r="J611" s="58"/>
      <c r="K611" s="58"/>
      <c r="L611" s="42"/>
    </row>
  </sheetData>
  <autoFilter ref="C90:K610"/>
  <mergeCells count="13">
    <mergeCell ref="E83:H83"/>
    <mergeCell ref="G1:H1"/>
    <mergeCell ref="L2:V2"/>
    <mergeCell ref="E49:H49"/>
    <mergeCell ref="E51:H51"/>
    <mergeCell ref="J55:J56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Krumnikl Radim</dc:creator>
  <cp:keywords/>
  <dc:description/>
  <cp:lastModifiedBy>SHDP</cp:lastModifiedBy>
  <cp:lastPrinted>2017-12-08T05:16:14Z</cp:lastPrinted>
  <dcterms:created xsi:type="dcterms:W3CDTF">2017-12-07T13:02:00Z</dcterms:created>
  <dcterms:modified xsi:type="dcterms:W3CDTF">2019-08-26T05:08:12Z</dcterms:modified>
  <cp:category/>
  <cp:version/>
  <cp:contentType/>
  <cp:contentStatus/>
</cp:coreProperties>
</file>