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15" windowWidth="28455" windowHeight="15780" activeTab="1"/>
  </bookViews>
  <sheets>
    <sheet name="Rekapitulace stavby" sheetId="1" r:id="rId1"/>
    <sheet name="D1.2 - SILNOPROUDÁ ELEKTR..." sheetId="2" r:id="rId2"/>
  </sheets>
  <definedNames>
    <definedName name="_xlnm._FilterDatabase" localSheetId="1" hidden="1">'D1.2 - SILNOPROUDÁ ELEKTR...'!$C$125:$K$168</definedName>
    <definedName name="_xlnm.Print_Titles" localSheetId="1">'D1.2 - SILNOPROUDÁ ELEKTR...'!$125:$125</definedName>
    <definedName name="_xlnm.Print_Titles" localSheetId="0">'Rekapitulace stavby'!$92:$92</definedName>
    <definedName name="_xlnm.Print_Area" localSheetId="1">'D1.2 - SILNOPROUDÁ ELEKTR...'!$C$4:$J$76,'D1.2 - SILNOPROUDÁ ELEKTR...'!$C$82:$J$107,'D1.2 - SILNOPROUDÁ ELEKTR...'!$C$113:$K$168</definedName>
    <definedName name="_xlnm.Print_Area" localSheetId="0">'Rekapitulace stavby'!$D$4:$AO$76,'Rekapitulace stavby'!$C$82:$AQ$96</definedName>
  </definedNames>
  <calcPr calcId="101716" fullCalcOnLoad="1"/>
</workbook>
</file>

<file path=xl/calcChain.xml><?xml version="1.0" encoding="utf-8"?>
<calcChain xmlns="http://schemas.openxmlformats.org/spreadsheetml/2006/main">
  <c r="J37" i="2"/>
  <c r="J36"/>
  <c r="AY95" i="1"/>
  <c r="J35" i="2"/>
  <c r="AX95" i="1"/>
  <c r="BI168" i="2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T161"/>
  <c r="R162"/>
  <c r="R161"/>
  <c r="P162"/>
  <c r="P161"/>
  <c r="BK162"/>
  <c r="BK161"/>
  <c r="J161"/>
  <c r="J162"/>
  <c r="BE162"/>
  <c r="J106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T148"/>
  <c r="T147"/>
  <c r="R149"/>
  <c r="R148"/>
  <c r="R147"/>
  <c r="P149"/>
  <c r="P148"/>
  <c r="P147"/>
  <c r="BK149"/>
  <c r="BK148"/>
  <c r="J148"/>
  <c r="BK147"/>
  <c r="J147"/>
  <c r="J149"/>
  <c r="BE149"/>
  <c r="J105"/>
  <c r="J104"/>
  <c r="BI146"/>
  <c r="BH146"/>
  <c r="BG146"/>
  <c r="BF146"/>
  <c r="T146"/>
  <c r="R146"/>
  <c r="P146"/>
  <c r="BK146"/>
  <c r="BE146"/>
  <c r="BI145"/>
  <c r="BH145"/>
  <c r="BG145"/>
  <c r="BF145"/>
  <c r="T145"/>
  <c r="T144"/>
  <c r="R145"/>
  <c r="R144"/>
  <c r="P145"/>
  <c r="P144"/>
  <c r="BK145"/>
  <c r="BK144"/>
  <c r="BE145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T137"/>
  <c r="R138"/>
  <c r="R137"/>
  <c r="P138"/>
  <c r="P137"/>
  <c r="BK138"/>
  <c r="BK137"/>
  <c r="J137"/>
  <c r="J138"/>
  <c r="BE138"/>
  <c r="J102"/>
  <c r="BI136"/>
  <c r="BH136"/>
  <c r="BG136"/>
  <c r="BF136"/>
  <c r="T136"/>
  <c r="T135"/>
  <c r="R136"/>
  <c r="R135"/>
  <c r="P136"/>
  <c r="P135"/>
  <c r="BK136"/>
  <c r="BK135"/>
  <c r="J135"/>
  <c r="J136"/>
  <c r="BE136"/>
  <c r="J101"/>
  <c r="BI134"/>
  <c r="BH134"/>
  <c r="BG134"/>
  <c r="BF134"/>
  <c r="T134"/>
  <c r="R134"/>
  <c r="P134"/>
  <c r="BK134"/>
  <c r="J134"/>
  <c r="BE134"/>
  <c r="BI133"/>
  <c r="BH133"/>
  <c r="BG133"/>
  <c r="BF133"/>
  <c r="T133"/>
  <c r="T132"/>
  <c r="T131"/>
  <c r="R133"/>
  <c r="R132"/>
  <c r="R131"/>
  <c r="P133"/>
  <c r="P132"/>
  <c r="P131"/>
  <c r="BK133"/>
  <c r="BK132"/>
  <c r="J132"/>
  <c r="BK131"/>
  <c r="J131"/>
  <c r="J133"/>
  <c r="BE133"/>
  <c r="J100"/>
  <c r="J99"/>
  <c r="BI130"/>
  <c r="BH130"/>
  <c r="BG130"/>
  <c r="BF130"/>
  <c r="T130"/>
  <c r="R130"/>
  <c r="P130"/>
  <c r="BK130"/>
  <c r="J130"/>
  <c r="BE130"/>
  <c r="BI129"/>
  <c r="F37"/>
  <c r="BD95" i="1"/>
  <c r="BH129" i="2"/>
  <c r="F36"/>
  <c r="BC95" i="1"/>
  <c r="BG129" i="2"/>
  <c r="F35"/>
  <c r="BB95" i="1"/>
  <c r="BF129" i="2"/>
  <c r="J34"/>
  <c r="AW95" i="1"/>
  <c r="F34" i="2"/>
  <c r="BA95" i="1"/>
  <c r="T129" i="2"/>
  <c r="T128"/>
  <c r="T127"/>
  <c r="T126"/>
  <c r="R129"/>
  <c r="R128"/>
  <c r="R127"/>
  <c r="R126"/>
  <c r="P129"/>
  <c r="P128"/>
  <c r="P127"/>
  <c r="P126"/>
  <c r="AU95" i="1"/>
  <c r="BK129" i="2"/>
  <c r="BK128"/>
  <c r="J128"/>
  <c r="BK127"/>
  <c r="J127"/>
  <c r="BK126"/>
  <c r="J126"/>
  <c r="J96"/>
  <c r="J30"/>
  <c r="AG95" i="1"/>
  <c r="J129" i="2"/>
  <c r="BE129"/>
  <c r="J33"/>
  <c r="AV95" i="1"/>
  <c r="F33" i="2"/>
  <c r="AZ95" i="1"/>
  <c r="J98" i="2"/>
  <c r="J97"/>
  <c r="J123"/>
  <c r="J122"/>
  <c r="F122"/>
  <c r="F120"/>
  <c r="E118"/>
  <c r="J92"/>
  <c r="J91"/>
  <c r="F91"/>
  <c r="F89"/>
  <c r="E87"/>
  <c r="J39"/>
  <c r="J18"/>
  <c r="E18"/>
  <c r="F123"/>
  <c r="F92"/>
  <c r="J17"/>
  <c r="J12"/>
  <c r="J120"/>
  <c r="J89"/>
  <c r="E7"/>
  <c r="E116"/>
  <c r="E85"/>
  <c r="BD94" i="1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<sst xmlns="http://schemas.openxmlformats.org/spreadsheetml/2006/main" count="801" uniqueCount="266">
  <si>
    <t>Export Komplet</t>
  </si>
  <si>
    <t/>
  </si>
  <si>
    <t>2.0</t>
  </si>
  <si>
    <t>False</t>
  </si>
  <si>
    <t>{98fc98a5-ef4a-4500-b28f-bb005e1763ee}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</si>
  <si>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</si>
  <si>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</si>
  <si>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</si>
  <si>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</si>
  <si>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</si>
  <si>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</si>
  <si>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</si>
  <si>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</si>
  <si>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</si>
  <si>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19-18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</si>
  <si>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</si>
  <si>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</si>
  <si>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Výtah v objektu ZŠ F-M, ČSA 570 - výtahová plošina</t>
  </si>
  <si>
    <t>KSO:</t>
  </si>
  <si>
    <t>CC-CZ:</t>
  </si>
  <si>
    <t>Místo:</t>
  </si>
  <si>
    <t>k.ú. Místek</t>
  </si>
  <si>
    <t>Datum:</t>
  </si>
  <si>
    <t>5. 11. 2019</t>
  </si>
  <si>
    <t>Zadavatel:</t>
  </si>
  <si>
    <t>IČ:</t>
  </si>
  <si>
    <t>Statutární město Frýdek-Místek, Radniční 1148, F-M</t>
  </si>
  <si>
    <t>DIČ:</t>
  </si>
  <si>
    <t>Uchazeč:</t>
  </si>
  <si>
    <t>Vyplň údaj</t>
  </si>
  <si>
    <t>Projektant:</t>
  </si>
  <si>
    <t>Zdeněk HLOŽANKA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</si>
  <si>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</si>
  <si>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</si>
  <si>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</si>
  <si>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</si>
  <si>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</si>
  <si>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</si>
  <si>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</si>
  <si>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</si>
  <si>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</si>
  <si>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</si>
  <si>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</si>
  <si>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</si>
  <si>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</si>
  <si>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</si>
  <si>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</si>
  <si>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</si>
  <si>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</si>
  <si>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</si>
  <si>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</si>
  <si>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</si>
  <si>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</si>
  <si>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</si>
  <si>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</si>
  <si>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</si>
  <si>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</si>
  <si>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</si>
  <si>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</si>
  <si>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</si>
  <si>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</si>
  <si>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</si>
  <si>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</si>
  <si>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</si>
  <si>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</si>
  <si>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</si>
  <si>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</si>
  <si>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</si>
  <si>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</si>
  <si>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</si>
  <si>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</si>
  <si>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</si>
  <si>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</si>
  <si>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</si>
  <si>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</si>
  <si>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</si>
  <si>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</si>
  <si>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</si>
  <si>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</si>
  <si>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</si>
  <si>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D1.2</t>
  </si>
  <si>
    <t xml:space="preserve">SILNOPROUDÁ ELEKTROTECHNIKA </t>
  </si>
  <si>
    <t>STA</t>
  </si>
  <si>
    <t>1</t>
  </si>
  <si>
    <t>{8da039af-ce9f-4096-83e3-832bffe2eeaf}</t>
  </si>
  <si>
    <t>2</t>
  </si>
  <si>
    <t>KRYCÍ LIST SOUPISU PRACÍ</t>
  </si>
  <si>
    <t>Objekt:</t>
  </si>
  <si>
    <t xml:space="preserve">D1.2 - SILNOPROUDÁ ELEKTROTECHNIKA 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</si>
  <si>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</si>
  <si>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</si>
  <si>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</si>
  <si>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</si>
  <si>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</si>
  <si>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</si>
  <si>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HZS - Hodinová zúčtovací sazba</t>
  </si>
  <si>
    <t>HSV - Práce a dodávky HSV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</si>
  <si>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</si>
  <si>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</si>
  <si>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</si>
  <si>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>PSV - Práce a dodávky PSV</t>
  </si>
  <si>
    <t xml:space="preserve">    741 - Elektroinstalace - silnoproud</t>
  </si>
  <si>
    <t xml:space="preserve">    741-d - Doplnění rozvaděče RSMU 3b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</si>
  <si>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</si>
  <si>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</si>
  <si>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</si>
  <si>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</si>
  <si>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</si>
  <si>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</si>
  <si>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</si>
  <si>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</si>
  <si>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</si>
  <si>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</si>
  <si>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</si>
  <si>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</si>
  <si>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</si>
  <si>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</si>
  <si>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</si>
  <si>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ROZPOCET</t>
  </si>
  <si>
    <t>HZS</t>
  </si>
  <si>
    <t>Hodinová zúčtovací sazba</t>
  </si>
  <si>
    <t>K</t>
  </si>
  <si>
    <t>HZS3131</t>
  </si>
  <si>
    <t>Hodinová zúčtovací sazba elektromontér -  vyhledávání stávajících tras a okruhů, přepojování, provizorní přepojování, koordinace s ostatními profesemi apod.</t>
  </si>
  <si>
    <t>hod</t>
  </si>
  <si>
    <t>CS ÚRS 2017 01</t>
  </si>
  <si>
    <t>4</t>
  </si>
  <si>
    <t>-719423956</t>
  </si>
  <si>
    <t>HZS4211</t>
  </si>
  <si>
    <t>Hodinová zúčtovací sazba revizní technik</t>
  </si>
  <si>
    <t>-1427309276</t>
  </si>
  <si>
    <t>HSV</t>
  </si>
  <si>
    <t>Práce a dodávky HSV</t>
  </si>
  <si>
    <t>6</t>
  </si>
  <si>
    <t>Úpravy povrchů, podlahy a osazování výplní</t>
  </si>
  <si>
    <t>3</t>
  </si>
  <si>
    <t>612325201</t>
  </si>
  <si>
    <t>Vápenocementová hrubá omítka malých ploch do 0,09 m2 na stěnách</t>
  </si>
  <si>
    <t>kus</t>
  </si>
  <si>
    <t>CS ÚRS 2019 01</t>
  </si>
  <si>
    <t>-800360109</t>
  </si>
  <si>
    <t>612325221</t>
  </si>
  <si>
    <t>Vápenocementová štuková omítka malých ploch do 0,09 m2 na stěnách</t>
  </si>
  <si>
    <t>-1074695964</t>
  </si>
  <si>
    <t>9</t>
  </si>
  <si>
    <t>Ostatní konstrukce a práce-bourání</t>
  </si>
  <si>
    <t>5</t>
  </si>
  <si>
    <t>971042131</t>
  </si>
  <si>
    <t>Vybourání otvorů v betonových příčkách a zdech D do 60 mm tl do 150 mm</t>
  </si>
  <si>
    <t>CS ÚRS 2013 01</t>
  </si>
  <si>
    <t>153400786</t>
  </si>
  <si>
    <t>997</t>
  </si>
  <si>
    <t>Přesun sutě</t>
  </si>
  <si>
    <t>997013215</t>
  </si>
  <si>
    <t>Vnitrostaveništní doprava suti a vybouraných hmot pro budovy v do 18 m ručně</t>
  </si>
  <si>
    <t>t</t>
  </si>
  <si>
    <t>-1210902131</t>
  </si>
  <si>
    <t>7</t>
  </si>
  <si>
    <t>997013219</t>
  </si>
  <si>
    <t>Příplatek k vnitrostaveništní dopravě suti a vybouraných hmot za zvětšenou dopravu suti ZKD 10 m</t>
  </si>
  <si>
    <t>1562530104</t>
  </si>
  <si>
    <t>8</t>
  </si>
  <si>
    <t>997013501</t>
  </si>
  <si>
    <t>Odvoz suti na skládku a vybouraných hmot nebo meziskládku do 1 km se složením</t>
  </si>
  <si>
    <t>328806587</t>
  </si>
  <si>
    <t>997013509</t>
  </si>
  <si>
    <t>Příplatek k odvozu suti a vybouraných hmot na skládku ZKD 1 km přes 1 km</t>
  </si>
  <si>
    <t>498220689</t>
  </si>
  <si>
    <t>10</t>
  </si>
  <si>
    <t>997013821</t>
  </si>
  <si>
    <t>Poplatek za uložení stavebního odpadu ekologicky závadného s azbestem na skládce (skládkovné)</t>
  </si>
  <si>
    <t>-708588923</t>
  </si>
  <si>
    <t>11</t>
  </si>
  <si>
    <t>997013831</t>
  </si>
  <si>
    <t>Poplatek za uložení stavebního směsného odpadu na skládce (skládkovné)</t>
  </si>
  <si>
    <t>1831027918</t>
  </si>
  <si>
    <t>Poznámka</t>
  </si>
  <si>
    <t>12</t>
  </si>
  <si>
    <t>Cenové a technické podmínky ceníku URS jsou na adrese www.cs-urs.cz, cenová úroveň rozpočtu URS 2019</t>
  </si>
  <si>
    <t>64</t>
  </si>
  <si>
    <t>-1686346979</t>
  </si>
  <si>
    <t>13</t>
  </si>
  <si>
    <t>V rozsahu montáže a materiálu položky zahrňte všechny pomocné práce a přidružené drobné materiály k dokončení položky včetně dopravy</t>
  </si>
  <si>
    <t>-1397047063</t>
  </si>
  <si>
    <t>PSV</t>
  </si>
  <si>
    <t>Práce a dodávky PSV</t>
  </si>
  <si>
    <t>741</t>
  </si>
  <si>
    <t>Elektroinstalace - silnoproud</t>
  </si>
  <si>
    <t>14</t>
  </si>
  <si>
    <t>741110511</t>
  </si>
  <si>
    <t>Montáž lišta a kanálek vkládací šířky do 60 mm s víčkem</t>
  </si>
  <si>
    <t>m</t>
  </si>
  <si>
    <t>16</t>
  </si>
  <si>
    <t>1773852922</t>
  </si>
  <si>
    <t>34571031</t>
  </si>
  <si>
    <t>lišta elektroinstalační hranatá bílá 40 x 20 HF</t>
  </si>
  <si>
    <t>32</t>
  </si>
  <si>
    <t>-1774335081</t>
  </si>
  <si>
    <t>741122611</t>
  </si>
  <si>
    <t>Montáž kabel Cu plný kulatý žíla 3x1,5 až 6 mm2 uložený pevně (CYKY)</t>
  </si>
  <si>
    <t>-74221639</t>
  </si>
  <si>
    <t>17</t>
  </si>
  <si>
    <t>34111038</t>
  </si>
  <si>
    <t>kabel silový s Cu jádrem 1-CXKH-R-J 3x4 mm2</t>
  </si>
  <si>
    <t>1923143911</t>
  </si>
  <si>
    <t>18</t>
  </si>
  <si>
    <t>741128002</t>
  </si>
  <si>
    <t>Ostatní práce při montáži vodičů a kabelů - označení štítkem</t>
  </si>
  <si>
    <t>-296594792</t>
  </si>
  <si>
    <t>19</t>
  </si>
  <si>
    <t>354421110</t>
  </si>
  <si>
    <t>štítek na kabel</t>
  </si>
  <si>
    <t>1006395264</t>
  </si>
  <si>
    <t>20</t>
  </si>
  <si>
    <t>741130003</t>
  </si>
  <si>
    <t>Ukončení vodič izolovaný do 4 mm2 v rozváděči nebo na přístroji</t>
  </si>
  <si>
    <t>1983192330</t>
  </si>
  <si>
    <t>741130024</t>
  </si>
  <si>
    <t>Ukončení vodič izolovaný do 10 mm2 na svorkovnici</t>
  </si>
  <si>
    <t>1680210000</t>
  </si>
  <si>
    <t>22</t>
  </si>
  <si>
    <t>741132103</t>
  </si>
  <si>
    <t>Ukončení kabelů 3x1,5 až 4 mm2 smršťovací záklopkou nebo páskem bez letování</t>
  </si>
  <si>
    <t>1592599164</t>
  </si>
  <si>
    <t>23</t>
  </si>
  <si>
    <t>741410072</t>
  </si>
  <si>
    <t>Montáž pospojování ochranné vodičem uloženým pevně</t>
  </si>
  <si>
    <t>-1040682205</t>
  </si>
  <si>
    <t>24</t>
  </si>
  <si>
    <t>34142178</t>
  </si>
  <si>
    <t>vodič silový s Cu jádrem H07Z1-K 10mm2 zelenožlutý</t>
  </si>
  <si>
    <t>2002001379</t>
  </si>
  <si>
    <t>25</t>
  </si>
  <si>
    <t>3414215-R</t>
  </si>
  <si>
    <t>drobný upevňovací materiál, kabelové úchyty, vruty, hmoždinky, sádra apod.</t>
  </si>
  <si>
    <t>895565569</t>
  </si>
  <si>
    <t>741-d</t>
  </si>
  <si>
    <t>Doplnění rozvaděče RSMU 3b</t>
  </si>
  <si>
    <t>26</t>
  </si>
  <si>
    <t>358221102</t>
  </si>
  <si>
    <t>jistič C25/1, 25A, 230V</t>
  </si>
  <si>
    <t>-390776395</t>
  </si>
  <si>
    <t>27</t>
  </si>
  <si>
    <t>345621492</t>
  </si>
  <si>
    <t>svorkovnice řadová 4mm</t>
  </si>
  <si>
    <t>39615706</t>
  </si>
  <si>
    <t>28</t>
  </si>
  <si>
    <t>357002R3</t>
  </si>
  <si>
    <t>vnitřní spojovací materiál, dráty, DIN lišta apod.</t>
  </si>
  <si>
    <t>-741684872</t>
  </si>
  <si>
    <t>29</t>
  </si>
  <si>
    <t>PC1</t>
  </si>
  <si>
    <t>Vnitřní zapojení rozvaděče</t>
  </si>
  <si>
    <t>nh</t>
  </si>
  <si>
    <t>-367433478</t>
  </si>
  <si>
    <t>30</t>
  </si>
  <si>
    <t>PC2</t>
  </si>
  <si>
    <t>Montáž jednoho modulu</t>
  </si>
  <si>
    <t>601384260</t>
  </si>
  <si>
    <t>31</t>
  </si>
  <si>
    <t>Demontáž krycího plechu</t>
  </si>
  <si>
    <t>-749016869</t>
  </si>
  <si>
    <t>Montáž krycího plechu a jeho úprava</t>
  </si>
  <si>
    <t>938690003</t>
  </si>
  <si>
    <t>PC3</t>
  </si>
  <si>
    <t>PC4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</si>
</sst>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indexed="55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indexed="56"/>
      <name val="Arial CE"/>
    </font>
    <font>
      <sz val="10"/>
      <color indexed="56"/>
      <name val="Arial CE"/>
    </font>
    <font>
      <sz val="8"/>
      <color indexed="56"/>
      <name val="Arial CE"/>
    </font>
    <font>
      <sz val="8"/>
      <color indexed="9"/>
      <name val="Arial CE"/>
    </font>
    <font>
      <sz val="8"/>
      <color indexed="48"/>
      <name val="Arial CE"/>
    </font>
    <font>
      <b/>
      <sz val="14"/>
      <name val="Arial CE"/>
    </font>
    <font>
      <b/>
      <sz val="12"/>
      <color indexed="55"/>
      <name val="Arial CE"/>
    </font>
    <font>
      <b/>
      <sz val="8"/>
      <color indexed="55"/>
      <name val="Arial CE"/>
    </font>
    <font>
      <b/>
      <sz val="10"/>
      <name val="Arial CE"/>
    </font>
    <font>
      <b/>
      <sz val="10"/>
      <color indexed="55"/>
      <name val="Arial CE"/>
    </font>
    <font>
      <b/>
      <sz val="10"/>
      <color indexed="63"/>
      <name val="Arial CE"/>
    </font>
    <font>
      <sz val="12"/>
      <color indexed="55"/>
      <name val="Arial CE"/>
    </font>
    <font>
      <sz val="8"/>
      <color indexed="55"/>
      <name val="Arial CE"/>
    </font>
    <font>
      <sz val="9"/>
      <name val="Arial CE"/>
    </font>
    <font>
      <sz val="9"/>
      <color indexed="55"/>
      <name val="Arial CE"/>
    </font>
    <font>
      <b/>
      <sz val="12"/>
      <color indexed="16"/>
      <name val="Arial CE"/>
    </font>
    <font>
      <sz val="12"/>
      <name val="Arial CE"/>
    </font>
    <font>
      <sz val="18"/>
      <color indexed="12"/>
      <name val="Wingdings 2"/>
    </font>
    <font>
      <b/>
      <sz val="11"/>
      <color indexed="56"/>
      <name val="Arial CE"/>
    </font>
    <font>
      <sz val="11"/>
      <color indexed="56"/>
      <name val="Arial CE"/>
    </font>
    <font>
      <sz val="11"/>
      <color indexed="55"/>
      <name val="Arial CE"/>
    </font>
    <font>
      <sz val="10"/>
      <color indexed="48"/>
      <name val="Arial CE"/>
    </font>
    <font>
      <b/>
      <sz val="12"/>
      <color indexed="16"/>
      <name val="Arial CE"/>
    </font>
    <font>
      <sz val="8"/>
      <color indexed="16"/>
      <name val="Arial CE"/>
    </font>
    <font>
      <b/>
      <sz val="8"/>
      <name val="Arial CE"/>
    </font>
    <font>
      <i/>
      <sz val="9"/>
      <color indexed="12"/>
      <name val="Arial CE"/>
    </font>
    <font>
      <i/>
      <sz val="8"/>
      <color indexed="12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2"/>
      </patternFill>
    </fill>
  </fills>
  <borders count="2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19" fillId="3" borderId="0" xfId="0" applyFont="1" applyFill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7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8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166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4" fillId="3" borderId="7" xfId="0" applyFont="1" applyFill="1" applyBorder="1" applyAlignment="1">
      <alignment horizontal="right" vertical="center"/>
    </xf>
    <xf numFmtId="0" fontId="0" fillId="3" borderId="7" xfId="0" applyFont="1" applyFill="1" applyBorder="1" applyAlignment="1" applyProtection="1">
      <alignment vertical="center"/>
      <protection locked="0"/>
    </xf>
    <xf numFmtId="4" fontId="4" fillId="3" borderId="7" xfId="0" applyNumberFormat="1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3" borderId="0" xfId="0" applyFont="1" applyFill="1" applyAlignment="1">
      <alignment horizontal="left" vertical="center"/>
    </xf>
    <xf numFmtId="0" fontId="0" fillId="3" borderId="0" xfId="0" applyFont="1" applyFill="1" applyAlignment="1" applyProtection="1">
      <alignment vertical="center"/>
      <protection locked="0"/>
    </xf>
    <xf numFmtId="0" fontId="19" fillId="3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vertical="center"/>
    </xf>
    <xf numFmtId="0" fontId="6" fillId="0" borderId="19" xfId="0" applyFont="1" applyBorder="1" applyAlignment="1" applyProtection="1">
      <alignment vertical="center"/>
      <protection locked="0"/>
    </xf>
    <xf numFmtId="4" fontId="6" fillId="0" borderId="19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19" xfId="0" applyFont="1" applyBorder="1" applyAlignment="1">
      <alignment horizontal="left" vertical="center"/>
    </xf>
    <xf numFmtId="0" fontId="7" fillId="0" borderId="19" xfId="0" applyFont="1" applyBorder="1" applyAlignment="1">
      <alignment vertical="center"/>
    </xf>
    <xf numFmtId="0" fontId="7" fillId="0" borderId="19" xfId="0" applyFont="1" applyBorder="1" applyAlignment="1" applyProtection="1">
      <alignment vertical="center"/>
      <protection locked="0"/>
    </xf>
    <xf numFmtId="4" fontId="7" fillId="0" borderId="19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 applyProtection="1">
      <alignment horizontal="center" vertical="center" wrapText="1"/>
      <protection locked="0"/>
    </xf>
    <xf numFmtId="0" fontId="19" fillId="3" borderId="15" xfId="0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0" xfId="0" applyNumberFormat="1" applyFont="1" applyBorder="1" applyAlignment="1"/>
    <xf numFmtId="166" fontId="29" fillId="0" borderId="11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7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2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2" borderId="17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2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2" borderId="17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2" borderId="18" xfId="0" applyFont="1" applyFill="1" applyBorder="1" applyAlignment="1" applyProtection="1">
      <alignment horizontal="left" vertical="center"/>
      <protection locked="0"/>
    </xf>
    <xf numFmtId="0" fontId="20" fillId="0" borderId="19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166" fontId="20" fillId="0" borderId="19" xfId="0" applyNumberFormat="1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6" xfId="0" applyFont="1" applyBorder="1" applyAlignment="1">
      <alignment horizontal="center" vertical="center"/>
    </xf>
    <xf numFmtId="0" fontId="17" fillId="0" borderId="10" xfId="0" applyFont="1" applyBorder="1" applyAlignment="1">
      <alignment horizontal="left" vertical="center"/>
    </xf>
    <xf numFmtId="0" fontId="18" fillId="0" borderId="17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9" fillId="3" borderId="6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left" vertical="center"/>
    </xf>
    <xf numFmtId="0" fontId="19" fillId="3" borderId="7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right" vertical="center"/>
    </xf>
    <xf numFmtId="0" fontId="19" fillId="3" borderId="21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857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95250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857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 customWidth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77" t="s">
        <v>5</v>
      </c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88" t="s">
        <v>14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16"/>
      <c r="BE5" s="170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89" t="s">
        <v>17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16"/>
      <c r="BE6" s="171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71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71"/>
      <c r="BS8" s="13" t="s">
        <v>6</v>
      </c>
    </row>
    <row r="9" spans="1:74" ht="14.45" customHeight="1">
      <c r="B9" s="16"/>
      <c r="AR9" s="16"/>
      <c r="BE9" s="171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171"/>
      <c r="BS10" s="13" t="s">
        <v>6</v>
      </c>
    </row>
    <row r="11" spans="1:74" ht="18.399999999999999" customHeight="1">
      <c r="B11" s="16"/>
      <c r="E11" s="21" t="s">
        <v>26</v>
      </c>
      <c r="AK11" s="23" t="s">
        <v>27</v>
      </c>
      <c r="AN11" s="21" t="s">
        <v>1</v>
      </c>
      <c r="AR11" s="16"/>
      <c r="BE11" s="171"/>
      <c r="BS11" s="13" t="s">
        <v>6</v>
      </c>
    </row>
    <row r="12" spans="1:74" ht="6.95" customHeight="1">
      <c r="B12" s="16"/>
      <c r="AR12" s="16"/>
      <c r="BE12" s="171"/>
      <c r="BS12" s="13" t="s">
        <v>6</v>
      </c>
    </row>
    <row r="13" spans="1:74" ht="12" customHeight="1">
      <c r="B13" s="16"/>
      <c r="D13" s="23" t="s">
        <v>28</v>
      </c>
      <c r="AK13" s="23" t="s">
        <v>25</v>
      </c>
      <c r="AN13" s="25" t="s">
        <v>29</v>
      </c>
      <c r="AR13" s="16"/>
      <c r="BE13" s="171"/>
      <c r="BS13" s="13" t="s">
        <v>6</v>
      </c>
    </row>
    <row r="14" spans="1:74" ht="12.75">
      <c r="B14" s="16"/>
      <c r="E14" s="190" t="s">
        <v>29</v>
      </c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23" t="s">
        <v>27</v>
      </c>
      <c r="AN14" s="25" t="s">
        <v>29</v>
      </c>
      <c r="AR14" s="16"/>
      <c r="BE14" s="171"/>
      <c r="BS14" s="13" t="s">
        <v>6</v>
      </c>
    </row>
    <row r="15" spans="1:74" ht="6.95" customHeight="1">
      <c r="B15" s="16"/>
      <c r="AR15" s="16"/>
      <c r="BE15" s="171"/>
      <c r="BS15" s="13" t="s">
        <v>3</v>
      </c>
    </row>
    <row r="16" spans="1:74" ht="12" customHeight="1">
      <c r="B16" s="16"/>
      <c r="D16" s="23" t="s">
        <v>30</v>
      </c>
      <c r="AK16" s="23" t="s">
        <v>25</v>
      </c>
      <c r="AN16" s="21" t="s">
        <v>1</v>
      </c>
      <c r="AR16" s="16"/>
      <c r="BE16" s="171"/>
      <c r="BS16" s="13" t="s">
        <v>3</v>
      </c>
    </row>
    <row r="17" spans="2:71" ht="18.399999999999999" customHeight="1">
      <c r="B17" s="16"/>
      <c r="E17" s="21" t="s">
        <v>31</v>
      </c>
      <c r="AK17" s="23" t="s">
        <v>27</v>
      </c>
      <c r="AN17" s="21" t="s">
        <v>1</v>
      </c>
      <c r="AR17" s="16"/>
      <c r="BE17" s="171"/>
      <c r="BS17" s="13" t="s">
        <v>32</v>
      </c>
    </row>
    <row r="18" spans="2:71" ht="6.95" customHeight="1">
      <c r="B18" s="16"/>
      <c r="AR18" s="16"/>
      <c r="BE18" s="171"/>
      <c r="BS18" s="13" t="s">
        <v>6</v>
      </c>
    </row>
    <row r="19" spans="2:71" ht="12" customHeight="1">
      <c r="B19" s="16"/>
      <c r="D19" s="23" t="s">
        <v>33</v>
      </c>
      <c r="AK19" s="23" t="s">
        <v>25</v>
      </c>
      <c r="AN19" s="21" t="s">
        <v>1</v>
      </c>
      <c r="AR19" s="16"/>
      <c r="BE19" s="171"/>
      <c r="BS19" s="13" t="s">
        <v>6</v>
      </c>
    </row>
    <row r="20" spans="2:71" ht="18.399999999999999" customHeight="1">
      <c r="B20" s="16"/>
      <c r="E20" s="21" t="s">
        <v>31</v>
      </c>
      <c r="AK20" s="23" t="s">
        <v>27</v>
      </c>
      <c r="AN20" s="21" t="s">
        <v>1</v>
      </c>
      <c r="AR20" s="16"/>
      <c r="BE20" s="171"/>
      <c r="BS20" s="13" t="s">
        <v>32</v>
      </c>
    </row>
    <row r="21" spans="2:71" ht="6.95" customHeight="1">
      <c r="B21" s="16"/>
      <c r="AR21" s="16"/>
      <c r="BE21" s="171"/>
    </row>
    <row r="22" spans="2:71" ht="12" customHeight="1">
      <c r="B22" s="16"/>
      <c r="D22" s="23" t="s">
        <v>34</v>
      </c>
      <c r="AR22" s="16"/>
      <c r="BE22" s="171"/>
    </row>
    <row r="23" spans="2:71" ht="16.5" customHeight="1">
      <c r="B23" s="16"/>
      <c r="E23" s="192" t="s">
        <v>1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R23" s="16"/>
      <c r="BE23" s="171"/>
    </row>
    <row r="24" spans="2:71" ht="6.95" customHeight="1">
      <c r="B24" s="16"/>
      <c r="AR24" s="16"/>
      <c r="BE24" s="171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1"/>
    </row>
    <row r="26" spans="2:71" s="1" customFormat="1" ht="25.9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3">
        <f>ROUND(AG94,2)</f>
        <v>0</v>
      </c>
      <c r="AL26" s="174"/>
      <c r="AM26" s="174"/>
      <c r="AN26" s="174"/>
      <c r="AO26" s="174"/>
      <c r="AR26" s="28"/>
      <c r="BE26" s="171"/>
    </row>
    <row r="27" spans="2:71" s="1" customFormat="1" ht="6.95" customHeight="1">
      <c r="B27" s="28"/>
      <c r="AR27" s="28"/>
      <c r="BE27" s="171"/>
    </row>
    <row r="28" spans="2:71" s="1" customFormat="1" ht="12.75">
      <c r="B28" s="28"/>
      <c r="L28" s="175" t="s">
        <v>36</v>
      </c>
      <c r="M28" s="175"/>
      <c r="N28" s="175"/>
      <c r="O28" s="175"/>
      <c r="P28" s="175"/>
      <c r="W28" s="175" t="s">
        <v>37</v>
      </c>
      <c r="X28" s="175"/>
      <c r="Y28" s="175"/>
      <c r="Z28" s="175"/>
      <c r="AA28" s="175"/>
      <c r="AB28" s="175"/>
      <c r="AC28" s="175"/>
      <c r="AD28" s="175"/>
      <c r="AE28" s="175"/>
      <c r="AK28" s="175" t="s">
        <v>38</v>
      </c>
      <c r="AL28" s="175"/>
      <c r="AM28" s="175"/>
      <c r="AN28" s="175"/>
      <c r="AO28" s="175"/>
      <c r="AR28" s="28"/>
      <c r="BE28" s="171"/>
    </row>
    <row r="29" spans="2:71" s="2" customFormat="1" ht="14.45" customHeight="1">
      <c r="B29" s="32"/>
      <c r="D29" s="23" t="s">
        <v>39</v>
      </c>
      <c r="F29" s="23" t="s">
        <v>40</v>
      </c>
      <c r="L29" s="176">
        <v>0.21</v>
      </c>
      <c r="M29" s="169"/>
      <c r="N29" s="169"/>
      <c r="O29" s="169"/>
      <c r="P29" s="169"/>
      <c r="W29" s="168">
        <f>ROUND(AZ94, 2)</f>
        <v>0</v>
      </c>
      <c r="X29" s="169"/>
      <c r="Y29" s="169"/>
      <c r="Z29" s="169"/>
      <c r="AA29" s="169"/>
      <c r="AB29" s="169"/>
      <c r="AC29" s="169"/>
      <c r="AD29" s="169"/>
      <c r="AE29" s="169"/>
      <c r="AK29" s="168">
        <f>ROUND(AV94, 2)</f>
        <v>0</v>
      </c>
      <c r="AL29" s="169"/>
      <c r="AM29" s="169"/>
      <c r="AN29" s="169"/>
      <c r="AO29" s="169"/>
      <c r="AR29" s="32"/>
      <c r="BE29" s="172"/>
    </row>
    <row r="30" spans="2:71" s="2" customFormat="1" ht="14.45" customHeight="1">
      <c r="B30" s="32"/>
      <c r="F30" s="23" t="s">
        <v>41</v>
      </c>
      <c r="L30" s="176">
        <v>0.15</v>
      </c>
      <c r="M30" s="169"/>
      <c r="N30" s="169"/>
      <c r="O30" s="169"/>
      <c r="P30" s="169"/>
      <c r="W30" s="168">
        <f>ROUND(BA94, 2)</f>
        <v>0</v>
      </c>
      <c r="X30" s="169"/>
      <c r="Y30" s="169"/>
      <c r="Z30" s="169"/>
      <c r="AA30" s="169"/>
      <c r="AB30" s="169"/>
      <c r="AC30" s="169"/>
      <c r="AD30" s="169"/>
      <c r="AE30" s="169"/>
      <c r="AK30" s="168">
        <f>ROUND(AW94, 2)</f>
        <v>0</v>
      </c>
      <c r="AL30" s="169"/>
      <c r="AM30" s="169"/>
      <c r="AN30" s="169"/>
      <c r="AO30" s="169"/>
      <c r="AR30" s="32"/>
      <c r="BE30" s="172"/>
    </row>
    <row r="31" spans="2:71" s="2" customFormat="1" ht="14.45" hidden="1" customHeight="1">
      <c r="B31" s="32"/>
      <c r="F31" s="23" t="s">
        <v>42</v>
      </c>
      <c r="L31" s="176">
        <v>0.21</v>
      </c>
      <c r="M31" s="169"/>
      <c r="N31" s="169"/>
      <c r="O31" s="169"/>
      <c r="P31" s="169"/>
      <c r="W31" s="168">
        <f>ROUND(BB94, 2)</f>
        <v>0</v>
      </c>
      <c r="X31" s="169"/>
      <c r="Y31" s="169"/>
      <c r="Z31" s="169"/>
      <c r="AA31" s="169"/>
      <c r="AB31" s="169"/>
      <c r="AC31" s="169"/>
      <c r="AD31" s="169"/>
      <c r="AE31" s="169"/>
      <c r="AK31" s="168">
        <v>0</v>
      </c>
      <c r="AL31" s="169"/>
      <c r="AM31" s="169"/>
      <c r="AN31" s="169"/>
      <c r="AO31" s="169"/>
      <c r="AR31" s="32"/>
      <c r="BE31" s="172"/>
    </row>
    <row r="32" spans="2:71" s="2" customFormat="1" ht="14.45" hidden="1" customHeight="1">
      <c r="B32" s="32"/>
      <c r="F32" s="23" t="s">
        <v>43</v>
      </c>
      <c r="L32" s="176">
        <v>0.15</v>
      </c>
      <c r="M32" s="169"/>
      <c r="N32" s="169"/>
      <c r="O32" s="169"/>
      <c r="P32" s="169"/>
      <c r="W32" s="168">
        <f>ROUND(BC94, 2)</f>
        <v>0</v>
      </c>
      <c r="X32" s="169"/>
      <c r="Y32" s="169"/>
      <c r="Z32" s="169"/>
      <c r="AA32" s="169"/>
      <c r="AB32" s="169"/>
      <c r="AC32" s="169"/>
      <c r="AD32" s="169"/>
      <c r="AE32" s="169"/>
      <c r="AK32" s="168">
        <v>0</v>
      </c>
      <c r="AL32" s="169"/>
      <c r="AM32" s="169"/>
      <c r="AN32" s="169"/>
      <c r="AO32" s="169"/>
      <c r="AR32" s="32"/>
      <c r="BE32" s="172"/>
    </row>
    <row r="33" spans="2:57" s="2" customFormat="1" ht="14.45" hidden="1" customHeight="1">
      <c r="B33" s="32"/>
      <c r="F33" s="23" t="s">
        <v>44</v>
      </c>
      <c r="L33" s="176">
        <v>0</v>
      </c>
      <c r="M33" s="169"/>
      <c r="N33" s="169"/>
      <c r="O33" s="169"/>
      <c r="P33" s="169"/>
      <c r="W33" s="168">
        <f>ROUND(BD94, 2)</f>
        <v>0</v>
      </c>
      <c r="X33" s="169"/>
      <c r="Y33" s="169"/>
      <c r="Z33" s="169"/>
      <c r="AA33" s="169"/>
      <c r="AB33" s="169"/>
      <c r="AC33" s="169"/>
      <c r="AD33" s="169"/>
      <c r="AE33" s="169"/>
      <c r="AK33" s="168">
        <v>0</v>
      </c>
      <c r="AL33" s="169"/>
      <c r="AM33" s="169"/>
      <c r="AN33" s="169"/>
      <c r="AO33" s="169"/>
      <c r="AR33" s="32"/>
      <c r="BE33" s="172"/>
    </row>
    <row r="34" spans="2:57" s="1" customFormat="1" ht="6.95" customHeight="1">
      <c r="B34" s="28"/>
      <c r="AR34" s="28"/>
      <c r="BE34" s="171"/>
    </row>
    <row r="35" spans="2:57" s="1" customFormat="1" ht="25.9" customHeight="1">
      <c r="B35" s="28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195" t="s">
        <v>47</v>
      </c>
      <c r="Y35" s="196"/>
      <c r="Z35" s="196"/>
      <c r="AA35" s="196"/>
      <c r="AB35" s="196"/>
      <c r="AC35" s="35"/>
      <c r="AD35" s="35"/>
      <c r="AE35" s="35"/>
      <c r="AF35" s="35"/>
      <c r="AG35" s="35"/>
      <c r="AH35" s="35"/>
      <c r="AI35" s="35"/>
      <c r="AJ35" s="35"/>
      <c r="AK35" s="197">
        <f>SUM(AK26:AK33)</f>
        <v>0</v>
      </c>
      <c r="AL35" s="196"/>
      <c r="AM35" s="196"/>
      <c r="AN35" s="196"/>
      <c r="AO35" s="198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48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49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50</v>
      </c>
      <c r="AI60" s="30"/>
      <c r="AJ60" s="30"/>
      <c r="AK60" s="30"/>
      <c r="AL60" s="30"/>
      <c r="AM60" s="39" t="s">
        <v>51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52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53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50</v>
      </c>
      <c r="AI75" s="30"/>
      <c r="AJ75" s="30"/>
      <c r="AK75" s="30"/>
      <c r="AL75" s="30"/>
      <c r="AM75" s="39" t="s">
        <v>51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54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19-18</v>
      </c>
      <c r="AR84" s="44"/>
    </row>
    <row r="85" spans="1:91" s="4" customFormat="1" ht="36.950000000000003" customHeight="1">
      <c r="B85" s="45"/>
      <c r="C85" s="46" t="s">
        <v>16</v>
      </c>
      <c r="L85" s="181" t="str">
        <f>K6</f>
        <v>Výtah v objektu ZŠ F-M, ČSA 570 - výtahová plošina</v>
      </c>
      <c r="M85" s="182"/>
      <c r="N85" s="182"/>
      <c r="O85" s="182"/>
      <c r="P85" s="182"/>
      <c r="Q85" s="182"/>
      <c r="R85" s="182"/>
      <c r="S85" s="182"/>
      <c r="T85" s="182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  <c r="AH85" s="182"/>
      <c r="AI85" s="182"/>
      <c r="AJ85" s="182"/>
      <c r="AK85" s="182"/>
      <c r="AL85" s="182"/>
      <c r="AM85" s="182"/>
      <c r="AN85" s="182"/>
      <c r="AO85" s="182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20</v>
      </c>
      <c r="L87" s="47" t="str">
        <f>IF(K8="","",K8)</f>
        <v>k.ú. Místek</v>
      </c>
      <c r="AI87" s="23" t="s">
        <v>22</v>
      </c>
      <c r="AM87" s="183" t="str">
        <f>IF(AN8= "","",AN8)</f>
        <v>5. 11. 2019</v>
      </c>
      <c r="AN87" s="183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24</v>
      </c>
      <c r="L89" s="3" t="str">
        <f>IF(E11= "","",E11)</f>
        <v>Statutární město Frýdek-Místek, Radniční 1148, F-M</v>
      </c>
      <c r="AI89" s="23" t="s">
        <v>30</v>
      </c>
      <c r="AM89" s="179" t="str">
        <f>IF(E17="","",E17)</f>
        <v>Zdeněk HLOŽANKA</v>
      </c>
      <c r="AN89" s="180"/>
      <c r="AO89" s="180"/>
      <c r="AP89" s="180"/>
      <c r="AR89" s="28"/>
      <c r="AS89" s="184" t="s">
        <v>55</v>
      </c>
      <c r="AT89" s="185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28</v>
      </c>
      <c r="L90" s="3" t="str">
        <f>IF(E14= "Vyplň údaj","",E14)</f>
        <v/>
      </c>
      <c r="AI90" s="23" t="s">
        <v>33</v>
      </c>
      <c r="AM90" s="179" t="str">
        <f>IF(E20="","",E20)</f>
        <v>Zdeněk HLOŽANKA</v>
      </c>
      <c r="AN90" s="180"/>
      <c r="AO90" s="180"/>
      <c r="AP90" s="180"/>
      <c r="AR90" s="28"/>
      <c r="AS90" s="186"/>
      <c r="AT90" s="187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1:91" s="1" customFormat="1" ht="10.9" customHeight="1">
      <c r="B91" s="28"/>
      <c r="AR91" s="28"/>
      <c r="AS91" s="186"/>
      <c r="AT91" s="187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1:91" s="1" customFormat="1" ht="29.25" customHeight="1">
      <c r="B92" s="28"/>
      <c r="C92" s="202" t="s">
        <v>56</v>
      </c>
      <c r="D92" s="203"/>
      <c r="E92" s="203"/>
      <c r="F92" s="203"/>
      <c r="G92" s="203"/>
      <c r="H92" s="35"/>
      <c r="I92" s="204" t="s">
        <v>57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05" t="s">
        <v>58</v>
      </c>
      <c r="AH92" s="203"/>
      <c r="AI92" s="203"/>
      <c r="AJ92" s="203"/>
      <c r="AK92" s="203"/>
      <c r="AL92" s="203"/>
      <c r="AM92" s="203"/>
      <c r="AN92" s="204" t="s">
        <v>59</v>
      </c>
      <c r="AO92" s="203"/>
      <c r="AP92" s="206"/>
      <c r="AQ92" s="53" t="s">
        <v>60</v>
      </c>
      <c r="AR92" s="28"/>
      <c r="AS92" s="54" t="s">
        <v>61</v>
      </c>
      <c r="AT92" s="55" t="s">
        <v>62</v>
      </c>
      <c r="AU92" s="55" t="s">
        <v>63</v>
      </c>
      <c r="AV92" s="55" t="s">
        <v>64</v>
      </c>
      <c r="AW92" s="55" t="s">
        <v>65</v>
      </c>
      <c r="AX92" s="55" t="s">
        <v>66</v>
      </c>
      <c r="AY92" s="55" t="s">
        <v>67</v>
      </c>
      <c r="AZ92" s="55" t="s">
        <v>68</v>
      </c>
      <c r="BA92" s="55" t="s">
        <v>69</v>
      </c>
      <c r="BB92" s="55" t="s">
        <v>70</v>
      </c>
      <c r="BC92" s="55" t="s">
        <v>71</v>
      </c>
      <c r="BD92" s="56" t="s">
        <v>72</v>
      </c>
    </row>
    <row r="93" spans="1:91" s="1" customFormat="1" ht="10.9" customHeight="1">
      <c r="B93" s="28"/>
      <c r="AR93" s="28"/>
      <c r="AS93" s="57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8"/>
      <c r="C94" s="59" t="s">
        <v>73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93">
        <f>ROUND(AG95,2)</f>
        <v>0</v>
      </c>
      <c r="AH94" s="193"/>
      <c r="AI94" s="193"/>
      <c r="AJ94" s="193"/>
      <c r="AK94" s="193"/>
      <c r="AL94" s="193"/>
      <c r="AM94" s="193"/>
      <c r="AN94" s="194">
        <f>SUM(AG94,AT94)</f>
        <v>0</v>
      </c>
      <c r="AO94" s="194"/>
      <c r="AP94" s="194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74</v>
      </c>
      <c r="BT94" s="67" t="s">
        <v>75</v>
      </c>
      <c r="BU94" s="68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1" s="6" customFormat="1" ht="16.5" customHeight="1">
      <c r="A95" s="69" t="s">
        <v>79</v>
      </c>
      <c r="B95" s="70"/>
      <c r="C95" s="71"/>
      <c r="D95" s="201" t="s">
        <v>80</v>
      </c>
      <c r="E95" s="201"/>
      <c r="F95" s="201"/>
      <c r="G95" s="201"/>
      <c r="H95" s="201"/>
      <c r="I95" s="72"/>
      <c r="J95" s="201" t="s">
        <v>81</v>
      </c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199">
        <f ca="1">'D1.2 - SILNOPROUDÁ ELEKTR...'!J30</f>
        <v>0</v>
      </c>
      <c r="AH95" s="200"/>
      <c r="AI95" s="200"/>
      <c r="AJ95" s="200"/>
      <c r="AK95" s="200"/>
      <c r="AL95" s="200"/>
      <c r="AM95" s="200"/>
      <c r="AN95" s="199">
        <f>SUM(AG95,AT95)</f>
        <v>0</v>
      </c>
      <c r="AO95" s="200"/>
      <c r="AP95" s="200"/>
      <c r="AQ95" s="73" t="s">
        <v>82</v>
      </c>
      <c r="AR95" s="70"/>
      <c r="AS95" s="74">
        <v>0</v>
      </c>
      <c r="AT95" s="75">
        <f>ROUND(SUM(AV95:AW95),2)</f>
        <v>0</v>
      </c>
      <c r="AU95" s="76">
        <f ca="1">'D1.2 - SILNOPROUDÁ ELEKTR...'!P126</f>
        <v>0</v>
      </c>
      <c r="AV95" s="75">
        <f ca="1">'D1.2 - SILNOPROUDÁ ELEKTR...'!J33</f>
        <v>0</v>
      </c>
      <c r="AW95" s="75">
        <f ca="1">'D1.2 - SILNOPROUDÁ ELEKTR...'!J34</f>
        <v>0</v>
      </c>
      <c r="AX95" s="75">
        <f ca="1">'D1.2 - SILNOPROUDÁ ELEKTR...'!J35</f>
        <v>0</v>
      </c>
      <c r="AY95" s="75">
        <f ca="1">'D1.2 - SILNOPROUDÁ ELEKTR...'!J36</f>
        <v>0</v>
      </c>
      <c r="AZ95" s="75">
        <f ca="1">'D1.2 - SILNOPROUDÁ ELEKTR...'!F33</f>
        <v>0</v>
      </c>
      <c r="BA95" s="75">
        <f ca="1">'D1.2 - SILNOPROUDÁ ELEKTR...'!F34</f>
        <v>0</v>
      </c>
      <c r="BB95" s="75">
        <f ca="1">'D1.2 - SILNOPROUDÁ ELEKTR...'!F35</f>
        <v>0</v>
      </c>
      <c r="BC95" s="75">
        <f ca="1">'D1.2 - SILNOPROUDÁ ELEKTR...'!F36</f>
        <v>0</v>
      </c>
      <c r="BD95" s="77">
        <f ca="1">'D1.2 - SILNOPROUDÁ ELEKTR...'!F37</f>
        <v>0</v>
      </c>
      <c r="BT95" s="78" t="s">
        <v>83</v>
      </c>
      <c r="BV95" s="78" t="s">
        <v>77</v>
      </c>
      <c r="BW95" s="78" t="s">
        <v>84</v>
      </c>
      <c r="BX95" s="78" t="s">
        <v>4</v>
      </c>
      <c r="CL95" s="78" t="s">
        <v>1</v>
      </c>
      <c r="CM95" s="78" t="s">
        <v>85</v>
      </c>
    </row>
    <row r="96" spans="1:91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2">
    <mergeCell ref="L33:P33"/>
    <mergeCell ref="D95:H95"/>
    <mergeCell ref="J95:AF95"/>
    <mergeCell ref="C92:G92"/>
    <mergeCell ref="I92:AF92"/>
    <mergeCell ref="AG92:AM92"/>
    <mergeCell ref="AN92:AP92"/>
    <mergeCell ref="AG94:AM94"/>
    <mergeCell ref="AN94:AP94"/>
    <mergeCell ref="X35:AB35"/>
    <mergeCell ref="AK35:AO35"/>
    <mergeCell ref="AN95:AP95"/>
    <mergeCell ref="AG95:AM9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W32:AE32"/>
    <mergeCell ref="AK32:AO32"/>
    <mergeCell ref="L28:P28"/>
    <mergeCell ref="W28:AE28"/>
    <mergeCell ref="AK28:AO28"/>
    <mergeCell ref="L29:P29"/>
    <mergeCell ref="L30:P30"/>
    <mergeCell ref="L31:P31"/>
    <mergeCell ref="L32:P32"/>
    <mergeCell ref="W33:AE33"/>
    <mergeCell ref="AK33:AO33"/>
    <mergeCell ref="W31:AE31"/>
    <mergeCell ref="BE5:BE34"/>
    <mergeCell ref="AK26:AO26"/>
    <mergeCell ref="W29:AE29"/>
    <mergeCell ref="AK29:AO29"/>
    <mergeCell ref="W30:AE30"/>
    <mergeCell ref="AK30:AO30"/>
    <mergeCell ref="AK31:AO31"/>
  </mergeCells>
  <phoneticPr fontId="0" type="noConversion"/>
  <hyperlinks>
    <hyperlink ref="A95" location="'D1.2 - SILNOPROUDÁ ELEKTR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69"/>
  <sheetViews>
    <sheetView showGridLines="0" tabSelected="1" workbookViewId="0">
      <selection activeCell="AA7" sqref="AA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79" customWidth="1"/>
    <col min="10" max="10" width="20.1640625" customWidth="1"/>
    <col min="11" max="11" width="20.1640625" hidden="1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3" t="s">
        <v>84</v>
      </c>
    </row>
    <row r="3" spans="2:46" ht="6.95" customHeight="1">
      <c r="B3" s="14"/>
      <c r="C3" s="15"/>
      <c r="D3" s="15"/>
      <c r="E3" s="15"/>
      <c r="F3" s="15"/>
      <c r="G3" s="15"/>
      <c r="H3" s="15"/>
      <c r="I3" s="80"/>
      <c r="J3" s="15"/>
      <c r="K3" s="15"/>
      <c r="L3" s="16"/>
      <c r="AT3" s="13" t="s">
        <v>85</v>
      </c>
    </row>
    <row r="4" spans="2:46" ht="24.95" customHeight="1">
      <c r="B4" s="16"/>
      <c r="D4" s="17" t="s">
        <v>86</v>
      </c>
      <c r="L4" s="16"/>
      <c r="M4" s="81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08" t="str">
        <f ca="1">'Rekapitulace stavby'!K6</f>
        <v>Výtah v objektu ZŠ F-M, ČSA 570 - výtahová plošina</v>
      </c>
      <c r="F7" s="209"/>
      <c r="G7" s="209"/>
      <c r="H7" s="209"/>
      <c r="L7" s="16"/>
    </row>
    <row r="8" spans="2:46" s="1" customFormat="1" ht="12" customHeight="1">
      <c r="B8" s="28"/>
      <c r="D8" s="23" t="s">
        <v>87</v>
      </c>
      <c r="I8" s="82"/>
      <c r="L8" s="28"/>
    </row>
    <row r="9" spans="2:46" s="1" customFormat="1" ht="36.950000000000003" customHeight="1">
      <c r="B9" s="28"/>
      <c r="E9" s="181" t="s">
        <v>88</v>
      </c>
      <c r="F9" s="207"/>
      <c r="G9" s="207"/>
      <c r="H9" s="20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8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83" t="s">
        <v>22</v>
      </c>
      <c r="J12" s="48" t="str">
        <f ca="1">'Rekapitulace stavby'!AN8</f>
        <v>5. 11. 2019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3" t="s">
        <v>24</v>
      </c>
      <c r="I14" s="83" t="s">
        <v>25</v>
      </c>
      <c r="J14" s="21" t="s">
        <v>1</v>
      </c>
      <c r="L14" s="28"/>
    </row>
    <row r="15" spans="2:46" s="1" customFormat="1" ht="18" customHeight="1">
      <c r="B15" s="28"/>
      <c r="E15" s="21" t="s">
        <v>26</v>
      </c>
      <c r="I15" s="83" t="s">
        <v>27</v>
      </c>
      <c r="J15" s="21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3" t="s">
        <v>28</v>
      </c>
      <c r="I17" s="83" t="s">
        <v>25</v>
      </c>
      <c r="J17" s="24" t="str">
        <f ca="1">'Rekapitulace stavby'!AN13</f>
        <v>Vyplň údaj</v>
      </c>
      <c r="L17" s="28"/>
    </row>
    <row r="18" spans="2:12" s="1" customFormat="1" ht="18" customHeight="1">
      <c r="B18" s="28"/>
      <c r="E18" s="210" t="str">
        <f ca="1">'Rekapitulace stavby'!E14</f>
        <v>Vyplň údaj</v>
      </c>
      <c r="F18" s="188"/>
      <c r="G18" s="188"/>
      <c r="H18" s="188"/>
      <c r="I18" s="83" t="s">
        <v>27</v>
      </c>
      <c r="J18" s="24" t="str">
        <f ca="1">'Rekapitulace stavby'!AN14</f>
        <v>Vyplň údaj</v>
      </c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3" t="s">
        <v>30</v>
      </c>
      <c r="I20" s="83" t="s">
        <v>25</v>
      </c>
      <c r="J20" s="21" t="s">
        <v>1</v>
      </c>
      <c r="L20" s="28"/>
    </row>
    <row r="21" spans="2:12" s="1" customFormat="1" ht="18" customHeight="1">
      <c r="B21" s="28"/>
      <c r="E21" s="21" t="s">
        <v>31</v>
      </c>
      <c r="I21" s="83" t="s">
        <v>27</v>
      </c>
      <c r="J21" s="21" t="s">
        <v>1</v>
      </c>
      <c r="L21" s="28"/>
    </row>
    <row r="22" spans="2:12" s="1" customFormat="1" ht="6.95" customHeight="1">
      <c r="B22" s="28"/>
      <c r="I22" s="82"/>
      <c r="L22" s="28"/>
    </row>
    <row r="23" spans="2:12" s="1" customFormat="1" ht="12" customHeight="1">
      <c r="B23" s="28"/>
      <c r="D23" s="23" t="s">
        <v>33</v>
      </c>
      <c r="I23" s="83" t="s">
        <v>25</v>
      </c>
      <c r="J23" s="21" t="s">
        <v>1</v>
      </c>
      <c r="L23" s="28"/>
    </row>
    <row r="24" spans="2:12" s="1" customFormat="1" ht="18" customHeight="1">
      <c r="B24" s="28"/>
      <c r="E24" s="21" t="s">
        <v>31</v>
      </c>
      <c r="I24" s="83" t="s">
        <v>27</v>
      </c>
      <c r="J24" s="21" t="s">
        <v>1</v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3" t="s">
        <v>34</v>
      </c>
      <c r="I26" s="82"/>
      <c r="L26" s="28"/>
    </row>
    <row r="27" spans="2:12" s="7" customFormat="1" ht="16.5" customHeight="1">
      <c r="B27" s="84"/>
      <c r="E27" s="192" t="s">
        <v>1</v>
      </c>
      <c r="F27" s="192"/>
      <c r="G27" s="192"/>
      <c r="H27" s="192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86"/>
      <c r="J29" s="49"/>
      <c r="K29" s="49"/>
      <c r="L29" s="28"/>
    </row>
    <row r="30" spans="2:12" s="1" customFormat="1" ht="25.35" customHeight="1">
      <c r="B30" s="28"/>
      <c r="D30" s="87" t="s">
        <v>35</v>
      </c>
      <c r="I30" s="82"/>
      <c r="J30" s="61">
        <f>ROUND(J126,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86"/>
      <c r="J31" s="49"/>
      <c r="K31" s="49"/>
      <c r="L31" s="28"/>
    </row>
    <row r="32" spans="2:12" s="1" customFormat="1" ht="14.45" customHeight="1">
      <c r="B32" s="28"/>
      <c r="F32" s="31" t="s">
        <v>37</v>
      </c>
      <c r="I32" s="88" t="s">
        <v>36</v>
      </c>
      <c r="J32" s="31" t="s">
        <v>38</v>
      </c>
      <c r="L32" s="28"/>
    </row>
    <row r="33" spans="2:12" s="1" customFormat="1" ht="14.45" customHeight="1">
      <c r="B33" s="28"/>
      <c r="D33" s="89" t="s">
        <v>39</v>
      </c>
      <c r="E33" s="23" t="s">
        <v>40</v>
      </c>
      <c r="F33" s="90">
        <f>ROUND((SUM(BE126:BE168)),  2)</f>
        <v>0</v>
      </c>
      <c r="I33" s="91">
        <v>0.21</v>
      </c>
      <c r="J33" s="90">
        <f>ROUND(((SUM(BE126:BE168))*I33),  2)</f>
        <v>0</v>
      </c>
      <c r="L33" s="28"/>
    </row>
    <row r="34" spans="2:12" s="1" customFormat="1" ht="14.45" customHeight="1">
      <c r="B34" s="28"/>
      <c r="E34" s="23" t="s">
        <v>41</v>
      </c>
      <c r="F34" s="90">
        <f>ROUND((SUM(BF126:BF168)),  2)</f>
        <v>0</v>
      </c>
      <c r="I34" s="91">
        <v>0.15</v>
      </c>
      <c r="J34" s="90">
        <f>ROUND(((SUM(BF126:BF168))*I34),  2)</f>
        <v>0</v>
      </c>
      <c r="L34" s="28"/>
    </row>
    <row r="35" spans="2:12" s="1" customFormat="1" ht="14.45" hidden="1" customHeight="1">
      <c r="B35" s="28"/>
      <c r="E35" s="23" t="s">
        <v>42</v>
      </c>
      <c r="F35" s="90">
        <f>ROUND((SUM(BG126:BG168)),  2)</f>
        <v>0</v>
      </c>
      <c r="I35" s="91">
        <v>0.21</v>
      </c>
      <c r="J35" s="90">
        <f>0</f>
        <v>0</v>
      </c>
      <c r="L35" s="28"/>
    </row>
    <row r="36" spans="2:12" s="1" customFormat="1" ht="14.45" hidden="1" customHeight="1">
      <c r="B36" s="28"/>
      <c r="E36" s="23" t="s">
        <v>43</v>
      </c>
      <c r="F36" s="90">
        <f>ROUND((SUM(BH126:BH168)),  2)</f>
        <v>0</v>
      </c>
      <c r="I36" s="91">
        <v>0.15</v>
      </c>
      <c r="J36" s="90">
        <f>0</f>
        <v>0</v>
      </c>
      <c r="L36" s="28"/>
    </row>
    <row r="37" spans="2:12" s="1" customFormat="1" ht="14.45" hidden="1" customHeight="1">
      <c r="B37" s="28"/>
      <c r="E37" s="23" t="s">
        <v>44</v>
      </c>
      <c r="F37" s="90">
        <f>ROUND((SUM(BI126:BI168)),  2)</f>
        <v>0</v>
      </c>
      <c r="I37" s="91">
        <v>0</v>
      </c>
      <c r="J37" s="90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33"/>
      <c r="D39" s="34" t="s">
        <v>45</v>
      </c>
      <c r="E39" s="35"/>
      <c r="F39" s="35"/>
      <c r="G39" s="92" t="s">
        <v>46</v>
      </c>
      <c r="H39" s="36" t="s">
        <v>47</v>
      </c>
      <c r="I39" s="93"/>
      <c r="J39" s="94">
        <f>SUM(J30:J37)</f>
        <v>0</v>
      </c>
      <c r="K39" s="95"/>
      <c r="L39" s="28"/>
    </row>
    <row r="40" spans="2:12" s="1" customFormat="1" ht="14.45" customHeight="1">
      <c r="B40" s="28"/>
      <c r="I40" s="82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96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50</v>
      </c>
      <c r="E61" s="30"/>
      <c r="F61" s="97" t="s">
        <v>51</v>
      </c>
      <c r="G61" s="39" t="s">
        <v>50</v>
      </c>
      <c r="H61" s="30"/>
      <c r="I61" s="98"/>
      <c r="J61" s="99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96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50</v>
      </c>
      <c r="E76" s="30"/>
      <c r="F76" s="97" t="s">
        <v>51</v>
      </c>
      <c r="G76" s="39" t="s">
        <v>50</v>
      </c>
      <c r="H76" s="30"/>
      <c r="I76" s="98"/>
      <c r="J76" s="99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00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101"/>
      <c r="J81" s="43"/>
      <c r="K81" s="43"/>
      <c r="L81" s="28"/>
    </row>
    <row r="82" spans="2:47" s="1" customFormat="1" ht="24.95" customHeight="1">
      <c r="B82" s="28"/>
      <c r="C82" s="17" t="s">
        <v>89</v>
      </c>
      <c r="I82" s="82"/>
      <c r="L82" s="28"/>
    </row>
    <row r="83" spans="2:47" s="1" customFormat="1" ht="6.95" customHeight="1">
      <c r="B83" s="28"/>
      <c r="I83" s="82"/>
      <c r="L83" s="28"/>
    </row>
    <row r="84" spans="2:47" s="1" customFormat="1" ht="12" customHeight="1">
      <c r="B84" s="28"/>
      <c r="C84" s="23" t="s">
        <v>16</v>
      </c>
      <c r="I84" s="82"/>
      <c r="L84" s="28"/>
    </row>
    <row r="85" spans="2:47" s="1" customFormat="1" ht="16.5" customHeight="1">
      <c r="B85" s="28"/>
      <c r="E85" s="208" t="str">
        <f>E7</f>
        <v>Výtah v objektu ZŠ F-M, ČSA 570 - výtahová plošina</v>
      </c>
      <c r="F85" s="209"/>
      <c r="G85" s="209"/>
      <c r="H85" s="209"/>
      <c r="I85" s="82"/>
      <c r="L85" s="28"/>
    </row>
    <row r="86" spans="2:47" s="1" customFormat="1" ht="12" customHeight="1">
      <c r="B86" s="28"/>
      <c r="C86" s="23" t="s">
        <v>87</v>
      </c>
      <c r="I86" s="82"/>
      <c r="L86" s="28"/>
    </row>
    <row r="87" spans="2:47" s="1" customFormat="1" ht="16.5" customHeight="1">
      <c r="B87" s="28"/>
      <c r="E87" s="181" t="str">
        <f>E9</f>
        <v xml:space="preserve">D1.2 - SILNOPROUDÁ ELEKTROTECHNIKA </v>
      </c>
      <c r="F87" s="207"/>
      <c r="G87" s="207"/>
      <c r="H87" s="207"/>
      <c r="I87" s="82"/>
      <c r="L87" s="28"/>
    </row>
    <row r="88" spans="2:47" s="1" customFormat="1" ht="6.95" customHeight="1">
      <c r="B88" s="28"/>
      <c r="I88" s="82"/>
      <c r="L88" s="28"/>
    </row>
    <row r="89" spans="2:47" s="1" customFormat="1" ht="12" customHeight="1">
      <c r="B89" s="28"/>
      <c r="C89" s="23" t="s">
        <v>20</v>
      </c>
      <c r="F89" s="21" t="str">
        <f>F12</f>
        <v>k.ú. Místek</v>
      </c>
      <c r="I89" s="83" t="s">
        <v>22</v>
      </c>
      <c r="J89" s="48" t="str">
        <f>IF(J12="","",J12)</f>
        <v>5. 11. 2019</v>
      </c>
      <c r="L89" s="28"/>
    </row>
    <row r="90" spans="2:47" s="1" customFormat="1" ht="6.95" customHeight="1">
      <c r="B90" s="28"/>
      <c r="I90" s="82"/>
      <c r="L90" s="28"/>
    </row>
    <row r="91" spans="2:47" s="1" customFormat="1" ht="27.95" customHeight="1">
      <c r="B91" s="28"/>
      <c r="C91" s="23" t="s">
        <v>24</v>
      </c>
      <c r="F91" s="21" t="str">
        <f>E15</f>
        <v>Statutární město Frýdek-Místek, Radniční 1148, F-M</v>
      </c>
      <c r="I91" s="83" t="s">
        <v>30</v>
      </c>
      <c r="J91" s="26" t="str">
        <f>E21</f>
        <v>Zdeněk HLOŽANKA</v>
      </c>
      <c r="L91" s="28"/>
    </row>
    <row r="92" spans="2:47" s="1" customFormat="1" ht="27.95" customHeight="1">
      <c r="B92" s="28"/>
      <c r="C92" s="23" t="s">
        <v>28</v>
      </c>
      <c r="F92" s="21" t="str">
        <f>IF(E18="","",E18)</f>
        <v>Vyplň údaj</v>
      </c>
      <c r="I92" s="83" t="s">
        <v>33</v>
      </c>
      <c r="J92" s="26" t="str">
        <f>E24</f>
        <v>Zdeněk HLOŽANKA</v>
      </c>
      <c r="L92" s="28"/>
    </row>
    <row r="93" spans="2:47" s="1" customFormat="1" ht="10.35" customHeight="1">
      <c r="B93" s="28"/>
      <c r="I93" s="82"/>
      <c r="L93" s="28"/>
    </row>
    <row r="94" spans="2:47" s="1" customFormat="1" ht="29.25" customHeight="1">
      <c r="B94" s="28"/>
      <c r="C94" s="102" t="s">
        <v>90</v>
      </c>
      <c r="D94" s="33"/>
      <c r="E94" s="33"/>
      <c r="F94" s="33"/>
      <c r="G94" s="33"/>
      <c r="H94" s="33"/>
      <c r="I94" s="103"/>
      <c r="J94" s="104" t="s">
        <v>91</v>
      </c>
      <c r="K94" s="33"/>
      <c r="L94" s="28"/>
    </row>
    <row r="95" spans="2:47" s="1" customFormat="1" ht="10.35" customHeight="1">
      <c r="B95" s="28"/>
      <c r="I95" s="82"/>
      <c r="L95" s="28"/>
    </row>
    <row r="96" spans="2:47" s="1" customFormat="1" ht="22.9" customHeight="1">
      <c r="B96" s="28"/>
      <c r="C96" s="105" t="s">
        <v>92</v>
      </c>
      <c r="I96" s="82"/>
      <c r="J96" s="61">
        <f>J126</f>
        <v>0</v>
      </c>
      <c r="L96" s="28"/>
      <c r="AU96" s="13" t="s">
        <v>93</v>
      </c>
    </row>
    <row r="97" spans="2:12" s="8" customFormat="1" ht="24.95" customHeight="1">
      <c r="B97" s="106"/>
      <c r="D97" s="107" t="s">
        <v>94</v>
      </c>
      <c r="E97" s="108"/>
      <c r="F97" s="108"/>
      <c r="G97" s="108"/>
      <c r="H97" s="108"/>
      <c r="I97" s="109"/>
      <c r="J97" s="110">
        <f>J127</f>
        <v>0</v>
      </c>
      <c r="L97" s="106"/>
    </row>
    <row r="98" spans="2:12" s="9" customFormat="1" ht="19.899999999999999" customHeight="1">
      <c r="B98" s="111"/>
      <c r="D98" s="112" t="s">
        <v>95</v>
      </c>
      <c r="E98" s="113"/>
      <c r="F98" s="113"/>
      <c r="G98" s="113"/>
      <c r="H98" s="113"/>
      <c r="I98" s="114"/>
      <c r="J98" s="115">
        <f>J128</f>
        <v>0</v>
      </c>
      <c r="L98" s="111"/>
    </row>
    <row r="99" spans="2:12" s="8" customFormat="1" ht="24.95" customHeight="1">
      <c r="B99" s="106"/>
      <c r="D99" s="107" t="s">
        <v>96</v>
      </c>
      <c r="E99" s="108"/>
      <c r="F99" s="108"/>
      <c r="G99" s="108"/>
      <c r="H99" s="108"/>
      <c r="I99" s="109"/>
      <c r="J99" s="110">
        <f>J131</f>
        <v>0</v>
      </c>
      <c r="L99" s="106"/>
    </row>
    <row r="100" spans="2:12" s="9" customFormat="1" ht="19.899999999999999" customHeight="1">
      <c r="B100" s="111"/>
      <c r="D100" s="112" t="s">
        <v>97</v>
      </c>
      <c r="E100" s="113"/>
      <c r="F100" s="113"/>
      <c r="G100" s="113"/>
      <c r="H100" s="113"/>
      <c r="I100" s="114"/>
      <c r="J100" s="115">
        <f>J132</f>
        <v>0</v>
      </c>
      <c r="L100" s="111"/>
    </row>
    <row r="101" spans="2:12" s="9" customFormat="1" ht="19.899999999999999" customHeight="1">
      <c r="B101" s="111"/>
      <c r="D101" s="112" t="s">
        <v>98</v>
      </c>
      <c r="E101" s="113"/>
      <c r="F101" s="113"/>
      <c r="G101" s="113"/>
      <c r="H101" s="113"/>
      <c r="I101" s="114"/>
      <c r="J101" s="115">
        <f>J135</f>
        <v>0</v>
      </c>
      <c r="L101" s="111"/>
    </row>
    <row r="102" spans="2:12" s="9" customFormat="1" ht="19.899999999999999" customHeight="1">
      <c r="B102" s="111"/>
      <c r="D102" s="112" t="s">
        <v>99</v>
      </c>
      <c r="E102" s="113"/>
      <c r="F102" s="113"/>
      <c r="G102" s="113"/>
      <c r="H102" s="113"/>
      <c r="I102" s="114"/>
      <c r="J102" s="115">
        <f>J137</f>
        <v>0</v>
      </c>
      <c r="L102" s="111"/>
    </row>
    <row r="103" spans="2:12" s="9" customFormat="1" ht="19.899999999999999" customHeight="1">
      <c r="B103" s="111"/>
      <c r="D103" s="112"/>
      <c r="E103" s="113"/>
      <c r="F103" s="113"/>
      <c r="G103" s="113"/>
      <c r="H103" s="113"/>
      <c r="I103" s="114"/>
      <c r="J103" s="115"/>
      <c r="L103" s="111"/>
    </row>
    <row r="104" spans="2:12" s="8" customFormat="1" ht="24.95" customHeight="1">
      <c r="B104" s="106"/>
      <c r="D104" s="107" t="s">
        <v>100</v>
      </c>
      <c r="E104" s="108"/>
      <c r="F104" s="108"/>
      <c r="G104" s="108"/>
      <c r="H104" s="108"/>
      <c r="I104" s="109"/>
      <c r="J104" s="110">
        <f>J147</f>
        <v>0</v>
      </c>
      <c r="L104" s="106"/>
    </row>
    <row r="105" spans="2:12" s="9" customFormat="1" ht="19.899999999999999" customHeight="1">
      <c r="B105" s="111"/>
      <c r="D105" s="112" t="s">
        <v>101</v>
      </c>
      <c r="E105" s="113"/>
      <c r="F105" s="113"/>
      <c r="G105" s="113"/>
      <c r="H105" s="113"/>
      <c r="I105" s="114"/>
      <c r="J105" s="115">
        <f>J148</f>
        <v>0</v>
      </c>
      <c r="L105" s="111"/>
    </row>
    <row r="106" spans="2:12" s="9" customFormat="1" ht="19.899999999999999" customHeight="1">
      <c r="B106" s="111"/>
      <c r="D106" s="112" t="s">
        <v>102</v>
      </c>
      <c r="E106" s="113"/>
      <c r="F106" s="113"/>
      <c r="G106" s="113"/>
      <c r="H106" s="113"/>
      <c r="I106" s="114"/>
      <c r="J106" s="115">
        <f>J161</f>
        <v>0</v>
      </c>
      <c r="L106" s="111"/>
    </row>
    <row r="107" spans="2:12" s="1" customFormat="1" ht="21.75" customHeight="1">
      <c r="B107" s="28"/>
      <c r="I107" s="82"/>
      <c r="L107" s="28"/>
    </row>
    <row r="108" spans="2:12" s="1" customFormat="1" ht="6.95" customHeight="1">
      <c r="B108" s="40"/>
      <c r="C108" s="41"/>
      <c r="D108" s="41"/>
      <c r="E108" s="41"/>
      <c r="F108" s="41"/>
      <c r="G108" s="41"/>
      <c r="H108" s="41"/>
      <c r="I108" s="100"/>
      <c r="J108" s="41"/>
      <c r="K108" s="41"/>
      <c r="L108" s="28"/>
    </row>
    <row r="112" spans="2:12" s="1" customFormat="1" ht="6.95" customHeight="1">
      <c r="B112" s="42"/>
      <c r="C112" s="43"/>
      <c r="D112" s="43"/>
      <c r="E112" s="43"/>
      <c r="F112" s="43"/>
      <c r="G112" s="43"/>
      <c r="H112" s="43"/>
      <c r="I112" s="101"/>
      <c r="J112" s="43"/>
      <c r="K112" s="43"/>
      <c r="L112" s="28"/>
    </row>
    <row r="113" spans="2:63" s="1" customFormat="1" ht="24.95" customHeight="1">
      <c r="B113" s="28"/>
      <c r="C113" s="17" t="s">
        <v>103</v>
      </c>
      <c r="I113" s="82"/>
      <c r="L113" s="28"/>
    </row>
    <row r="114" spans="2:63" s="1" customFormat="1" ht="6.95" customHeight="1">
      <c r="B114" s="28"/>
      <c r="I114" s="82"/>
      <c r="L114" s="28"/>
    </row>
    <row r="115" spans="2:63" s="1" customFormat="1" ht="12" customHeight="1">
      <c r="B115" s="28"/>
      <c r="C115" s="23" t="s">
        <v>16</v>
      </c>
      <c r="I115" s="82"/>
      <c r="L115" s="28"/>
    </row>
    <row r="116" spans="2:63" s="1" customFormat="1" ht="16.5" customHeight="1">
      <c r="B116" s="28"/>
      <c r="E116" s="208" t="str">
        <f>E7</f>
        <v>Výtah v objektu ZŠ F-M, ČSA 570 - výtahová plošina</v>
      </c>
      <c r="F116" s="209"/>
      <c r="G116" s="209"/>
      <c r="H116" s="209"/>
      <c r="I116" s="82"/>
      <c r="L116" s="28"/>
    </row>
    <row r="117" spans="2:63" s="1" customFormat="1" ht="12" customHeight="1">
      <c r="B117" s="28"/>
      <c r="C117" s="23" t="s">
        <v>87</v>
      </c>
      <c r="I117" s="82"/>
      <c r="L117" s="28"/>
    </row>
    <row r="118" spans="2:63" s="1" customFormat="1" ht="16.5" customHeight="1">
      <c r="B118" s="28"/>
      <c r="E118" s="181" t="str">
        <f>E9</f>
        <v xml:space="preserve">D1.2 - SILNOPROUDÁ ELEKTROTECHNIKA </v>
      </c>
      <c r="F118" s="207"/>
      <c r="G118" s="207"/>
      <c r="H118" s="207"/>
      <c r="I118" s="82"/>
      <c r="L118" s="28"/>
    </row>
    <row r="119" spans="2:63" s="1" customFormat="1" ht="6.95" customHeight="1">
      <c r="B119" s="28"/>
      <c r="I119" s="82"/>
      <c r="L119" s="28"/>
    </row>
    <row r="120" spans="2:63" s="1" customFormat="1" ht="12" customHeight="1">
      <c r="B120" s="28"/>
      <c r="C120" s="23" t="s">
        <v>20</v>
      </c>
      <c r="F120" s="21" t="str">
        <f>F12</f>
        <v>k.ú. Místek</v>
      </c>
      <c r="I120" s="83" t="s">
        <v>22</v>
      </c>
      <c r="J120" s="48" t="str">
        <f>IF(J12="","",J12)</f>
        <v>5. 11. 2019</v>
      </c>
      <c r="L120" s="28"/>
    </row>
    <row r="121" spans="2:63" s="1" customFormat="1" ht="6.95" customHeight="1">
      <c r="B121" s="28"/>
      <c r="I121" s="82"/>
      <c r="L121" s="28"/>
    </row>
    <row r="122" spans="2:63" s="1" customFormat="1" ht="27.95" customHeight="1">
      <c r="B122" s="28"/>
      <c r="C122" s="23" t="s">
        <v>24</v>
      </c>
      <c r="F122" s="21" t="str">
        <f>E15</f>
        <v>Statutární město Frýdek-Místek, Radniční 1148, F-M</v>
      </c>
      <c r="I122" s="83" t="s">
        <v>30</v>
      </c>
      <c r="J122" s="26" t="str">
        <f>E21</f>
        <v>Zdeněk HLOŽANKA</v>
      </c>
      <c r="L122" s="28"/>
    </row>
    <row r="123" spans="2:63" s="1" customFormat="1" ht="27.95" customHeight="1">
      <c r="B123" s="28"/>
      <c r="C123" s="23" t="s">
        <v>28</v>
      </c>
      <c r="F123" s="21" t="str">
        <f>IF(E18="","",E18)</f>
        <v>Vyplň údaj</v>
      </c>
      <c r="I123" s="83" t="s">
        <v>33</v>
      </c>
      <c r="J123" s="26" t="str">
        <f>E24</f>
        <v>Zdeněk HLOŽANKA</v>
      </c>
      <c r="L123" s="28"/>
    </row>
    <row r="124" spans="2:63" s="1" customFormat="1" ht="10.35" customHeight="1">
      <c r="B124" s="28"/>
      <c r="I124" s="82"/>
      <c r="L124" s="28"/>
    </row>
    <row r="125" spans="2:63" s="10" customFormat="1" ht="29.25" customHeight="1">
      <c r="B125" s="116"/>
      <c r="C125" s="117" t="s">
        <v>104</v>
      </c>
      <c r="D125" s="118" t="s">
        <v>60</v>
      </c>
      <c r="E125" s="118" t="s">
        <v>56</v>
      </c>
      <c r="F125" s="118" t="s">
        <v>57</v>
      </c>
      <c r="G125" s="118" t="s">
        <v>105</v>
      </c>
      <c r="H125" s="118" t="s">
        <v>106</v>
      </c>
      <c r="I125" s="119" t="s">
        <v>107</v>
      </c>
      <c r="J125" s="120" t="s">
        <v>91</v>
      </c>
      <c r="K125" s="121" t="s">
        <v>108</v>
      </c>
      <c r="L125" s="116"/>
      <c r="M125" s="54" t="s">
        <v>1</v>
      </c>
      <c r="N125" s="55" t="s">
        <v>39</v>
      </c>
      <c r="O125" s="55" t="s">
        <v>109</v>
      </c>
      <c r="P125" s="55" t="s">
        <v>110</v>
      </c>
      <c r="Q125" s="55" t="s">
        <v>111</v>
      </c>
      <c r="R125" s="55" t="s">
        <v>112</v>
      </c>
      <c r="S125" s="55" t="s">
        <v>113</v>
      </c>
      <c r="T125" s="56" t="s">
        <v>114</v>
      </c>
    </row>
    <row r="126" spans="2:63" s="1" customFormat="1" ht="22.9" customHeight="1">
      <c r="B126" s="28"/>
      <c r="C126" s="59" t="s">
        <v>115</v>
      </c>
      <c r="I126" s="82"/>
      <c r="J126" s="122">
        <f>BK126</f>
        <v>0</v>
      </c>
      <c r="L126" s="28"/>
      <c r="M126" s="57"/>
      <c r="N126" s="49"/>
      <c r="O126" s="49"/>
      <c r="P126" s="123">
        <f>P127+P131+P147</f>
        <v>0</v>
      </c>
      <c r="Q126" s="49"/>
      <c r="R126" s="123">
        <f>R127+R131+R147</f>
        <v>2.8509999999999997E-2</v>
      </c>
      <c r="S126" s="49"/>
      <c r="T126" s="124">
        <f>T127+T131+T147</f>
        <v>1E-3</v>
      </c>
      <c r="AT126" s="13" t="s">
        <v>74</v>
      </c>
      <c r="AU126" s="13" t="s">
        <v>93</v>
      </c>
      <c r="BK126" s="125">
        <f>BK127+BK131+BK147</f>
        <v>0</v>
      </c>
    </row>
    <row r="127" spans="2:63" s="11" customFormat="1" ht="25.9" customHeight="1">
      <c r="B127" s="126"/>
      <c r="D127" s="127" t="s">
        <v>74</v>
      </c>
      <c r="E127" s="128" t="s">
        <v>116</v>
      </c>
      <c r="F127" s="128" t="s">
        <v>117</v>
      </c>
      <c r="I127" s="129"/>
      <c r="J127" s="130">
        <f>BK127</f>
        <v>0</v>
      </c>
      <c r="L127" s="126"/>
      <c r="M127" s="131"/>
      <c r="N127" s="132"/>
      <c r="O127" s="132"/>
      <c r="P127" s="133">
        <f>P128</f>
        <v>0</v>
      </c>
      <c r="Q127" s="132"/>
      <c r="R127" s="133">
        <f>R128</f>
        <v>0</v>
      </c>
      <c r="S127" s="132"/>
      <c r="T127" s="134">
        <f>T128</f>
        <v>0</v>
      </c>
      <c r="AR127" s="127" t="s">
        <v>75</v>
      </c>
      <c r="AT127" s="135" t="s">
        <v>74</v>
      </c>
      <c r="AU127" s="135" t="s">
        <v>75</v>
      </c>
      <c r="AY127" s="127" t="s">
        <v>118</v>
      </c>
      <c r="BK127" s="136">
        <f>BK128</f>
        <v>0</v>
      </c>
    </row>
    <row r="128" spans="2:63" s="11" customFormat="1" ht="22.9" customHeight="1">
      <c r="B128" s="126"/>
      <c r="D128" s="127" t="s">
        <v>74</v>
      </c>
      <c r="E128" s="137" t="s">
        <v>119</v>
      </c>
      <c r="F128" s="137" t="s">
        <v>120</v>
      </c>
      <c r="I128" s="129"/>
      <c r="J128" s="138">
        <f>BK128</f>
        <v>0</v>
      </c>
      <c r="L128" s="126"/>
      <c r="M128" s="131"/>
      <c r="N128" s="132"/>
      <c r="O128" s="132"/>
      <c r="P128" s="133">
        <f>SUM(P129:P130)</f>
        <v>0</v>
      </c>
      <c r="Q128" s="132"/>
      <c r="R128" s="133">
        <f>SUM(R129:R130)</f>
        <v>0</v>
      </c>
      <c r="S128" s="132"/>
      <c r="T128" s="134">
        <f>SUM(T129:T130)</f>
        <v>0</v>
      </c>
      <c r="AR128" s="127" t="s">
        <v>75</v>
      </c>
      <c r="AT128" s="135" t="s">
        <v>74</v>
      </c>
      <c r="AU128" s="135" t="s">
        <v>83</v>
      </c>
      <c r="AY128" s="127" t="s">
        <v>118</v>
      </c>
      <c r="BK128" s="136">
        <f>SUM(BK129:BK130)</f>
        <v>0</v>
      </c>
    </row>
    <row r="129" spans="2:65" s="1" customFormat="1" ht="36" customHeight="1">
      <c r="B129" s="139"/>
      <c r="C129" s="140" t="s">
        <v>83</v>
      </c>
      <c r="D129" s="140" t="s">
        <v>121</v>
      </c>
      <c r="E129" s="141" t="s">
        <v>122</v>
      </c>
      <c r="F129" s="142" t="s">
        <v>123</v>
      </c>
      <c r="G129" s="143" t="s">
        <v>124</v>
      </c>
      <c r="H129" s="144">
        <v>6</v>
      </c>
      <c r="I129" s="145"/>
      <c r="J129" s="146">
        <f>ROUND(I129*H129,2)</f>
        <v>0</v>
      </c>
      <c r="K129" s="142" t="s">
        <v>125</v>
      </c>
      <c r="L129" s="28"/>
      <c r="M129" s="147" t="s">
        <v>1</v>
      </c>
      <c r="N129" s="148" t="s">
        <v>40</v>
      </c>
      <c r="O129" s="51"/>
      <c r="P129" s="149">
        <f>O129*H129</f>
        <v>0</v>
      </c>
      <c r="Q129" s="149">
        <v>0</v>
      </c>
      <c r="R129" s="149">
        <f>Q129*H129</f>
        <v>0</v>
      </c>
      <c r="S129" s="149">
        <v>0</v>
      </c>
      <c r="T129" s="150">
        <f>S129*H129</f>
        <v>0</v>
      </c>
      <c r="AR129" s="151" t="s">
        <v>126</v>
      </c>
      <c r="AT129" s="151" t="s">
        <v>121</v>
      </c>
      <c r="AU129" s="151" t="s">
        <v>85</v>
      </c>
      <c r="AY129" s="13" t="s">
        <v>118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3" t="s">
        <v>83</v>
      </c>
      <c r="BK129" s="152">
        <f>ROUND(I129*H129,2)</f>
        <v>0</v>
      </c>
      <c r="BL129" s="13" t="s">
        <v>126</v>
      </c>
      <c r="BM129" s="151" t="s">
        <v>127</v>
      </c>
    </row>
    <row r="130" spans="2:65" s="1" customFormat="1" ht="16.5" customHeight="1">
      <c r="B130" s="139"/>
      <c r="C130" s="140" t="s">
        <v>85</v>
      </c>
      <c r="D130" s="140" t="s">
        <v>121</v>
      </c>
      <c r="E130" s="141" t="s">
        <v>128</v>
      </c>
      <c r="F130" s="142" t="s">
        <v>129</v>
      </c>
      <c r="G130" s="143" t="s">
        <v>124</v>
      </c>
      <c r="H130" s="144">
        <v>8</v>
      </c>
      <c r="I130" s="145"/>
      <c r="J130" s="146">
        <f>ROUND(I130*H130,2)</f>
        <v>0</v>
      </c>
      <c r="K130" s="142" t="s">
        <v>125</v>
      </c>
      <c r="L130" s="28"/>
      <c r="M130" s="147" t="s">
        <v>1</v>
      </c>
      <c r="N130" s="148" t="s">
        <v>40</v>
      </c>
      <c r="O130" s="51"/>
      <c r="P130" s="149">
        <f>O130*H130</f>
        <v>0</v>
      </c>
      <c r="Q130" s="149">
        <v>0</v>
      </c>
      <c r="R130" s="149">
        <f>Q130*H130</f>
        <v>0</v>
      </c>
      <c r="S130" s="149">
        <v>0</v>
      </c>
      <c r="T130" s="150">
        <f>S130*H130</f>
        <v>0</v>
      </c>
      <c r="AR130" s="151" t="s">
        <v>126</v>
      </c>
      <c r="AT130" s="151" t="s">
        <v>121</v>
      </c>
      <c r="AU130" s="151" t="s">
        <v>85</v>
      </c>
      <c r="AY130" s="13" t="s">
        <v>118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3" t="s">
        <v>83</v>
      </c>
      <c r="BK130" s="152">
        <f>ROUND(I130*H130,2)</f>
        <v>0</v>
      </c>
      <c r="BL130" s="13" t="s">
        <v>126</v>
      </c>
      <c r="BM130" s="151" t="s">
        <v>130</v>
      </c>
    </row>
    <row r="131" spans="2:65" s="11" customFormat="1" ht="25.9" customHeight="1">
      <c r="B131" s="126"/>
      <c r="D131" s="127" t="s">
        <v>74</v>
      </c>
      <c r="E131" s="128" t="s">
        <v>131</v>
      </c>
      <c r="F131" s="128" t="s">
        <v>132</v>
      </c>
      <c r="I131" s="129"/>
      <c r="J131" s="130">
        <f>BK131</f>
        <v>0</v>
      </c>
      <c r="L131" s="126"/>
      <c r="M131" s="131"/>
      <c r="N131" s="132"/>
      <c r="O131" s="132"/>
      <c r="P131" s="133">
        <f>P132+P135+P137+P144</f>
        <v>0</v>
      </c>
      <c r="Q131" s="132"/>
      <c r="R131" s="133">
        <f>R132+R135+R137+R144</f>
        <v>7.26E-3</v>
      </c>
      <c r="S131" s="132"/>
      <c r="T131" s="134">
        <f>T132+T135+T137+T144</f>
        <v>1E-3</v>
      </c>
      <c r="AR131" s="127" t="s">
        <v>83</v>
      </c>
      <c r="AT131" s="135" t="s">
        <v>74</v>
      </c>
      <c r="AU131" s="135" t="s">
        <v>75</v>
      </c>
      <c r="AY131" s="127" t="s">
        <v>118</v>
      </c>
      <c r="BK131" s="136">
        <f>BK132+BK135+BK137+BK144</f>
        <v>0</v>
      </c>
    </row>
    <row r="132" spans="2:65" s="11" customFormat="1" ht="22.9" customHeight="1">
      <c r="B132" s="126"/>
      <c r="D132" s="127" t="s">
        <v>74</v>
      </c>
      <c r="E132" s="137" t="s">
        <v>133</v>
      </c>
      <c r="F132" s="137" t="s">
        <v>134</v>
      </c>
      <c r="I132" s="129"/>
      <c r="J132" s="138">
        <f>BK132</f>
        <v>0</v>
      </c>
      <c r="L132" s="126"/>
      <c r="M132" s="131"/>
      <c r="N132" s="132"/>
      <c r="O132" s="132"/>
      <c r="P132" s="133">
        <f>SUM(P133:P134)</f>
        <v>0</v>
      </c>
      <c r="Q132" s="132"/>
      <c r="R132" s="133">
        <f>SUM(R133:R134)</f>
        <v>7.26E-3</v>
      </c>
      <c r="S132" s="132"/>
      <c r="T132" s="134">
        <f>SUM(T133:T134)</f>
        <v>0</v>
      </c>
      <c r="AR132" s="127" t="s">
        <v>83</v>
      </c>
      <c r="AT132" s="135" t="s">
        <v>74</v>
      </c>
      <c r="AU132" s="135" t="s">
        <v>83</v>
      </c>
      <c r="AY132" s="127" t="s">
        <v>118</v>
      </c>
      <c r="BK132" s="136">
        <f>SUM(BK133:BK134)</f>
        <v>0</v>
      </c>
    </row>
    <row r="133" spans="2:65" s="1" customFormat="1" ht="24" customHeight="1">
      <c r="B133" s="139"/>
      <c r="C133" s="140" t="s">
        <v>135</v>
      </c>
      <c r="D133" s="140" t="s">
        <v>121</v>
      </c>
      <c r="E133" s="141" t="s">
        <v>136</v>
      </c>
      <c r="F133" s="142" t="s">
        <v>137</v>
      </c>
      <c r="G133" s="143" t="s">
        <v>138</v>
      </c>
      <c r="H133" s="144">
        <v>1</v>
      </c>
      <c r="I133" s="145"/>
      <c r="J133" s="146">
        <f>ROUND(I133*H133,2)</f>
        <v>0</v>
      </c>
      <c r="K133" s="142" t="s">
        <v>139</v>
      </c>
      <c r="L133" s="28"/>
      <c r="M133" s="147" t="s">
        <v>1</v>
      </c>
      <c r="N133" s="148" t="s">
        <v>40</v>
      </c>
      <c r="O133" s="51"/>
      <c r="P133" s="149">
        <f>O133*H133</f>
        <v>0</v>
      </c>
      <c r="Q133" s="149">
        <v>3.5000000000000001E-3</v>
      </c>
      <c r="R133" s="149">
        <f>Q133*H133</f>
        <v>3.5000000000000001E-3</v>
      </c>
      <c r="S133" s="149">
        <v>0</v>
      </c>
      <c r="T133" s="150">
        <f>S133*H133</f>
        <v>0</v>
      </c>
      <c r="AR133" s="151" t="s">
        <v>126</v>
      </c>
      <c r="AT133" s="151" t="s">
        <v>121</v>
      </c>
      <c r="AU133" s="151" t="s">
        <v>85</v>
      </c>
      <c r="AY133" s="13" t="s">
        <v>118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3" t="s">
        <v>83</v>
      </c>
      <c r="BK133" s="152">
        <f>ROUND(I133*H133,2)</f>
        <v>0</v>
      </c>
      <c r="BL133" s="13" t="s">
        <v>126</v>
      </c>
      <c r="BM133" s="151" t="s">
        <v>140</v>
      </c>
    </row>
    <row r="134" spans="2:65" s="1" customFormat="1" ht="24" customHeight="1">
      <c r="B134" s="139"/>
      <c r="C134" s="140" t="s">
        <v>126</v>
      </c>
      <c r="D134" s="140" t="s">
        <v>121</v>
      </c>
      <c r="E134" s="141" t="s">
        <v>141</v>
      </c>
      <c r="F134" s="142" t="s">
        <v>142</v>
      </c>
      <c r="G134" s="143" t="s">
        <v>138</v>
      </c>
      <c r="H134" s="144">
        <v>1</v>
      </c>
      <c r="I134" s="145"/>
      <c r="J134" s="146">
        <f>ROUND(I134*H134,2)</f>
        <v>0</v>
      </c>
      <c r="K134" s="142" t="s">
        <v>139</v>
      </c>
      <c r="L134" s="28"/>
      <c r="M134" s="147" t="s">
        <v>1</v>
      </c>
      <c r="N134" s="148" t="s">
        <v>40</v>
      </c>
      <c r="O134" s="51"/>
      <c r="P134" s="149">
        <f>O134*H134</f>
        <v>0</v>
      </c>
      <c r="Q134" s="149">
        <v>3.7599999999999999E-3</v>
      </c>
      <c r="R134" s="149">
        <f>Q134*H134</f>
        <v>3.7599999999999999E-3</v>
      </c>
      <c r="S134" s="149">
        <v>0</v>
      </c>
      <c r="T134" s="150">
        <f>S134*H134</f>
        <v>0</v>
      </c>
      <c r="AR134" s="151" t="s">
        <v>126</v>
      </c>
      <c r="AT134" s="151" t="s">
        <v>121</v>
      </c>
      <c r="AU134" s="151" t="s">
        <v>85</v>
      </c>
      <c r="AY134" s="13" t="s">
        <v>118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3" t="s">
        <v>83</v>
      </c>
      <c r="BK134" s="152">
        <f>ROUND(I134*H134,2)</f>
        <v>0</v>
      </c>
      <c r="BL134" s="13" t="s">
        <v>126</v>
      </c>
      <c r="BM134" s="151" t="s">
        <v>143</v>
      </c>
    </row>
    <row r="135" spans="2:65" s="11" customFormat="1" ht="22.9" customHeight="1">
      <c r="B135" s="126"/>
      <c r="D135" s="127" t="s">
        <v>74</v>
      </c>
      <c r="E135" s="137" t="s">
        <v>144</v>
      </c>
      <c r="F135" s="137" t="s">
        <v>145</v>
      </c>
      <c r="I135" s="129"/>
      <c r="J135" s="138">
        <f>BK135</f>
        <v>0</v>
      </c>
      <c r="L135" s="126"/>
      <c r="M135" s="131"/>
      <c r="N135" s="132"/>
      <c r="O135" s="132"/>
      <c r="P135" s="133">
        <f>P136</f>
        <v>0</v>
      </c>
      <c r="Q135" s="132"/>
      <c r="R135" s="133">
        <f>R136</f>
        <v>0</v>
      </c>
      <c r="S135" s="132"/>
      <c r="T135" s="134">
        <f>T136</f>
        <v>1E-3</v>
      </c>
      <c r="AR135" s="127" t="s">
        <v>83</v>
      </c>
      <c r="AT135" s="135" t="s">
        <v>74</v>
      </c>
      <c r="AU135" s="135" t="s">
        <v>83</v>
      </c>
      <c r="AY135" s="127" t="s">
        <v>118</v>
      </c>
      <c r="BK135" s="136">
        <f>BK136</f>
        <v>0</v>
      </c>
    </row>
    <row r="136" spans="2:65" s="1" customFormat="1" ht="24" customHeight="1">
      <c r="B136" s="139"/>
      <c r="C136" s="140" t="s">
        <v>146</v>
      </c>
      <c r="D136" s="140" t="s">
        <v>121</v>
      </c>
      <c r="E136" s="141" t="s">
        <v>147</v>
      </c>
      <c r="F136" s="142" t="s">
        <v>148</v>
      </c>
      <c r="G136" s="143" t="s">
        <v>138</v>
      </c>
      <c r="H136" s="144">
        <v>1</v>
      </c>
      <c r="I136" s="145"/>
      <c r="J136" s="146">
        <f>ROUND(I136*H136,2)</f>
        <v>0</v>
      </c>
      <c r="K136" s="142" t="s">
        <v>149</v>
      </c>
      <c r="L136" s="28"/>
      <c r="M136" s="147" t="s">
        <v>1</v>
      </c>
      <c r="N136" s="148" t="s">
        <v>40</v>
      </c>
      <c r="O136" s="51"/>
      <c r="P136" s="149">
        <f>O136*H136</f>
        <v>0</v>
      </c>
      <c r="Q136" s="149">
        <v>0</v>
      </c>
      <c r="R136" s="149">
        <f>Q136*H136</f>
        <v>0</v>
      </c>
      <c r="S136" s="149">
        <v>1E-3</v>
      </c>
      <c r="T136" s="150">
        <f>S136*H136</f>
        <v>1E-3</v>
      </c>
      <c r="AR136" s="151" t="s">
        <v>126</v>
      </c>
      <c r="AT136" s="151" t="s">
        <v>121</v>
      </c>
      <c r="AU136" s="151" t="s">
        <v>85</v>
      </c>
      <c r="AY136" s="13" t="s">
        <v>118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3" t="s">
        <v>83</v>
      </c>
      <c r="BK136" s="152">
        <f>ROUND(I136*H136,2)</f>
        <v>0</v>
      </c>
      <c r="BL136" s="13" t="s">
        <v>126</v>
      </c>
      <c r="BM136" s="151" t="s">
        <v>150</v>
      </c>
    </row>
    <row r="137" spans="2:65" s="11" customFormat="1" ht="22.9" customHeight="1">
      <c r="B137" s="126"/>
      <c r="D137" s="127" t="s">
        <v>74</v>
      </c>
      <c r="E137" s="137" t="s">
        <v>151</v>
      </c>
      <c r="F137" s="137" t="s">
        <v>152</v>
      </c>
      <c r="I137" s="129"/>
      <c r="J137" s="138">
        <f>BK137</f>
        <v>0</v>
      </c>
      <c r="L137" s="126"/>
      <c r="M137" s="131"/>
      <c r="N137" s="132"/>
      <c r="O137" s="132"/>
      <c r="P137" s="133">
        <f>SUM(P138:P143)</f>
        <v>0</v>
      </c>
      <c r="Q137" s="132"/>
      <c r="R137" s="133">
        <f>SUM(R138:R143)</f>
        <v>0</v>
      </c>
      <c r="S137" s="132"/>
      <c r="T137" s="134">
        <f>SUM(T138:T143)</f>
        <v>0</v>
      </c>
      <c r="AR137" s="127" t="s">
        <v>83</v>
      </c>
      <c r="AT137" s="135" t="s">
        <v>74</v>
      </c>
      <c r="AU137" s="135" t="s">
        <v>83</v>
      </c>
      <c r="AY137" s="127" t="s">
        <v>118</v>
      </c>
      <c r="BK137" s="136">
        <f>SUM(BK138:BK143)</f>
        <v>0</v>
      </c>
    </row>
    <row r="138" spans="2:65" s="1" customFormat="1" ht="24" customHeight="1">
      <c r="B138" s="139"/>
      <c r="C138" s="140" t="s">
        <v>133</v>
      </c>
      <c r="D138" s="140" t="s">
        <v>121</v>
      </c>
      <c r="E138" s="141" t="s">
        <v>153</v>
      </c>
      <c r="F138" s="142" t="s">
        <v>154</v>
      </c>
      <c r="G138" s="143" t="s">
        <v>155</v>
      </c>
      <c r="H138" s="144">
        <v>1E-3</v>
      </c>
      <c r="I138" s="145"/>
      <c r="J138" s="146">
        <f t="shared" ref="J138:J143" si="0">ROUND(I138*H138,2)</f>
        <v>0</v>
      </c>
      <c r="K138" s="142" t="s">
        <v>149</v>
      </c>
      <c r="L138" s="28"/>
      <c r="M138" s="147" t="s">
        <v>1</v>
      </c>
      <c r="N138" s="148" t="s">
        <v>40</v>
      </c>
      <c r="O138" s="51"/>
      <c r="P138" s="149">
        <f t="shared" ref="P138:P143" si="1">O138*H138</f>
        <v>0</v>
      </c>
      <c r="Q138" s="149">
        <v>0</v>
      </c>
      <c r="R138" s="149">
        <f t="shared" ref="R138:R143" si="2">Q138*H138</f>
        <v>0</v>
      </c>
      <c r="S138" s="149">
        <v>0</v>
      </c>
      <c r="T138" s="150">
        <f t="shared" ref="T138:T143" si="3">S138*H138</f>
        <v>0</v>
      </c>
      <c r="AR138" s="151" t="s">
        <v>126</v>
      </c>
      <c r="AT138" s="151" t="s">
        <v>121</v>
      </c>
      <c r="AU138" s="151" t="s">
        <v>85</v>
      </c>
      <c r="AY138" s="13" t="s">
        <v>118</v>
      </c>
      <c r="BE138" s="152">
        <f t="shared" ref="BE138:BE143" si="4">IF(N138="základní",J138,0)</f>
        <v>0</v>
      </c>
      <c r="BF138" s="152">
        <f t="shared" ref="BF138:BF143" si="5">IF(N138="snížená",J138,0)</f>
        <v>0</v>
      </c>
      <c r="BG138" s="152">
        <f t="shared" ref="BG138:BG143" si="6">IF(N138="zákl. přenesená",J138,0)</f>
        <v>0</v>
      </c>
      <c r="BH138" s="152">
        <f t="shared" ref="BH138:BH143" si="7">IF(N138="sníž. přenesená",J138,0)</f>
        <v>0</v>
      </c>
      <c r="BI138" s="152">
        <f t="shared" ref="BI138:BI143" si="8">IF(N138="nulová",J138,0)</f>
        <v>0</v>
      </c>
      <c r="BJ138" s="13" t="s">
        <v>83</v>
      </c>
      <c r="BK138" s="152">
        <f t="shared" ref="BK138:BK143" si="9">ROUND(I138*H138,2)</f>
        <v>0</v>
      </c>
      <c r="BL138" s="13" t="s">
        <v>126</v>
      </c>
      <c r="BM138" s="151" t="s">
        <v>156</v>
      </c>
    </row>
    <row r="139" spans="2:65" s="1" customFormat="1" ht="24" customHeight="1">
      <c r="B139" s="139"/>
      <c r="C139" s="140" t="s">
        <v>157</v>
      </c>
      <c r="D139" s="140" t="s">
        <v>121</v>
      </c>
      <c r="E139" s="141" t="s">
        <v>158</v>
      </c>
      <c r="F139" s="142" t="s">
        <v>159</v>
      </c>
      <c r="G139" s="143" t="s">
        <v>155</v>
      </c>
      <c r="H139" s="144">
        <v>1E-3</v>
      </c>
      <c r="I139" s="145"/>
      <c r="J139" s="146">
        <f t="shared" si="0"/>
        <v>0</v>
      </c>
      <c r="K139" s="142" t="s">
        <v>149</v>
      </c>
      <c r="L139" s="28"/>
      <c r="M139" s="147" t="s">
        <v>1</v>
      </c>
      <c r="N139" s="148" t="s">
        <v>40</v>
      </c>
      <c r="O139" s="51"/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126</v>
      </c>
      <c r="AT139" s="151" t="s">
        <v>121</v>
      </c>
      <c r="AU139" s="151" t="s">
        <v>85</v>
      </c>
      <c r="AY139" s="13" t="s">
        <v>118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83</v>
      </c>
      <c r="BK139" s="152">
        <f t="shared" si="9"/>
        <v>0</v>
      </c>
      <c r="BL139" s="13" t="s">
        <v>126</v>
      </c>
      <c r="BM139" s="151" t="s">
        <v>160</v>
      </c>
    </row>
    <row r="140" spans="2:65" s="1" customFormat="1" ht="24" customHeight="1">
      <c r="B140" s="139"/>
      <c r="C140" s="140" t="s">
        <v>161</v>
      </c>
      <c r="D140" s="140" t="s">
        <v>121</v>
      </c>
      <c r="E140" s="141" t="s">
        <v>162</v>
      </c>
      <c r="F140" s="142" t="s">
        <v>163</v>
      </c>
      <c r="G140" s="143" t="s">
        <v>155</v>
      </c>
      <c r="H140" s="144">
        <v>1E-3</v>
      </c>
      <c r="I140" s="145"/>
      <c r="J140" s="146">
        <f t="shared" si="0"/>
        <v>0</v>
      </c>
      <c r="K140" s="142" t="s">
        <v>149</v>
      </c>
      <c r="L140" s="28"/>
      <c r="M140" s="147" t="s">
        <v>1</v>
      </c>
      <c r="N140" s="148" t="s">
        <v>40</v>
      </c>
      <c r="O140" s="51"/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126</v>
      </c>
      <c r="AT140" s="151" t="s">
        <v>121</v>
      </c>
      <c r="AU140" s="151" t="s">
        <v>85</v>
      </c>
      <c r="AY140" s="13" t="s">
        <v>118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83</v>
      </c>
      <c r="BK140" s="152">
        <f t="shared" si="9"/>
        <v>0</v>
      </c>
      <c r="BL140" s="13" t="s">
        <v>126</v>
      </c>
      <c r="BM140" s="151" t="s">
        <v>164</v>
      </c>
    </row>
    <row r="141" spans="2:65" s="1" customFormat="1" ht="24" customHeight="1">
      <c r="B141" s="139"/>
      <c r="C141" s="140" t="s">
        <v>144</v>
      </c>
      <c r="D141" s="140" t="s">
        <v>121</v>
      </c>
      <c r="E141" s="141" t="s">
        <v>165</v>
      </c>
      <c r="F141" s="142" t="s">
        <v>166</v>
      </c>
      <c r="G141" s="143" t="s">
        <v>155</v>
      </c>
      <c r="H141" s="144">
        <v>1E-3</v>
      </c>
      <c r="I141" s="145"/>
      <c r="J141" s="146">
        <f t="shared" si="0"/>
        <v>0</v>
      </c>
      <c r="K141" s="142" t="s">
        <v>149</v>
      </c>
      <c r="L141" s="28"/>
      <c r="M141" s="147" t="s">
        <v>1</v>
      </c>
      <c r="N141" s="148" t="s">
        <v>40</v>
      </c>
      <c r="O141" s="51"/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126</v>
      </c>
      <c r="AT141" s="151" t="s">
        <v>121</v>
      </c>
      <c r="AU141" s="151" t="s">
        <v>85</v>
      </c>
      <c r="AY141" s="13" t="s">
        <v>118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83</v>
      </c>
      <c r="BK141" s="152">
        <f t="shared" si="9"/>
        <v>0</v>
      </c>
      <c r="BL141" s="13" t="s">
        <v>126</v>
      </c>
      <c r="BM141" s="151" t="s">
        <v>167</v>
      </c>
    </row>
    <row r="142" spans="2:65" s="1" customFormat="1" ht="24" customHeight="1">
      <c r="B142" s="139"/>
      <c r="C142" s="140" t="s">
        <v>168</v>
      </c>
      <c r="D142" s="140" t="s">
        <v>121</v>
      </c>
      <c r="E142" s="141" t="s">
        <v>169</v>
      </c>
      <c r="F142" s="142" t="s">
        <v>170</v>
      </c>
      <c r="G142" s="143" t="s">
        <v>155</v>
      </c>
      <c r="H142" s="144">
        <v>0.1</v>
      </c>
      <c r="I142" s="145"/>
      <c r="J142" s="146">
        <f t="shared" si="0"/>
        <v>0</v>
      </c>
      <c r="K142" s="142" t="s">
        <v>149</v>
      </c>
      <c r="L142" s="28"/>
      <c r="M142" s="147" t="s">
        <v>1</v>
      </c>
      <c r="N142" s="148" t="s">
        <v>40</v>
      </c>
      <c r="O142" s="51"/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126</v>
      </c>
      <c r="AT142" s="151" t="s">
        <v>121</v>
      </c>
      <c r="AU142" s="151" t="s">
        <v>85</v>
      </c>
      <c r="AY142" s="13" t="s">
        <v>118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83</v>
      </c>
      <c r="BK142" s="152">
        <f t="shared" si="9"/>
        <v>0</v>
      </c>
      <c r="BL142" s="13" t="s">
        <v>126</v>
      </c>
      <c r="BM142" s="151" t="s">
        <v>171</v>
      </c>
    </row>
    <row r="143" spans="2:65" s="1" customFormat="1" ht="24" customHeight="1">
      <c r="B143" s="139"/>
      <c r="C143" s="140" t="s">
        <v>172</v>
      </c>
      <c r="D143" s="140" t="s">
        <v>121</v>
      </c>
      <c r="E143" s="141" t="s">
        <v>173</v>
      </c>
      <c r="F143" s="142" t="s">
        <v>174</v>
      </c>
      <c r="G143" s="143" t="s">
        <v>155</v>
      </c>
      <c r="H143" s="144">
        <v>1E-3</v>
      </c>
      <c r="I143" s="145"/>
      <c r="J143" s="146">
        <f t="shared" si="0"/>
        <v>0</v>
      </c>
      <c r="K143" s="142" t="s">
        <v>149</v>
      </c>
      <c r="L143" s="28"/>
      <c r="M143" s="147" t="s">
        <v>1</v>
      </c>
      <c r="N143" s="148" t="s">
        <v>40</v>
      </c>
      <c r="O143" s="51"/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126</v>
      </c>
      <c r="AT143" s="151" t="s">
        <v>121</v>
      </c>
      <c r="AU143" s="151" t="s">
        <v>85</v>
      </c>
      <c r="AY143" s="13" t="s">
        <v>118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83</v>
      </c>
      <c r="BK143" s="152">
        <f t="shared" si="9"/>
        <v>0</v>
      </c>
      <c r="BL143" s="13" t="s">
        <v>126</v>
      </c>
      <c r="BM143" s="151" t="s">
        <v>175</v>
      </c>
    </row>
    <row r="144" spans="2:65" s="11" customFormat="1" ht="22.9" customHeight="1">
      <c r="B144" s="126"/>
      <c r="D144" s="127"/>
      <c r="E144" s="137"/>
      <c r="F144" s="137" t="s">
        <v>176</v>
      </c>
      <c r="I144" s="129"/>
      <c r="J144" s="138"/>
      <c r="L144" s="126"/>
      <c r="M144" s="131"/>
      <c r="N144" s="132"/>
      <c r="O144" s="132"/>
      <c r="P144" s="133">
        <f>SUM(P145:P146)</f>
        <v>0</v>
      </c>
      <c r="Q144" s="132"/>
      <c r="R144" s="133">
        <f>SUM(R145:R146)</f>
        <v>0</v>
      </c>
      <c r="S144" s="132"/>
      <c r="T144" s="134">
        <f>SUM(T145:T146)</f>
        <v>0</v>
      </c>
      <c r="AR144" s="127" t="s">
        <v>135</v>
      </c>
      <c r="AT144" s="135" t="s">
        <v>74</v>
      </c>
      <c r="AU144" s="135" t="s">
        <v>83</v>
      </c>
      <c r="AY144" s="127" t="s">
        <v>118</v>
      </c>
      <c r="BK144" s="136">
        <f>SUM(BK145:BK146)</f>
        <v>0</v>
      </c>
    </row>
    <row r="145" spans="2:65" s="1" customFormat="1" ht="36" customHeight="1">
      <c r="B145" s="139"/>
      <c r="C145" s="140" t="s">
        <v>177</v>
      </c>
      <c r="D145" s="140"/>
      <c r="E145" s="141"/>
      <c r="F145" s="142" t="s">
        <v>178</v>
      </c>
      <c r="G145" s="143" t="s">
        <v>1</v>
      </c>
      <c r="H145" s="144"/>
      <c r="I145" s="145"/>
      <c r="J145" s="146"/>
      <c r="K145" s="142" t="s">
        <v>1</v>
      </c>
      <c r="L145" s="28"/>
      <c r="M145" s="147" t="s">
        <v>1</v>
      </c>
      <c r="N145" s="148" t="s">
        <v>40</v>
      </c>
      <c r="O145" s="51"/>
      <c r="P145" s="149">
        <f>O145*H145</f>
        <v>0</v>
      </c>
      <c r="Q145" s="149">
        <v>0</v>
      </c>
      <c r="R145" s="149">
        <f>Q145*H145</f>
        <v>0</v>
      </c>
      <c r="S145" s="149">
        <v>0</v>
      </c>
      <c r="T145" s="150">
        <f>S145*H145</f>
        <v>0</v>
      </c>
      <c r="AR145" s="151" t="s">
        <v>179</v>
      </c>
      <c r="AT145" s="151" t="s">
        <v>121</v>
      </c>
      <c r="AU145" s="151" t="s">
        <v>85</v>
      </c>
      <c r="AY145" s="13" t="s">
        <v>118</v>
      </c>
      <c r="BE145" s="152">
        <f>IF(N145="základní",J145,0)</f>
        <v>0</v>
      </c>
      <c r="BF145" s="152">
        <f>IF(N145="snížená",J145,0)</f>
        <v>0</v>
      </c>
      <c r="BG145" s="152">
        <f>IF(N145="zákl. přenesená",J145,0)</f>
        <v>0</v>
      </c>
      <c r="BH145" s="152">
        <f>IF(N145="sníž. přenesená",J145,0)</f>
        <v>0</v>
      </c>
      <c r="BI145" s="152">
        <f>IF(N145="nulová",J145,0)</f>
        <v>0</v>
      </c>
      <c r="BJ145" s="13" t="s">
        <v>83</v>
      </c>
      <c r="BK145" s="152">
        <f>ROUND(I145*H145,2)</f>
        <v>0</v>
      </c>
      <c r="BL145" s="13" t="s">
        <v>179</v>
      </c>
      <c r="BM145" s="151" t="s">
        <v>180</v>
      </c>
    </row>
    <row r="146" spans="2:65" s="1" customFormat="1" ht="36" customHeight="1">
      <c r="B146" s="139"/>
      <c r="C146" s="140" t="s">
        <v>181</v>
      </c>
      <c r="D146" s="140"/>
      <c r="E146" s="141"/>
      <c r="F146" s="142" t="s">
        <v>182</v>
      </c>
      <c r="G146" s="143" t="s">
        <v>1</v>
      </c>
      <c r="H146" s="144"/>
      <c r="I146" s="145"/>
      <c r="J146" s="146"/>
      <c r="K146" s="142" t="s">
        <v>1</v>
      </c>
      <c r="L146" s="28"/>
      <c r="M146" s="147" t="s">
        <v>1</v>
      </c>
      <c r="N146" s="148" t="s">
        <v>40</v>
      </c>
      <c r="O146" s="51"/>
      <c r="P146" s="149">
        <f>O146*H146</f>
        <v>0</v>
      </c>
      <c r="Q146" s="149">
        <v>0</v>
      </c>
      <c r="R146" s="149">
        <f>Q146*H146</f>
        <v>0</v>
      </c>
      <c r="S146" s="149">
        <v>0</v>
      </c>
      <c r="T146" s="150">
        <f>S146*H146</f>
        <v>0</v>
      </c>
      <c r="AR146" s="151" t="s">
        <v>179</v>
      </c>
      <c r="AT146" s="151" t="s">
        <v>121</v>
      </c>
      <c r="AU146" s="151" t="s">
        <v>85</v>
      </c>
      <c r="AY146" s="13" t="s">
        <v>118</v>
      </c>
      <c r="BE146" s="152">
        <f>IF(N146="základní",J146,0)</f>
        <v>0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3" t="s">
        <v>83</v>
      </c>
      <c r="BK146" s="152">
        <f>ROUND(I146*H146,2)</f>
        <v>0</v>
      </c>
      <c r="BL146" s="13" t="s">
        <v>179</v>
      </c>
      <c r="BM146" s="151" t="s">
        <v>183</v>
      </c>
    </row>
    <row r="147" spans="2:65" s="11" customFormat="1" ht="25.9" customHeight="1">
      <c r="B147" s="126"/>
      <c r="D147" s="127" t="s">
        <v>74</v>
      </c>
      <c r="E147" s="128" t="s">
        <v>184</v>
      </c>
      <c r="F147" s="128" t="s">
        <v>185</v>
      </c>
      <c r="I147" s="129"/>
      <c r="J147" s="130">
        <f>BK147</f>
        <v>0</v>
      </c>
      <c r="L147" s="126"/>
      <c r="M147" s="131"/>
      <c r="N147" s="132"/>
      <c r="O147" s="132"/>
      <c r="P147" s="133">
        <f>P148+P161</f>
        <v>0</v>
      </c>
      <c r="Q147" s="132"/>
      <c r="R147" s="133">
        <f>R148+R161</f>
        <v>2.1249999999999998E-2</v>
      </c>
      <c r="S147" s="132"/>
      <c r="T147" s="134">
        <f>T148+T161</f>
        <v>0</v>
      </c>
      <c r="AR147" s="127" t="s">
        <v>85</v>
      </c>
      <c r="AT147" s="135" t="s">
        <v>74</v>
      </c>
      <c r="AU147" s="135" t="s">
        <v>75</v>
      </c>
      <c r="AY147" s="127" t="s">
        <v>118</v>
      </c>
      <c r="BK147" s="136">
        <f>BK148+BK161</f>
        <v>0</v>
      </c>
    </row>
    <row r="148" spans="2:65" s="11" customFormat="1" ht="22.9" customHeight="1">
      <c r="B148" s="126"/>
      <c r="D148" s="127" t="s">
        <v>74</v>
      </c>
      <c r="E148" s="137" t="s">
        <v>186</v>
      </c>
      <c r="F148" s="137" t="s">
        <v>187</v>
      </c>
      <c r="I148" s="129"/>
      <c r="J148" s="138">
        <f>BK148</f>
        <v>0</v>
      </c>
      <c r="L148" s="126"/>
      <c r="M148" s="131"/>
      <c r="N148" s="132"/>
      <c r="O148" s="132"/>
      <c r="P148" s="133">
        <f>SUM(P149:P160)</f>
        <v>0</v>
      </c>
      <c r="Q148" s="132"/>
      <c r="R148" s="133">
        <f>SUM(R149:R160)</f>
        <v>2.0839999999999997E-2</v>
      </c>
      <c r="S148" s="132"/>
      <c r="T148" s="134">
        <f>SUM(T149:T160)</f>
        <v>0</v>
      </c>
      <c r="AR148" s="127" t="s">
        <v>85</v>
      </c>
      <c r="AT148" s="135" t="s">
        <v>74</v>
      </c>
      <c r="AU148" s="135" t="s">
        <v>83</v>
      </c>
      <c r="AY148" s="127" t="s">
        <v>118</v>
      </c>
      <c r="BK148" s="136">
        <f>SUM(BK149:BK160)</f>
        <v>0</v>
      </c>
    </row>
    <row r="149" spans="2:65" s="1" customFormat="1" ht="24" customHeight="1">
      <c r="B149" s="139"/>
      <c r="C149" s="140" t="s">
        <v>188</v>
      </c>
      <c r="D149" s="140" t="s">
        <v>121</v>
      </c>
      <c r="E149" s="141" t="s">
        <v>189</v>
      </c>
      <c r="F149" s="142" t="s">
        <v>190</v>
      </c>
      <c r="G149" s="143" t="s">
        <v>191</v>
      </c>
      <c r="H149" s="144">
        <v>24</v>
      </c>
      <c r="I149" s="145"/>
      <c r="J149" s="146">
        <f t="shared" ref="J149:J160" si="10">ROUND(I149*H149,2)</f>
        <v>0</v>
      </c>
      <c r="K149" s="142" t="s">
        <v>125</v>
      </c>
      <c r="L149" s="28"/>
      <c r="M149" s="147" t="s">
        <v>1</v>
      </c>
      <c r="N149" s="148" t="s">
        <v>40</v>
      </c>
      <c r="O149" s="51"/>
      <c r="P149" s="149">
        <f t="shared" ref="P149:P160" si="11">O149*H149</f>
        <v>0</v>
      </c>
      <c r="Q149" s="149">
        <v>0</v>
      </c>
      <c r="R149" s="149">
        <f t="shared" ref="R149:R160" si="12">Q149*H149</f>
        <v>0</v>
      </c>
      <c r="S149" s="149">
        <v>0</v>
      </c>
      <c r="T149" s="150">
        <f t="shared" ref="T149:T160" si="13">S149*H149</f>
        <v>0</v>
      </c>
      <c r="AR149" s="151" t="s">
        <v>192</v>
      </c>
      <c r="AT149" s="151" t="s">
        <v>121</v>
      </c>
      <c r="AU149" s="151" t="s">
        <v>85</v>
      </c>
      <c r="AY149" s="13" t="s">
        <v>118</v>
      </c>
      <c r="BE149" s="152">
        <f t="shared" ref="BE149:BE160" si="14">IF(N149="základní",J149,0)</f>
        <v>0</v>
      </c>
      <c r="BF149" s="152">
        <f t="shared" ref="BF149:BF160" si="15">IF(N149="snížená",J149,0)</f>
        <v>0</v>
      </c>
      <c r="BG149" s="152">
        <f t="shared" ref="BG149:BG160" si="16">IF(N149="zákl. přenesená",J149,0)</f>
        <v>0</v>
      </c>
      <c r="BH149" s="152">
        <f t="shared" ref="BH149:BH160" si="17">IF(N149="sníž. přenesená",J149,0)</f>
        <v>0</v>
      </c>
      <c r="BI149" s="152">
        <f t="shared" ref="BI149:BI160" si="18">IF(N149="nulová",J149,0)</f>
        <v>0</v>
      </c>
      <c r="BJ149" s="13" t="s">
        <v>83</v>
      </c>
      <c r="BK149" s="152">
        <f t="shared" ref="BK149:BK160" si="19">ROUND(I149*H149,2)</f>
        <v>0</v>
      </c>
      <c r="BL149" s="13" t="s">
        <v>192</v>
      </c>
      <c r="BM149" s="151" t="s">
        <v>193</v>
      </c>
    </row>
    <row r="150" spans="2:65" s="1" customFormat="1" ht="16.5" customHeight="1">
      <c r="B150" s="139"/>
      <c r="C150" s="153" t="s">
        <v>8</v>
      </c>
      <c r="D150" s="153" t="s">
        <v>116</v>
      </c>
      <c r="E150" s="154" t="s">
        <v>194</v>
      </c>
      <c r="F150" s="155" t="s">
        <v>195</v>
      </c>
      <c r="G150" s="156" t="s">
        <v>191</v>
      </c>
      <c r="H150" s="157">
        <v>24</v>
      </c>
      <c r="I150" s="158"/>
      <c r="J150" s="159">
        <f t="shared" si="10"/>
        <v>0</v>
      </c>
      <c r="K150" s="155" t="s">
        <v>1</v>
      </c>
      <c r="L150" s="160"/>
      <c r="M150" s="161" t="s">
        <v>1</v>
      </c>
      <c r="N150" s="162" t="s">
        <v>40</v>
      </c>
      <c r="O150" s="51"/>
      <c r="P150" s="149">
        <f t="shared" si="11"/>
        <v>0</v>
      </c>
      <c r="Q150" s="149">
        <v>3.8999999999999999E-4</v>
      </c>
      <c r="R150" s="149">
        <f t="shared" si="12"/>
        <v>9.3600000000000003E-3</v>
      </c>
      <c r="S150" s="149">
        <v>0</v>
      </c>
      <c r="T150" s="150">
        <f t="shared" si="13"/>
        <v>0</v>
      </c>
      <c r="AR150" s="151" t="s">
        <v>196</v>
      </c>
      <c r="AT150" s="151" t="s">
        <v>116</v>
      </c>
      <c r="AU150" s="151" t="s">
        <v>85</v>
      </c>
      <c r="AY150" s="13" t="s">
        <v>118</v>
      </c>
      <c r="BE150" s="152">
        <f t="shared" si="14"/>
        <v>0</v>
      </c>
      <c r="BF150" s="152">
        <f t="shared" si="15"/>
        <v>0</v>
      </c>
      <c r="BG150" s="152">
        <f t="shared" si="16"/>
        <v>0</v>
      </c>
      <c r="BH150" s="152">
        <f t="shared" si="17"/>
        <v>0</v>
      </c>
      <c r="BI150" s="152">
        <f t="shared" si="18"/>
        <v>0</v>
      </c>
      <c r="BJ150" s="13" t="s">
        <v>83</v>
      </c>
      <c r="BK150" s="152">
        <f t="shared" si="19"/>
        <v>0</v>
      </c>
      <c r="BL150" s="13" t="s">
        <v>192</v>
      </c>
      <c r="BM150" s="151" t="s">
        <v>197</v>
      </c>
    </row>
    <row r="151" spans="2:65" s="1" customFormat="1" ht="24" customHeight="1">
      <c r="B151" s="139"/>
      <c r="C151" s="140" t="s">
        <v>192</v>
      </c>
      <c r="D151" s="140" t="s">
        <v>121</v>
      </c>
      <c r="E151" s="141" t="s">
        <v>198</v>
      </c>
      <c r="F151" s="142" t="s">
        <v>199</v>
      </c>
      <c r="G151" s="143" t="s">
        <v>191</v>
      </c>
      <c r="H151" s="144">
        <v>106</v>
      </c>
      <c r="I151" s="145"/>
      <c r="J151" s="146">
        <f t="shared" si="10"/>
        <v>0</v>
      </c>
      <c r="K151" s="142" t="s">
        <v>139</v>
      </c>
      <c r="L151" s="28"/>
      <c r="M151" s="147" t="s">
        <v>1</v>
      </c>
      <c r="N151" s="148" t="s">
        <v>40</v>
      </c>
      <c r="O151" s="51"/>
      <c r="P151" s="149">
        <f t="shared" si="11"/>
        <v>0</v>
      </c>
      <c r="Q151" s="149">
        <v>0</v>
      </c>
      <c r="R151" s="149">
        <f t="shared" si="12"/>
        <v>0</v>
      </c>
      <c r="S151" s="149">
        <v>0</v>
      </c>
      <c r="T151" s="150">
        <f t="shared" si="13"/>
        <v>0</v>
      </c>
      <c r="AR151" s="151" t="s">
        <v>192</v>
      </c>
      <c r="AT151" s="151" t="s">
        <v>121</v>
      </c>
      <c r="AU151" s="151" t="s">
        <v>85</v>
      </c>
      <c r="AY151" s="13" t="s">
        <v>118</v>
      </c>
      <c r="BE151" s="152">
        <f t="shared" si="14"/>
        <v>0</v>
      </c>
      <c r="BF151" s="152">
        <f t="shared" si="15"/>
        <v>0</v>
      </c>
      <c r="BG151" s="152">
        <f t="shared" si="16"/>
        <v>0</v>
      </c>
      <c r="BH151" s="152">
        <f t="shared" si="17"/>
        <v>0</v>
      </c>
      <c r="BI151" s="152">
        <f t="shared" si="18"/>
        <v>0</v>
      </c>
      <c r="BJ151" s="13" t="s">
        <v>83</v>
      </c>
      <c r="BK151" s="152">
        <f t="shared" si="19"/>
        <v>0</v>
      </c>
      <c r="BL151" s="13" t="s">
        <v>192</v>
      </c>
      <c r="BM151" s="151" t="s">
        <v>200</v>
      </c>
    </row>
    <row r="152" spans="2:65" s="1" customFormat="1" ht="16.5" customHeight="1">
      <c r="B152" s="139"/>
      <c r="C152" s="153" t="s">
        <v>201</v>
      </c>
      <c r="D152" s="153" t="s">
        <v>116</v>
      </c>
      <c r="E152" s="154" t="s">
        <v>202</v>
      </c>
      <c r="F152" s="155" t="s">
        <v>203</v>
      </c>
      <c r="G152" s="156" t="s">
        <v>191</v>
      </c>
      <c r="H152" s="157">
        <v>26</v>
      </c>
      <c r="I152" s="158"/>
      <c r="J152" s="159">
        <f t="shared" si="10"/>
        <v>0</v>
      </c>
      <c r="K152" s="155" t="s">
        <v>1</v>
      </c>
      <c r="L152" s="160"/>
      <c r="M152" s="161" t="s">
        <v>1</v>
      </c>
      <c r="N152" s="162" t="s">
        <v>40</v>
      </c>
      <c r="O152" s="51"/>
      <c r="P152" s="149">
        <f t="shared" si="11"/>
        <v>0</v>
      </c>
      <c r="Q152" s="149">
        <v>1.7000000000000001E-4</v>
      </c>
      <c r="R152" s="149">
        <f t="shared" si="12"/>
        <v>4.4200000000000003E-3</v>
      </c>
      <c r="S152" s="149">
        <v>0</v>
      </c>
      <c r="T152" s="150">
        <f t="shared" si="13"/>
        <v>0</v>
      </c>
      <c r="AR152" s="151" t="s">
        <v>196</v>
      </c>
      <c r="AT152" s="151" t="s">
        <v>116</v>
      </c>
      <c r="AU152" s="151" t="s">
        <v>85</v>
      </c>
      <c r="AY152" s="13" t="s">
        <v>118</v>
      </c>
      <c r="BE152" s="152">
        <f t="shared" si="14"/>
        <v>0</v>
      </c>
      <c r="BF152" s="152">
        <f t="shared" si="15"/>
        <v>0</v>
      </c>
      <c r="BG152" s="152">
        <f t="shared" si="16"/>
        <v>0</v>
      </c>
      <c r="BH152" s="152">
        <f t="shared" si="17"/>
        <v>0</v>
      </c>
      <c r="BI152" s="152">
        <f t="shared" si="18"/>
        <v>0</v>
      </c>
      <c r="BJ152" s="13" t="s">
        <v>83</v>
      </c>
      <c r="BK152" s="152">
        <f t="shared" si="19"/>
        <v>0</v>
      </c>
      <c r="BL152" s="13" t="s">
        <v>192</v>
      </c>
      <c r="BM152" s="151" t="s">
        <v>204</v>
      </c>
    </row>
    <row r="153" spans="2:65" s="1" customFormat="1" ht="24" customHeight="1">
      <c r="B153" s="139"/>
      <c r="C153" s="140" t="s">
        <v>205</v>
      </c>
      <c r="D153" s="140" t="s">
        <v>121</v>
      </c>
      <c r="E153" s="141" t="s">
        <v>206</v>
      </c>
      <c r="F153" s="142" t="s">
        <v>207</v>
      </c>
      <c r="G153" s="143" t="s">
        <v>138</v>
      </c>
      <c r="H153" s="144">
        <v>4</v>
      </c>
      <c r="I153" s="145"/>
      <c r="J153" s="146">
        <f t="shared" si="10"/>
        <v>0</v>
      </c>
      <c r="K153" s="142" t="s">
        <v>125</v>
      </c>
      <c r="L153" s="28"/>
      <c r="M153" s="147" t="s">
        <v>1</v>
      </c>
      <c r="N153" s="148" t="s">
        <v>40</v>
      </c>
      <c r="O153" s="51"/>
      <c r="P153" s="149">
        <f t="shared" si="11"/>
        <v>0</v>
      </c>
      <c r="Q153" s="149">
        <v>0</v>
      </c>
      <c r="R153" s="149">
        <f t="shared" si="12"/>
        <v>0</v>
      </c>
      <c r="S153" s="149">
        <v>0</v>
      </c>
      <c r="T153" s="150">
        <f t="shared" si="13"/>
        <v>0</v>
      </c>
      <c r="AR153" s="151" t="s">
        <v>192</v>
      </c>
      <c r="AT153" s="151" t="s">
        <v>121</v>
      </c>
      <c r="AU153" s="151" t="s">
        <v>85</v>
      </c>
      <c r="AY153" s="13" t="s">
        <v>118</v>
      </c>
      <c r="BE153" s="152">
        <f t="shared" si="14"/>
        <v>0</v>
      </c>
      <c r="BF153" s="152">
        <f t="shared" si="15"/>
        <v>0</v>
      </c>
      <c r="BG153" s="152">
        <f t="shared" si="16"/>
        <v>0</v>
      </c>
      <c r="BH153" s="152">
        <f t="shared" si="17"/>
        <v>0</v>
      </c>
      <c r="BI153" s="152">
        <f t="shared" si="18"/>
        <v>0</v>
      </c>
      <c r="BJ153" s="13" t="s">
        <v>83</v>
      </c>
      <c r="BK153" s="152">
        <f t="shared" si="19"/>
        <v>0</v>
      </c>
      <c r="BL153" s="13" t="s">
        <v>192</v>
      </c>
      <c r="BM153" s="151" t="s">
        <v>208</v>
      </c>
    </row>
    <row r="154" spans="2:65" s="1" customFormat="1" ht="16.5" customHeight="1">
      <c r="B154" s="139"/>
      <c r="C154" s="153" t="s">
        <v>209</v>
      </c>
      <c r="D154" s="153" t="s">
        <v>116</v>
      </c>
      <c r="E154" s="154" t="s">
        <v>210</v>
      </c>
      <c r="F154" s="155" t="s">
        <v>211</v>
      </c>
      <c r="G154" s="156" t="s">
        <v>138</v>
      </c>
      <c r="H154" s="157">
        <v>4</v>
      </c>
      <c r="I154" s="158"/>
      <c r="J154" s="159">
        <f t="shared" si="10"/>
        <v>0</v>
      </c>
      <c r="K154" s="155" t="s">
        <v>1</v>
      </c>
      <c r="L154" s="160"/>
      <c r="M154" s="161" t="s">
        <v>1</v>
      </c>
      <c r="N154" s="162" t="s">
        <v>40</v>
      </c>
      <c r="O154" s="51"/>
      <c r="P154" s="149">
        <f t="shared" si="11"/>
        <v>0</v>
      </c>
      <c r="Q154" s="149">
        <v>0</v>
      </c>
      <c r="R154" s="149">
        <f t="shared" si="12"/>
        <v>0</v>
      </c>
      <c r="S154" s="149">
        <v>0</v>
      </c>
      <c r="T154" s="150">
        <f t="shared" si="13"/>
        <v>0</v>
      </c>
      <c r="AR154" s="151" t="s">
        <v>196</v>
      </c>
      <c r="AT154" s="151" t="s">
        <v>116</v>
      </c>
      <c r="AU154" s="151" t="s">
        <v>85</v>
      </c>
      <c r="AY154" s="13" t="s">
        <v>118</v>
      </c>
      <c r="BE154" s="152">
        <f t="shared" si="14"/>
        <v>0</v>
      </c>
      <c r="BF154" s="152">
        <f t="shared" si="15"/>
        <v>0</v>
      </c>
      <c r="BG154" s="152">
        <f t="shared" si="16"/>
        <v>0</v>
      </c>
      <c r="BH154" s="152">
        <f t="shared" si="17"/>
        <v>0</v>
      </c>
      <c r="BI154" s="152">
        <f t="shared" si="18"/>
        <v>0</v>
      </c>
      <c r="BJ154" s="13" t="s">
        <v>83</v>
      </c>
      <c r="BK154" s="152">
        <f t="shared" si="19"/>
        <v>0</v>
      </c>
      <c r="BL154" s="13" t="s">
        <v>192</v>
      </c>
      <c r="BM154" s="151" t="s">
        <v>212</v>
      </c>
    </row>
    <row r="155" spans="2:65" s="1" customFormat="1" ht="24" customHeight="1">
      <c r="B155" s="139"/>
      <c r="C155" s="140" t="s">
        <v>213</v>
      </c>
      <c r="D155" s="140" t="s">
        <v>121</v>
      </c>
      <c r="E155" s="141" t="s">
        <v>214</v>
      </c>
      <c r="F155" s="142" t="s">
        <v>215</v>
      </c>
      <c r="G155" s="143" t="s">
        <v>138</v>
      </c>
      <c r="H155" s="144">
        <v>6</v>
      </c>
      <c r="I155" s="145"/>
      <c r="J155" s="146">
        <f t="shared" si="10"/>
        <v>0</v>
      </c>
      <c r="K155" s="142" t="s">
        <v>139</v>
      </c>
      <c r="L155" s="28"/>
      <c r="M155" s="147" t="s">
        <v>1</v>
      </c>
      <c r="N155" s="148" t="s">
        <v>40</v>
      </c>
      <c r="O155" s="51"/>
      <c r="P155" s="149">
        <f t="shared" si="11"/>
        <v>0</v>
      </c>
      <c r="Q155" s="149">
        <v>0</v>
      </c>
      <c r="R155" s="149">
        <f t="shared" si="12"/>
        <v>0</v>
      </c>
      <c r="S155" s="149">
        <v>0</v>
      </c>
      <c r="T155" s="150">
        <f t="shared" si="13"/>
        <v>0</v>
      </c>
      <c r="AR155" s="151" t="s">
        <v>192</v>
      </c>
      <c r="AT155" s="151" t="s">
        <v>121</v>
      </c>
      <c r="AU155" s="151" t="s">
        <v>85</v>
      </c>
      <c r="AY155" s="13" t="s">
        <v>118</v>
      </c>
      <c r="BE155" s="152">
        <f t="shared" si="14"/>
        <v>0</v>
      </c>
      <c r="BF155" s="152">
        <f t="shared" si="15"/>
        <v>0</v>
      </c>
      <c r="BG155" s="152">
        <f t="shared" si="16"/>
        <v>0</v>
      </c>
      <c r="BH155" s="152">
        <f t="shared" si="17"/>
        <v>0</v>
      </c>
      <c r="BI155" s="152">
        <f t="shared" si="18"/>
        <v>0</v>
      </c>
      <c r="BJ155" s="13" t="s">
        <v>83</v>
      </c>
      <c r="BK155" s="152">
        <f t="shared" si="19"/>
        <v>0</v>
      </c>
      <c r="BL155" s="13" t="s">
        <v>192</v>
      </c>
      <c r="BM155" s="151" t="s">
        <v>216</v>
      </c>
    </row>
    <row r="156" spans="2:65" s="1" customFormat="1" ht="16.5" customHeight="1">
      <c r="B156" s="139"/>
      <c r="C156" s="140" t="s">
        <v>7</v>
      </c>
      <c r="D156" s="140" t="s">
        <v>121</v>
      </c>
      <c r="E156" s="141" t="s">
        <v>217</v>
      </c>
      <c r="F156" s="142" t="s">
        <v>218</v>
      </c>
      <c r="G156" s="143" t="s">
        <v>138</v>
      </c>
      <c r="H156" s="144">
        <v>2</v>
      </c>
      <c r="I156" s="145"/>
      <c r="J156" s="146">
        <f t="shared" si="10"/>
        <v>0</v>
      </c>
      <c r="K156" s="142" t="s">
        <v>139</v>
      </c>
      <c r="L156" s="28"/>
      <c r="M156" s="147" t="s">
        <v>1</v>
      </c>
      <c r="N156" s="148" t="s">
        <v>40</v>
      </c>
      <c r="O156" s="51"/>
      <c r="P156" s="149">
        <f t="shared" si="11"/>
        <v>0</v>
      </c>
      <c r="Q156" s="149">
        <v>0</v>
      </c>
      <c r="R156" s="149">
        <f t="shared" si="12"/>
        <v>0</v>
      </c>
      <c r="S156" s="149">
        <v>0</v>
      </c>
      <c r="T156" s="150">
        <f t="shared" si="13"/>
        <v>0</v>
      </c>
      <c r="AR156" s="151" t="s">
        <v>192</v>
      </c>
      <c r="AT156" s="151" t="s">
        <v>121</v>
      </c>
      <c r="AU156" s="151" t="s">
        <v>85</v>
      </c>
      <c r="AY156" s="13" t="s">
        <v>118</v>
      </c>
      <c r="BE156" s="152">
        <f t="shared" si="14"/>
        <v>0</v>
      </c>
      <c r="BF156" s="152">
        <f t="shared" si="15"/>
        <v>0</v>
      </c>
      <c r="BG156" s="152">
        <f t="shared" si="16"/>
        <v>0</v>
      </c>
      <c r="BH156" s="152">
        <f t="shared" si="17"/>
        <v>0</v>
      </c>
      <c r="BI156" s="152">
        <f t="shared" si="18"/>
        <v>0</v>
      </c>
      <c r="BJ156" s="13" t="s">
        <v>83</v>
      </c>
      <c r="BK156" s="152">
        <f t="shared" si="19"/>
        <v>0</v>
      </c>
      <c r="BL156" s="13" t="s">
        <v>192</v>
      </c>
      <c r="BM156" s="151" t="s">
        <v>219</v>
      </c>
    </row>
    <row r="157" spans="2:65" s="1" customFormat="1" ht="24" customHeight="1">
      <c r="B157" s="139"/>
      <c r="C157" s="140" t="s">
        <v>220</v>
      </c>
      <c r="D157" s="140" t="s">
        <v>121</v>
      </c>
      <c r="E157" s="141" t="s">
        <v>221</v>
      </c>
      <c r="F157" s="142" t="s">
        <v>222</v>
      </c>
      <c r="G157" s="143" t="s">
        <v>138</v>
      </c>
      <c r="H157" s="144">
        <v>2</v>
      </c>
      <c r="I157" s="145"/>
      <c r="J157" s="146">
        <f t="shared" si="10"/>
        <v>0</v>
      </c>
      <c r="K157" s="142" t="s">
        <v>125</v>
      </c>
      <c r="L157" s="28"/>
      <c r="M157" s="147" t="s">
        <v>1</v>
      </c>
      <c r="N157" s="148" t="s">
        <v>40</v>
      </c>
      <c r="O157" s="51"/>
      <c r="P157" s="149">
        <f t="shared" si="11"/>
        <v>0</v>
      </c>
      <c r="Q157" s="149">
        <v>0</v>
      </c>
      <c r="R157" s="149">
        <f t="shared" si="12"/>
        <v>0</v>
      </c>
      <c r="S157" s="149">
        <v>0</v>
      </c>
      <c r="T157" s="150">
        <f t="shared" si="13"/>
        <v>0</v>
      </c>
      <c r="AR157" s="151" t="s">
        <v>192</v>
      </c>
      <c r="AT157" s="151" t="s">
        <v>121</v>
      </c>
      <c r="AU157" s="151" t="s">
        <v>85</v>
      </c>
      <c r="AY157" s="13" t="s">
        <v>118</v>
      </c>
      <c r="BE157" s="152">
        <f t="shared" si="14"/>
        <v>0</v>
      </c>
      <c r="BF157" s="152">
        <f t="shared" si="15"/>
        <v>0</v>
      </c>
      <c r="BG157" s="152">
        <f t="shared" si="16"/>
        <v>0</v>
      </c>
      <c r="BH157" s="152">
        <f t="shared" si="17"/>
        <v>0</v>
      </c>
      <c r="BI157" s="152">
        <f t="shared" si="18"/>
        <v>0</v>
      </c>
      <c r="BJ157" s="13" t="s">
        <v>83</v>
      </c>
      <c r="BK157" s="152">
        <f t="shared" si="19"/>
        <v>0</v>
      </c>
      <c r="BL157" s="13" t="s">
        <v>192</v>
      </c>
      <c r="BM157" s="151" t="s">
        <v>223</v>
      </c>
    </row>
    <row r="158" spans="2:65" s="1" customFormat="1" ht="24" customHeight="1">
      <c r="B158" s="139"/>
      <c r="C158" s="140" t="s">
        <v>224</v>
      </c>
      <c r="D158" s="140" t="s">
        <v>121</v>
      </c>
      <c r="E158" s="141" t="s">
        <v>225</v>
      </c>
      <c r="F158" s="142" t="s">
        <v>226</v>
      </c>
      <c r="G158" s="143" t="s">
        <v>191</v>
      </c>
      <c r="H158" s="144">
        <v>26</v>
      </c>
      <c r="I158" s="145"/>
      <c r="J158" s="146">
        <f t="shared" si="10"/>
        <v>0</v>
      </c>
      <c r="K158" s="142" t="s">
        <v>125</v>
      </c>
      <c r="L158" s="28"/>
      <c r="M158" s="147" t="s">
        <v>1</v>
      </c>
      <c r="N158" s="148" t="s">
        <v>40</v>
      </c>
      <c r="O158" s="51"/>
      <c r="P158" s="149">
        <f t="shared" si="11"/>
        <v>0</v>
      </c>
      <c r="Q158" s="149">
        <v>0</v>
      </c>
      <c r="R158" s="149">
        <f t="shared" si="12"/>
        <v>0</v>
      </c>
      <c r="S158" s="149">
        <v>0</v>
      </c>
      <c r="T158" s="150">
        <f t="shared" si="13"/>
        <v>0</v>
      </c>
      <c r="AR158" s="151" t="s">
        <v>192</v>
      </c>
      <c r="AT158" s="151" t="s">
        <v>121</v>
      </c>
      <c r="AU158" s="151" t="s">
        <v>85</v>
      </c>
      <c r="AY158" s="13" t="s">
        <v>118</v>
      </c>
      <c r="BE158" s="152">
        <f t="shared" si="14"/>
        <v>0</v>
      </c>
      <c r="BF158" s="152">
        <f t="shared" si="15"/>
        <v>0</v>
      </c>
      <c r="BG158" s="152">
        <f t="shared" si="16"/>
        <v>0</v>
      </c>
      <c r="BH158" s="152">
        <f t="shared" si="17"/>
        <v>0</v>
      </c>
      <c r="BI158" s="152">
        <f t="shared" si="18"/>
        <v>0</v>
      </c>
      <c r="BJ158" s="13" t="s">
        <v>83</v>
      </c>
      <c r="BK158" s="152">
        <f t="shared" si="19"/>
        <v>0</v>
      </c>
      <c r="BL158" s="13" t="s">
        <v>192</v>
      </c>
      <c r="BM158" s="151" t="s">
        <v>227</v>
      </c>
    </row>
    <row r="159" spans="2:65" s="1" customFormat="1" ht="16.5" customHeight="1">
      <c r="B159" s="139"/>
      <c r="C159" s="153" t="s">
        <v>228</v>
      </c>
      <c r="D159" s="153" t="s">
        <v>116</v>
      </c>
      <c r="E159" s="154" t="s">
        <v>229</v>
      </c>
      <c r="F159" s="155" t="s">
        <v>230</v>
      </c>
      <c r="G159" s="156" t="s">
        <v>191</v>
      </c>
      <c r="H159" s="157">
        <v>26</v>
      </c>
      <c r="I159" s="158"/>
      <c r="J159" s="159">
        <f t="shared" si="10"/>
        <v>0</v>
      </c>
      <c r="K159" s="155" t="s">
        <v>1</v>
      </c>
      <c r="L159" s="160"/>
      <c r="M159" s="161" t="s">
        <v>1</v>
      </c>
      <c r="N159" s="162" t="s">
        <v>40</v>
      </c>
      <c r="O159" s="51"/>
      <c r="P159" s="149">
        <f t="shared" si="11"/>
        <v>0</v>
      </c>
      <c r="Q159" s="149">
        <v>2.7E-4</v>
      </c>
      <c r="R159" s="149">
        <f t="shared" si="12"/>
        <v>7.0200000000000002E-3</v>
      </c>
      <c r="S159" s="149">
        <v>0</v>
      </c>
      <c r="T159" s="150">
        <f t="shared" si="13"/>
        <v>0</v>
      </c>
      <c r="AR159" s="151" t="s">
        <v>196</v>
      </c>
      <c r="AT159" s="151" t="s">
        <v>116</v>
      </c>
      <c r="AU159" s="151" t="s">
        <v>85</v>
      </c>
      <c r="AY159" s="13" t="s">
        <v>118</v>
      </c>
      <c r="BE159" s="152">
        <f t="shared" si="14"/>
        <v>0</v>
      </c>
      <c r="BF159" s="152">
        <f t="shared" si="15"/>
        <v>0</v>
      </c>
      <c r="BG159" s="152">
        <f t="shared" si="16"/>
        <v>0</v>
      </c>
      <c r="BH159" s="152">
        <f t="shared" si="17"/>
        <v>0</v>
      </c>
      <c r="BI159" s="152">
        <f t="shared" si="18"/>
        <v>0</v>
      </c>
      <c r="BJ159" s="13" t="s">
        <v>83</v>
      </c>
      <c r="BK159" s="152">
        <f t="shared" si="19"/>
        <v>0</v>
      </c>
      <c r="BL159" s="13" t="s">
        <v>192</v>
      </c>
      <c r="BM159" s="151" t="s">
        <v>231</v>
      </c>
    </row>
    <row r="160" spans="2:65" s="1" customFormat="1" ht="24" customHeight="1">
      <c r="B160" s="139"/>
      <c r="C160" s="153" t="s">
        <v>232</v>
      </c>
      <c r="D160" s="153" t="s">
        <v>116</v>
      </c>
      <c r="E160" s="154" t="s">
        <v>233</v>
      </c>
      <c r="F160" s="155" t="s">
        <v>234</v>
      </c>
      <c r="G160" s="156" t="s">
        <v>138</v>
      </c>
      <c r="H160" s="157">
        <v>1</v>
      </c>
      <c r="I160" s="158"/>
      <c r="J160" s="159">
        <f t="shared" si="10"/>
        <v>0</v>
      </c>
      <c r="K160" s="155" t="s">
        <v>1</v>
      </c>
      <c r="L160" s="160"/>
      <c r="M160" s="161" t="s">
        <v>1</v>
      </c>
      <c r="N160" s="162" t="s">
        <v>40</v>
      </c>
      <c r="O160" s="51"/>
      <c r="P160" s="149">
        <f t="shared" si="11"/>
        <v>0</v>
      </c>
      <c r="Q160" s="149">
        <v>4.0000000000000003E-5</v>
      </c>
      <c r="R160" s="149">
        <f t="shared" si="12"/>
        <v>4.0000000000000003E-5</v>
      </c>
      <c r="S160" s="149">
        <v>0</v>
      </c>
      <c r="T160" s="150">
        <f t="shared" si="13"/>
        <v>0</v>
      </c>
      <c r="AR160" s="151" t="s">
        <v>196</v>
      </c>
      <c r="AT160" s="151" t="s">
        <v>116</v>
      </c>
      <c r="AU160" s="151" t="s">
        <v>85</v>
      </c>
      <c r="AY160" s="13" t="s">
        <v>118</v>
      </c>
      <c r="BE160" s="152">
        <f t="shared" si="14"/>
        <v>0</v>
      </c>
      <c r="BF160" s="152">
        <f t="shared" si="15"/>
        <v>0</v>
      </c>
      <c r="BG160" s="152">
        <f t="shared" si="16"/>
        <v>0</v>
      </c>
      <c r="BH160" s="152">
        <f t="shared" si="17"/>
        <v>0</v>
      </c>
      <c r="BI160" s="152">
        <f t="shared" si="18"/>
        <v>0</v>
      </c>
      <c r="BJ160" s="13" t="s">
        <v>83</v>
      </c>
      <c r="BK160" s="152">
        <f t="shared" si="19"/>
        <v>0</v>
      </c>
      <c r="BL160" s="13" t="s">
        <v>192</v>
      </c>
      <c r="BM160" s="151" t="s">
        <v>235</v>
      </c>
    </row>
    <row r="161" spans="2:65" s="11" customFormat="1" ht="22.9" customHeight="1">
      <c r="B161" s="126"/>
      <c r="D161" s="127" t="s">
        <v>74</v>
      </c>
      <c r="E161" s="137" t="s">
        <v>236</v>
      </c>
      <c r="F161" s="137" t="s">
        <v>237</v>
      </c>
      <c r="I161" s="129"/>
      <c r="J161" s="138">
        <f>BK161</f>
        <v>0</v>
      </c>
      <c r="L161" s="126"/>
      <c r="M161" s="131"/>
      <c r="N161" s="132"/>
      <c r="O161" s="132"/>
      <c r="P161" s="133">
        <f>SUM(P162:P168)</f>
        <v>0</v>
      </c>
      <c r="Q161" s="132"/>
      <c r="R161" s="133">
        <f>SUM(R162:R168)</f>
        <v>4.1000000000000005E-4</v>
      </c>
      <c r="S161" s="132"/>
      <c r="T161" s="134">
        <f>SUM(T162:T168)</f>
        <v>0</v>
      </c>
      <c r="AR161" s="127" t="s">
        <v>85</v>
      </c>
      <c r="AT161" s="135" t="s">
        <v>74</v>
      </c>
      <c r="AU161" s="135" t="s">
        <v>83</v>
      </c>
      <c r="AY161" s="127" t="s">
        <v>118</v>
      </c>
      <c r="BK161" s="136">
        <f>SUM(BK162:BK168)</f>
        <v>0</v>
      </c>
    </row>
    <row r="162" spans="2:65" s="1" customFormat="1" ht="16.5" customHeight="1">
      <c r="B162" s="139"/>
      <c r="C162" s="153" t="s">
        <v>238</v>
      </c>
      <c r="D162" s="153" t="s">
        <v>116</v>
      </c>
      <c r="E162" s="154" t="s">
        <v>239</v>
      </c>
      <c r="F162" s="155" t="s">
        <v>240</v>
      </c>
      <c r="G162" s="156" t="s">
        <v>138</v>
      </c>
      <c r="H162" s="157">
        <v>1</v>
      </c>
      <c r="I162" s="158"/>
      <c r="J162" s="159">
        <f t="shared" ref="J162:J168" si="20">ROUND(I162*H162,2)</f>
        <v>0</v>
      </c>
      <c r="K162" s="155" t="s">
        <v>1</v>
      </c>
      <c r="L162" s="160"/>
      <c r="M162" s="161" t="s">
        <v>1</v>
      </c>
      <c r="N162" s="162" t="s">
        <v>40</v>
      </c>
      <c r="O162" s="51"/>
      <c r="P162" s="149">
        <f t="shared" ref="P162:P168" si="21">O162*H162</f>
        <v>0</v>
      </c>
      <c r="Q162" s="149">
        <v>4.0000000000000002E-4</v>
      </c>
      <c r="R162" s="149">
        <f t="shared" ref="R162:R168" si="22">Q162*H162</f>
        <v>4.0000000000000002E-4</v>
      </c>
      <c r="S162" s="149">
        <v>0</v>
      </c>
      <c r="T162" s="150">
        <f t="shared" ref="T162:T168" si="23">S162*H162</f>
        <v>0</v>
      </c>
      <c r="AR162" s="151" t="s">
        <v>196</v>
      </c>
      <c r="AT162" s="151" t="s">
        <v>116</v>
      </c>
      <c r="AU162" s="151" t="s">
        <v>85</v>
      </c>
      <c r="AY162" s="13" t="s">
        <v>118</v>
      </c>
      <c r="BE162" s="152">
        <f t="shared" ref="BE162:BE168" si="24">IF(N162="základní",J162,0)</f>
        <v>0</v>
      </c>
      <c r="BF162" s="152">
        <f t="shared" ref="BF162:BF168" si="25">IF(N162="snížená",J162,0)</f>
        <v>0</v>
      </c>
      <c r="BG162" s="152">
        <f t="shared" ref="BG162:BG168" si="26">IF(N162="zákl. přenesená",J162,0)</f>
        <v>0</v>
      </c>
      <c r="BH162" s="152">
        <f t="shared" ref="BH162:BH168" si="27">IF(N162="sníž. přenesená",J162,0)</f>
        <v>0</v>
      </c>
      <c r="BI162" s="152">
        <f t="shared" ref="BI162:BI168" si="28">IF(N162="nulová",J162,0)</f>
        <v>0</v>
      </c>
      <c r="BJ162" s="13" t="s">
        <v>83</v>
      </c>
      <c r="BK162" s="152">
        <f t="shared" ref="BK162:BK168" si="29">ROUND(I162*H162,2)</f>
        <v>0</v>
      </c>
      <c r="BL162" s="13" t="s">
        <v>192</v>
      </c>
      <c r="BM162" s="151" t="s">
        <v>241</v>
      </c>
    </row>
    <row r="163" spans="2:65" s="1" customFormat="1" ht="16.5" customHeight="1">
      <c r="B163" s="139"/>
      <c r="C163" s="153" t="s">
        <v>242</v>
      </c>
      <c r="D163" s="153" t="s">
        <v>116</v>
      </c>
      <c r="E163" s="154" t="s">
        <v>243</v>
      </c>
      <c r="F163" s="155" t="s">
        <v>244</v>
      </c>
      <c r="G163" s="156" t="s">
        <v>138</v>
      </c>
      <c r="H163" s="157">
        <v>1</v>
      </c>
      <c r="I163" s="158"/>
      <c r="J163" s="159">
        <f t="shared" si="20"/>
        <v>0</v>
      </c>
      <c r="K163" s="155" t="s">
        <v>1</v>
      </c>
      <c r="L163" s="160"/>
      <c r="M163" s="161" t="s">
        <v>1</v>
      </c>
      <c r="N163" s="162" t="s">
        <v>40</v>
      </c>
      <c r="O163" s="51"/>
      <c r="P163" s="149">
        <f t="shared" si="21"/>
        <v>0</v>
      </c>
      <c r="Q163" s="149">
        <v>1.0000000000000001E-5</v>
      </c>
      <c r="R163" s="149">
        <f t="shared" si="22"/>
        <v>1.0000000000000001E-5</v>
      </c>
      <c r="S163" s="149">
        <v>0</v>
      </c>
      <c r="T163" s="150">
        <f t="shared" si="23"/>
        <v>0</v>
      </c>
      <c r="AR163" s="151" t="s">
        <v>196</v>
      </c>
      <c r="AT163" s="151" t="s">
        <v>116</v>
      </c>
      <c r="AU163" s="151" t="s">
        <v>85</v>
      </c>
      <c r="AY163" s="13" t="s">
        <v>118</v>
      </c>
      <c r="BE163" s="152">
        <f t="shared" si="24"/>
        <v>0</v>
      </c>
      <c r="BF163" s="152">
        <f t="shared" si="25"/>
        <v>0</v>
      </c>
      <c r="BG163" s="152">
        <f t="shared" si="26"/>
        <v>0</v>
      </c>
      <c r="BH163" s="152">
        <f t="shared" si="27"/>
        <v>0</v>
      </c>
      <c r="BI163" s="152">
        <f t="shared" si="28"/>
        <v>0</v>
      </c>
      <c r="BJ163" s="13" t="s">
        <v>83</v>
      </c>
      <c r="BK163" s="152">
        <f t="shared" si="29"/>
        <v>0</v>
      </c>
      <c r="BL163" s="13" t="s">
        <v>192</v>
      </c>
      <c r="BM163" s="151" t="s">
        <v>245</v>
      </c>
    </row>
    <row r="164" spans="2:65" s="1" customFormat="1" ht="16.5" customHeight="1">
      <c r="B164" s="139"/>
      <c r="C164" s="153" t="s">
        <v>246</v>
      </c>
      <c r="D164" s="153" t="s">
        <v>116</v>
      </c>
      <c r="E164" s="154" t="s">
        <v>247</v>
      </c>
      <c r="F164" s="155" t="s">
        <v>248</v>
      </c>
      <c r="G164" s="156" t="s">
        <v>138</v>
      </c>
      <c r="H164" s="157">
        <v>1</v>
      </c>
      <c r="I164" s="158"/>
      <c r="J164" s="159">
        <f t="shared" si="20"/>
        <v>0</v>
      </c>
      <c r="K164" s="155" t="s">
        <v>1</v>
      </c>
      <c r="L164" s="160"/>
      <c r="M164" s="161" t="s">
        <v>1</v>
      </c>
      <c r="N164" s="162" t="s">
        <v>40</v>
      </c>
      <c r="O164" s="51"/>
      <c r="P164" s="149">
        <f t="shared" si="21"/>
        <v>0</v>
      </c>
      <c r="Q164" s="149">
        <v>0</v>
      </c>
      <c r="R164" s="149">
        <f t="shared" si="22"/>
        <v>0</v>
      </c>
      <c r="S164" s="149">
        <v>0</v>
      </c>
      <c r="T164" s="150">
        <f t="shared" si="23"/>
        <v>0</v>
      </c>
      <c r="AR164" s="151" t="s">
        <v>196</v>
      </c>
      <c r="AT164" s="151" t="s">
        <v>116</v>
      </c>
      <c r="AU164" s="151" t="s">
        <v>85</v>
      </c>
      <c r="AY164" s="13" t="s">
        <v>118</v>
      </c>
      <c r="BE164" s="152">
        <f t="shared" si="24"/>
        <v>0</v>
      </c>
      <c r="BF164" s="152">
        <f t="shared" si="25"/>
        <v>0</v>
      </c>
      <c r="BG164" s="152">
        <f t="shared" si="26"/>
        <v>0</v>
      </c>
      <c r="BH164" s="152">
        <f t="shared" si="27"/>
        <v>0</v>
      </c>
      <c r="BI164" s="152">
        <f t="shared" si="28"/>
        <v>0</v>
      </c>
      <c r="BJ164" s="13" t="s">
        <v>83</v>
      </c>
      <c r="BK164" s="152">
        <f t="shared" si="29"/>
        <v>0</v>
      </c>
      <c r="BL164" s="13" t="s">
        <v>192</v>
      </c>
      <c r="BM164" s="151" t="s">
        <v>249</v>
      </c>
    </row>
    <row r="165" spans="2:65" s="1" customFormat="1" ht="16.5" customHeight="1">
      <c r="B165" s="139"/>
      <c r="C165" s="140" t="s">
        <v>250</v>
      </c>
      <c r="D165" s="140" t="s">
        <v>121</v>
      </c>
      <c r="E165" s="141" t="s">
        <v>251</v>
      </c>
      <c r="F165" s="142" t="s">
        <v>252</v>
      </c>
      <c r="G165" s="143" t="s">
        <v>253</v>
      </c>
      <c r="H165" s="144">
        <v>4</v>
      </c>
      <c r="I165" s="145"/>
      <c r="J165" s="146">
        <f t="shared" si="20"/>
        <v>0</v>
      </c>
      <c r="K165" s="142" t="s">
        <v>1</v>
      </c>
      <c r="L165" s="28"/>
      <c r="M165" s="147" t="s">
        <v>1</v>
      </c>
      <c r="N165" s="148" t="s">
        <v>40</v>
      </c>
      <c r="O165" s="51"/>
      <c r="P165" s="149">
        <f t="shared" si="21"/>
        <v>0</v>
      </c>
      <c r="Q165" s="149">
        <v>0</v>
      </c>
      <c r="R165" s="149">
        <f t="shared" si="22"/>
        <v>0</v>
      </c>
      <c r="S165" s="149">
        <v>0</v>
      </c>
      <c r="T165" s="150">
        <f t="shared" si="23"/>
        <v>0</v>
      </c>
      <c r="AR165" s="151" t="s">
        <v>192</v>
      </c>
      <c r="AT165" s="151" t="s">
        <v>121</v>
      </c>
      <c r="AU165" s="151" t="s">
        <v>85</v>
      </c>
      <c r="AY165" s="13" t="s">
        <v>118</v>
      </c>
      <c r="BE165" s="152">
        <f t="shared" si="24"/>
        <v>0</v>
      </c>
      <c r="BF165" s="152">
        <f t="shared" si="25"/>
        <v>0</v>
      </c>
      <c r="BG165" s="152">
        <f t="shared" si="26"/>
        <v>0</v>
      </c>
      <c r="BH165" s="152">
        <f t="shared" si="27"/>
        <v>0</v>
      </c>
      <c r="BI165" s="152">
        <f t="shared" si="28"/>
        <v>0</v>
      </c>
      <c r="BJ165" s="13" t="s">
        <v>83</v>
      </c>
      <c r="BK165" s="152">
        <f t="shared" si="29"/>
        <v>0</v>
      </c>
      <c r="BL165" s="13" t="s">
        <v>192</v>
      </c>
      <c r="BM165" s="151" t="s">
        <v>254</v>
      </c>
    </row>
    <row r="166" spans="2:65" s="1" customFormat="1" ht="16.5" customHeight="1">
      <c r="B166" s="139"/>
      <c r="C166" s="140" t="s">
        <v>255</v>
      </c>
      <c r="D166" s="140" t="s">
        <v>121</v>
      </c>
      <c r="E166" s="141" t="s">
        <v>256</v>
      </c>
      <c r="F166" s="142" t="s">
        <v>257</v>
      </c>
      <c r="G166" s="143" t="s">
        <v>138</v>
      </c>
      <c r="H166" s="144">
        <v>1</v>
      </c>
      <c r="I166" s="145"/>
      <c r="J166" s="146">
        <f t="shared" si="20"/>
        <v>0</v>
      </c>
      <c r="K166" s="142" t="s">
        <v>1</v>
      </c>
      <c r="L166" s="28"/>
      <c r="M166" s="147" t="s">
        <v>1</v>
      </c>
      <c r="N166" s="148" t="s">
        <v>40</v>
      </c>
      <c r="O166" s="51"/>
      <c r="P166" s="149">
        <f t="shared" si="21"/>
        <v>0</v>
      </c>
      <c r="Q166" s="149">
        <v>0</v>
      </c>
      <c r="R166" s="149">
        <f t="shared" si="22"/>
        <v>0</v>
      </c>
      <c r="S166" s="149">
        <v>0</v>
      </c>
      <c r="T166" s="150">
        <f t="shared" si="23"/>
        <v>0</v>
      </c>
      <c r="AR166" s="151" t="s">
        <v>192</v>
      </c>
      <c r="AT166" s="151" t="s">
        <v>121</v>
      </c>
      <c r="AU166" s="151" t="s">
        <v>85</v>
      </c>
      <c r="AY166" s="13" t="s">
        <v>118</v>
      </c>
      <c r="BE166" s="152">
        <f t="shared" si="24"/>
        <v>0</v>
      </c>
      <c r="BF166" s="152">
        <f t="shared" si="25"/>
        <v>0</v>
      </c>
      <c r="BG166" s="152">
        <f t="shared" si="26"/>
        <v>0</v>
      </c>
      <c r="BH166" s="152">
        <f t="shared" si="27"/>
        <v>0</v>
      </c>
      <c r="BI166" s="152">
        <f t="shared" si="28"/>
        <v>0</v>
      </c>
      <c r="BJ166" s="13" t="s">
        <v>83</v>
      </c>
      <c r="BK166" s="152">
        <f t="shared" si="29"/>
        <v>0</v>
      </c>
      <c r="BL166" s="13" t="s">
        <v>192</v>
      </c>
      <c r="BM166" s="151" t="s">
        <v>258</v>
      </c>
    </row>
    <row r="167" spans="2:65" s="1" customFormat="1" ht="16.5" customHeight="1">
      <c r="B167" s="139"/>
      <c r="C167" s="140" t="s">
        <v>259</v>
      </c>
      <c r="D167" s="140" t="s">
        <v>121</v>
      </c>
      <c r="E167" s="141" t="s">
        <v>264</v>
      </c>
      <c r="F167" s="142" t="s">
        <v>260</v>
      </c>
      <c r="G167" s="143" t="s">
        <v>253</v>
      </c>
      <c r="H167" s="144">
        <v>1</v>
      </c>
      <c r="I167" s="145"/>
      <c r="J167" s="146">
        <f t="shared" si="20"/>
        <v>0</v>
      </c>
      <c r="K167" s="142" t="s">
        <v>1</v>
      </c>
      <c r="L167" s="28"/>
      <c r="M167" s="147" t="s">
        <v>1</v>
      </c>
      <c r="N167" s="148" t="s">
        <v>40</v>
      </c>
      <c r="O167" s="51"/>
      <c r="P167" s="149">
        <f t="shared" si="21"/>
        <v>0</v>
      </c>
      <c r="Q167" s="149">
        <v>0</v>
      </c>
      <c r="R167" s="149">
        <f t="shared" si="22"/>
        <v>0</v>
      </c>
      <c r="S167" s="149">
        <v>0</v>
      </c>
      <c r="T167" s="150">
        <f t="shared" si="23"/>
        <v>0</v>
      </c>
      <c r="AR167" s="151" t="s">
        <v>192</v>
      </c>
      <c r="AT167" s="151" t="s">
        <v>121</v>
      </c>
      <c r="AU167" s="151" t="s">
        <v>85</v>
      </c>
      <c r="AY167" s="13" t="s">
        <v>118</v>
      </c>
      <c r="BE167" s="152">
        <f t="shared" si="24"/>
        <v>0</v>
      </c>
      <c r="BF167" s="152">
        <f t="shared" si="25"/>
        <v>0</v>
      </c>
      <c r="BG167" s="152">
        <f t="shared" si="26"/>
        <v>0</v>
      </c>
      <c r="BH167" s="152">
        <f t="shared" si="27"/>
        <v>0</v>
      </c>
      <c r="BI167" s="152">
        <f t="shared" si="28"/>
        <v>0</v>
      </c>
      <c r="BJ167" s="13" t="s">
        <v>83</v>
      </c>
      <c r="BK167" s="152">
        <f t="shared" si="29"/>
        <v>0</v>
      </c>
      <c r="BL167" s="13" t="s">
        <v>192</v>
      </c>
      <c r="BM167" s="151" t="s">
        <v>261</v>
      </c>
    </row>
    <row r="168" spans="2:65" s="1" customFormat="1" ht="16.5" customHeight="1">
      <c r="B168" s="139"/>
      <c r="C168" s="140" t="s">
        <v>196</v>
      </c>
      <c r="D168" s="140" t="s">
        <v>121</v>
      </c>
      <c r="E168" s="141" t="s">
        <v>265</v>
      </c>
      <c r="F168" s="142" t="s">
        <v>262</v>
      </c>
      <c r="G168" s="143" t="s">
        <v>253</v>
      </c>
      <c r="H168" s="144">
        <v>4</v>
      </c>
      <c r="I168" s="145"/>
      <c r="J168" s="146">
        <f t="shared" si="20"/>
        <v>0</v>
      </c>
      <c r="K168" s="142" t="s">
        <v>1</v>
      </c>
      <c r="L168" s="28"/>
      <c r="M168" s="163" t="s">
        <v>1</v>
      </c>
      <c r="N168" s="164" t="s">
        <v>40</v>
      </c>
      <c r="O168" s="165"/>
      <c r="P168" s="166">
        <f t="shared" si="21"/>
        <v>0</v>
      </c>
      <c r="Q168" s="166">
        <v>0</v>
      </c>
      <c r="R168" s="166">
        <f t="shared" si="22"/>
        <v>0</v>
      </c>
      <c r="S168" s="166">
        <v>0</v>
      </c>
      <c r="T168" s="167">
        <f t="shared" si="23"/>
        <v>0</v>
      </c>
      <c r="AR168" s="151" t="s">
        <v>192</v>
      </c>
      <c r="AT168" s="151" t="s">
        <v>121</v>
      </c>
      <c r="AU168" s="151" t="s">
        <v>85</v>
      </c>
      <c r="AY168" s="13" t="s">
        <v>118</v>
      </c>
      <c r="BE168" s="152">
        <f t="shared" si="24"/>
        <v>0</v>
      </c>
      <c r="BF168" s="152">
        <f t="shared" si="25"/>
        <v>0</v>
      </c>
      <c r="BG168" s="152">
        <f t="shared" si="26"/>
        <v>0</v>
      </c>
      <c r="BH168" s="152">
        <f t="shared" si="27"/>
        <v>0</v>
      </c>
      <c r="BI168" s="152">
        <f t="shared" si="28"/>
        <v>0</v>
      </c>
      <c r="BJ168" s="13" t="s">
        <v>83</v>
      </c>
      <c r="BK168" s="152">
        <f t="shared" si="29"/>
        <v>0</v>
      </c>
      <c r="BL168" s="13" t="s">
        <v>192</v>
      </c>
      <c r="BM168" s="151" t="s">
        <v>263</v>
      </c>
    </row>
    <row r="169" spans="2:65" s="1" customFormat="1" ht="6.95" customHeight="1">
      <c r="B169" s="40"/>
      <c r="C169" s="41"/>
      <c r="D169" s="41"/>
      <c r="E169" s="41"/>
      <c r="F169" s="41"/>
      <c r="G169" s="41"/>
      <c r="H169" s="41"/>
      <c r="I169" s="100"/>
      <c r="J169" s="41"/>
      <c r="K169" s="41"/>
      <c r="L169" s="28"/>
    </row>
  </sheetData>
  <autoFilter ref="C125:K168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D1.2 - SILNOPROUDÁ ELEKTR...</vt:lpstr>
      <vt:lpstr>'D1.2 - SILNOPROUDÁ ELEKTR...'!Názvy_tisku</vt:lpstr>
      <vt:lpstr>'Rekapitulace stavby'!Názvy_tisku</vt:lpstr>
      <vt:lpstr>'D1.2 - SILNOPROUDÁ ELEKTR...'!Oblast_tisku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DESKTOP-EUP1FVE\liba</dc:creator>
  <cp:lastModifiedBy>zdenek</cp:lastModifiedBy>
  <dcterms:created xsi:type="dcterms:W3CDTF">2019-11-05T11:25:08Z</dcterms:created>
  <dcterms:modified xsi:type="dcterms:W3CDTF">2019-11-05T11:34:28Z</dcterms:modified>
</cp:coreProperties>
</file>