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D:\_Projekty\_2017\DH_převod_FM_ DĚTSKÉ HŘIŠTĚ NA UL.DR. VACULÍKA\Export\"/>
    </mc:Choice>
  </mc:AlternateContent>
  <bookViews>
    <workbookView xWindow="0" yWindow="0" windowWidth="24465" windowHeight="8865"/>
  </bookViews>
  <sheets>
    <sheet name="Rekapitulace stavby" sheetId="1" r:id="rId1"/>
    <sheet name="SO 00 - Vedlejší a ostatn..." sheetId="2" r:id="rId2"/>
    <sheet name="SO 01 - Hřiště" sheetId="3" r:id="rId3"/>
  </sheets>
  <definedNames>
    <definedName name="_xlnm.Print_Titles" localSheetId="0">'Rekapitulace stavby'!$85:$85</definedName>
    <definedName name="_xlnm.Print_Titles" localSheetId="1">'SO 00 - Vedlejší a ostatn...'!$117:$117</definedName>
    <definedName name="_xlnm.Print_Titles" localSheetId="2">'SO 01 - Hřiště'!$126:$126</definedName>
    <definedName name="_xlnm.Print_Area" localSheetId="0">'Rekapitulace stavby'!$C$4:$AP$70,'Rekapitulace stavby'!$C$76:$AP$97</definedName>
    <definedName name="_xlnm.Print_Area" localSheetId="1">'SO 00 - Vedlejší a ostatn...'!$C$4:$Q$70,'SO 00 - Vedlejší a ostatn...'!$C$76:$Q$101,'SO 00 - Vedlejší a ostatn...'!$C$107:$Q$150</definedName>
    <definedName name="_xlnm.Print_Area" localSheetId="2">'SO 01 - Hřiště'!$C$4:$Q$70,'SO 01 - Hřiště'!$C$76:$Q$110,'SO 01 - Hřiště'!$C$116:$Q$288</definedName>
  </definedNames>
  <calcPr calcId="162913"/>
</workbook>
</file>

<file path=xl/calcChain.xml><?xml version="1.0" encoding="utf-8"?>
<calcChain xmlns="http://schemas.openxmlformats.org/spreadsheetml/2006/main">
  <c r="BA89" i="1" l="1"/>
  <c r="AZ89" i="1"/>
  <c r="BI288" i="3"/>
  <c r="BH288" i="3"/>
  <c r="BG288" i="3"/>
  <c r="BF288" i="3"/>
  <c r="X288" i="3"/>
  <c r="W288" i="3"/>
  <c r="V288" i="3"/>
  <c r="BK288" i="3" s="1"/>
  <c r="P288" i="3" s="1"/>
  <c r="BE288" i="3" s="1"/>
  <c r="BI287" i="3"/>
  <c r="BH287" i="3"/>
  <c r="BG287" i="3"/>
  <c r="BF287" i="3"/>
  <c r="X287" i="3"/>
  <c r="W287" i="3"/>
  <c r="BK287" i="3"/>
  <c r="P287" i="3" s="1"/>
  <c r="BE287" i="3" s="1"/>
  <c r="V287" i="3"/>
  <c r="BI286" i="3"/>
  <c r="BH286" i="3"/>
  <c r="BG286" i="3"/>
  <c r="BF286" i="3"/>
  <c r="X286" i="3"/>
  <c r="W286" i="3"/>
  <c r="V286" i="3"/>
  <c r="BK286" i="3" s="1"/>
  <c r="P286" i="3" s="1"/>
  <c r="BE286" i="3" s="1"/>
  <c r="BI285" i="3"/>
  <c r="BH285" i="3"/>
  <c r="BG285" i="3"/>
  <c r="BF285" i="3"/>
  <c r="X285" i="3"/>
  <c r="W285" i="3"/>
  <c r="BK285" i="3"/>
  <c r="P285" i="3" s="1"/>
  <c r="BE285" i="3" s="1"/>
  <c r="V285" i="3"/>
  <c r="BI284" i="3"/>
  <c r="BH284" i="3"/>
  <c r="BG284" i="3"/>
  <c r="BF284" i="3"/>
  <c r="X284" i="3"/>
  <c r="X283" i="3" s="1"/>
  <c r="K100" i="3" s="1"/>
  <c r="W284" i="3"/>
  <c r="W283" i="3" s="1"/>
  <c r="H100" i="3" s="1"/>
  <c r="V284" i="3"/>
  <c r="BK284" i="3" s="1"/>
  <c r="BI282" i="3"/>
  <c r="BH282" i="3"/>
  <c r="BG282" i="3"/>
  <c r="BF282" i="3"/>
  <c r="X282" i="3"/>
  <c r="X281" i="3" s="1"/>
  <c r="K99" i="3" s="1"/>
  <c r="W282" i="3"/>
  <c r="W281" i="3" s="1"/>
  <c r="H99" i="3" s="1"/>
  <c r="AD282" i="3"/>
  <c r="AD281" i="3" s="1"/>
  <c r="AB282" i="3"/>
  <c r="AB281" i="3" s="1"/>
  <c r="Z282" i="3"/>
  <c r="Z281" i="3" s="1"/>
  <c r="BK282" i="3"/>
  <c r="BK281" i="3" s="1"/>
  <c r="M281" i="3" s="1"/>
  <c r="M99" i="3" s="1"/>
  <c r="V282" i="3"/>
  <c r="P282" i="3" s="1"/>
  <c r="BE282" i="3" s="1"/>
  <c r="BI280" i="3"/>
  <c r="BH280" i="3"/>
  <c r="BG280" i="3"/>
  <c r="BF280" i="3"/>
  <c r="X280" i="3"/>
  <c r="W280" i="3"/>
  <c r="AD280" i="3"/>
  <c r="AB280" i="3"/>
  <c r="Z280" i="3"/>
  <c r="BK280" i="3"/>
  <c r="V280" i="3"/>
  <c r="P280" i="3" s="1"/>
  <c r="BE280" i="3" s="1"/>
  <c r="BI279" i="3"/>
  <c r="BH279" i="3"/>
  <c r="BG279" i="3"/>
  <c r="BF279" i="3"/>
  <c r="X279" i="3"/>
  <c r="W279" i="3"/>
  <c r="AD279" i="3"/>
  <c r="AB279" i="3"/>
  <c r="Z279" i="3"/>
  <c r="V279" i="3"/>
  <c r="BK279" i="3" s="1"/>
  <c r="BI276" i="3"/>
  <c r="BH276" i="3"/>
  <c r="BG276" i="3"/>
  <c r="BF276" i="3"/>
  <c r="X276" i="3"/>
  <c r="X275" i="3" s="1"/>
  <c r="K98" i="3" s="1"/>
  <c r="W276" i="3"/>
  <c r="W275" i="3" s="1"/>
  <c r="H98" i="3" s="1"/>
  <c r="AD276" i="3"/>
  <c r="AD275" i="3" s="1"/>
  <c r="AB276" i="3"/>
  <c r="AB275" i="3" s="1"/>
  <c r="Z276" i="3"/>
  <c r="Z275" i="3" s="1"/>
  <c r="V276" i="3"/>
  <c r="BK276" i="3" s="1"/>
  <c r="BI270" i="3"/>
  <c r="BH270" i="3"/>
  <c r="BG270" i="3"/>
  <c r="BF270" i="3"/>
  <c r="X270" i="3"/>
  <c r="W270" i="3"/>
  <c r="AD270" i="3"/>
  <c r="AB270" i="3"/>
  <c r="Z270" i="3"/>
  <c r="V270" i="3"/>
  <c r="BK270" i="3" s="1"/>
  <c r="BI267" i="3"/>
  <c r="BH267" i="3"/>
  <c r="BG267" i="3"/>
  <c r="BF267" i="3"/>
  <c r="X267" i="3"/>
  <c r="W267" i="3"/>
  <c r="AD267" i="3"/>
  <c r="AB267" i="3"/>
  <c r="Z267" i="3"/>
  <c r="BK267" i="3"/>
  <c r="P267" i="3"/>
  <c r="BE267" i="3" s="1"/>
  <c r="V267" i="3"/>
  <c r="BI264" i="3"/>
  <c r="BH264" i="3"/>
  <c r="BG264" i="3"/>
  <c r="BF264" i="3"/>
  <c r="X264" i="3"/>
  <c r="W264" i="3"/>
  <c r="AD264" i="3"/>
  <c r="AB264" i="3"/>
  <c r="Z264" i="3"/>
  <c r="BK264" i="3"/>
  <c r="V264" i="3"/>
  <c r="P264" i="3" s="1"/>
  <c r="BE264" i="3" s="1"/>
  <c r="BI263" i="3"/>
  <c r="BH263" i="3"/>
  <c r="BG263" i="3"/>
  <c r="BF263" i="3"/>
  <c r="X263" i="3"/>
  <c r="W263" i="3"/>
  <c r="AD263" i="3"/>
  <c r="AB263" i="3"/>
  <c r="Z263" i="3"/>
  <c r="V263" i="3"/>
  <c r="BK263" i="3" s="1"/>
  <c r="BI260" i="3"/>
  <c r="BH260" i="3"/>
  <c r="BG260" i="3"/>
  <c r="BF260" i="3"/>
  <c r="X260" i="3"/>
  <c r="W260" i="3"/>
  <c r="AD260" i="3"/>
  <c r="AB260" i="3"/>
  <c r="Z260" i="3"/>
  <c r="V260" i="3"/>
  <c r="BK260" i="3" s="1"/>
  <c r="BI259" i="3"/>
  <c r="BH259" i="3"/>
  <c r="BG259" i="3"/>
  <c r="BF259" i="3"/>
  <c r="X259" i="3"/>
  <c r="W259" i="3"/>
  <c r="AD259" i="3"/>
  <c r="AB259" i="3"/>
  <c r="Z259" i="3"/>
  <c r="BK259" i="3"/>
  <c r="P259" i="3"/>
  <c r="BE259" i="3" s="1"/>
  <c r="V259" i="3"/>
  <c r="BI256" i="3"/>
  <c r="BH256" i="3"/>
  <c r="BG256" i="3"/>
  <c r="BF256" i="3"/>
  <c r="X256" i="3"/>
  <c r="W256" i="3"/>
  <c r="AD256" i="3"/>
  <c r="AB256" i="3"/>
  <c r="Z256" i="3"/>
  <c r="BK256" i="3"/>
  <c r="V256" i="3"/>
  <c r="P256" i="3" s="1"/>
  <c r="BE256" i="3" s="1"/>
  <c r="BI255" i="3"/>
  <c r="BH255" i="3"/>
  <c r="BG255" i="3"/>
  <c r="BF255" i="3"/>
  <c r="X255" i="3"/>
  <c r="W255" i="3"/>
  <c r="AD255" i="3"/>
  <c r="AB255" i="3"/>
  <c r="Z255" i="3"/>
  <c r="V255" i="3"/>
  <c r="BK255" i="3" s="1"/>
  <c r="BI252" i="3"/>
  <c r="BH252" i="3"/>
  <c r="BG252" i="3"/>
  <c r="BF252" i="3"/>
  <c r="X252" i="3"/>
  <c r="X251" i="3" s="1"/>
  <c r="K97" i="3" s="1"/>
  <c r="W252" i="3"/>
  <c r="W251" i="3" s="1"/>
  <c r="H97" i="3" s="1"/>
  <c r="AD252" i="3"/>
  <c r="AD251" i="3" s="1"/>
  <c r="AB252" i="3"/>
  <c r="AB251" i="3" s="1"/>
  <c r="Z252" i="3"/>
  <c r="Z251" i="3" s="1"/>
  <c r="V252" i="3"/>
  <c r="BK252" i="3" s="1"/>
  <c r="BI250" i="3"/>
  <c r="BH250" i="3"/>
  <c r="BG250" i="3"/>
  <c r="BF250" i="3"/>
  <c r="X250" i="3"/>
  <c r="W250" i="3"/>
  <c r="AD250" i="3"/>
  <c r="AB250" i="3"/>
  <c r="Z250" i="3"/>
  <c r="V250" i="3"/>
  <c r="BI248" i="3"/>
  <c r="BH248" i="3"/>
  <c r="BG248" i="3"/>
  <c r="BF248" i="3"/>
  <c r="X248" i="3"/>
  <c r="X247" i="3" s="1"/>
  <c r="K96" i="3" s="1"/>
  <c r="W248" i="3"/>
  <c r="W247" i="3" s="1"/>
  <c r="H96" i="3" s="1"/>
  <c r="AD248" i="3"/>
  <c r="AD247" i="3" s="1"/>
  <c r="AB248" i="3"/>
  <c r="AB247" i="3" s="1"/>
  <c r="Z248" i="3"/>
  <c r="Z247" i="3" s="1"/>
  <c r="BK248" i="3"/>
  <c r="P248" i="3"/>
  <c r="BE248" i="3" s="1"/>
  <c r="V248" i="3"/>
  <c r="BI245" i="3"/>
  <c r="BH245" i="3"/>
  <c r="BG245" i="3"/>
  <c r="BF245" i="3"/>
  <c r="X245" i="3"/>
  <c r="W245" i="3"/>
  <c r="AD245" i="3"/>
  <c r="AB245" i="3"/>
  <c r="Z245" i="3"/>
  <c r="BK245" i="3"/>
  <c r="P245" i="3"/>
  <c r="BE245" i="3" s="1"/>
  <c r="V245" i="3"/>
  <c r="BI244" i="3"/>
  <c r="BH244" i="3"/>
  <c r="BG244" i="3"/>
  <c r="BF244" i="3"/>
  <c r="X244" i="3"/>
  <c r="W244" i="3"/>
  <c r="AD244" i="3"/>
  <c r="AB244" i="3"/>
  <c r="Z244" i="3"/>
  <c r="BK244" i="3"/>
  <c r="V244" i="3"/>
  <c r="P244" i="3" s="1"/>
  <c r="BE244" i="3" s="1"/>
  <c r="BI241" i="3"/>
  <c r="BH241" i="3"/>
  <c r="BG241" i="3"/>
  <c r="BF241" i="3"/>
  <c r="X241" i="3"/>
  <c r="X240" i="3" s="1"/>
  <c r="K95" i="3" s="1"/>
  <c r="W241" i="3"/>
  <c r="AD241" i="3"/>
  <c r="AB241" i="3"/>
  <c r="AB240" i="3" s="1"/>
  <c r="Z241" i="3"/>
  <c r="Z240" i="3" s="1"/>
  <c r="V241" i="3"/>
  <c r="BK241" i="3" s="1"/>
  <c r="BI238" i="3"/>
  <c r="BH238" i="3"/>
  <c r="BG238" i="3"/>
  <c r="BF238" i="3"/>
  <c r="X238" i="3"/>
  <c r="W238" i="3"/>
  <c r="AD238" i="3"/>
  <c r="AB238" i="3"/>
  <c r="Z238" i="3"/>
  <c r="V238" i="3"/>
  <c r="BK238" i="3" s="1"/>
  <c r="BI234" i="3"/>
  <c r="BH234" i="3"/>
  <c r="BG234" i="3"/>
  <c r="BF234" i="3"/>
  <c r="X234" i="3"/>
  <c r="W234" i="3"/>
  <c r="AD234" i="3"/>
  <c r="AB234" i="3"/>
  <c r="Z234" i="3"/>
  <c r="V234" i="3"/>
  <c r="BI232" i="3"/>
  <c r="BH232" i="3"/>
  <c r="BG232" i="3"/>
  <c r="BF232" i="3"/>
  <c r="X232" i="3"/>
  <c r="W232" i="3"/>
  <c r="W231" i="3" s="1"/>
  <c r="H94" i="3" s="1"/>
  <c r="AD232" i="3"/>
  <c r="AD231" i="3" s="1"/>
  <c r="AB232" i="3"/>
  <c r="AB231" i="3" s="1"/>
  <c r="Z232" i="3"/>
  <c r="BK232" i="3"/>
  <c r="P232" i="3"/>
  <c r="BE232" i="3" s="1"/>
  <c r="V232" i="3"/>
  <c r="BI230" i="3"/>
  <c r="BH230" i="3"/>
  <c r="BG230" i="3"/>
  <c r="BF230" i="3"/>
  <c r="X230" i="3"/>
  <c r="W230" i="3"/>
  <c r="AD230" i="3"/>
  <c r="AB230" i="3"/>
  <c r="Z230" i="3"/>
  <c r="BK230" i="3"/>
  <c r="P230" i="3"/>
  <c r="BE230" i="3" s="1"/>
  <c r="V230" i="3"/>
  <c r="BI227" i="3"/>
  <c r="BH227" i="3"/>
  <c r="BG227" i="3"/>
  <c r="BF227" i="3"/>
  <c r="X227" i="3"/>
  <c r="W227" i="3"/>
  <c r="AD227" i="3"/>
  <c r="AB227" i="3"/>
  <c r="Z227" i="3"/>
  <c r="BK227" i="3"/>
  <c r="V227" i="3"/>
  <c r="P227" i="3" s="1"/>
  <c r="BE227" i="3" s="1"/>
  <c r="BI226" i="3"/>
  <c r="BH226" i="3"/>
  <c r="BG226" i="3"/>
  <c r="BF226" i="3"/>
  <c r="X226" i="3"/>
  <c r="W226" i="3"/>
  <c r="AD226" i="3"/>
  <c r="AB226" i="3"/>
  <c r="Z226" i="3"/>
  <c r="V226" i="3"/>
  <c r="BK226" i="3" s="1"/>
  <c r="BI225" i="3"/>
  <c r="BH225" i="3"/>
  <c r="BG225" i="3"/>
  <c r="BF225" i="3"/>
  <c r="X225" i="3"/>
  <c r="W225" i="3"/>
  <c r="AD225" i="3"/>
  <c r="AB225" i="3"/>
  <c r="Z225" i="3"/>
  <c r="V225" i="3"/>
  <c r="BI224" i="3"/>
  <c r="BH224" i="3"/>
  <c r="BG224" i="3"/>
  <c r="BF224" i="3"/>
  <c r="X224" i="3"/>
  <c r="W224" i="3"/>
  <c r="AD224" i="3"/>
  <c r="AB224" i="3"/>
  <c r="Z224" i="3"/>
  <c r="BK224" i="3"/>
  <c r="P224" i="3"/>
  <c r="BE224" i="3" s="1"/>
  <c r="V224" i="3"/>
  <c r="BI221" i="3"/>
  <c r="BH221" i="3"/>
  <c r="BG221" i="3"/>
  <c r="BF221" i="3"/>
  <c r="X221" i="3"/>
  <c r="W221" i="3"/>
  <c r="AD221" i="3"/>
  <c r="AB221" i="3"/>
  <c r="Z221" i="3"/>
  <c r="BK221" i="3"/>
  <c r="V221" i="3"/>
  <c r="P221" i="3" s="1"/>
  <c r="BE221" i="3" s="1"/>
  <c r="BI220" i="3"/>
  <c r="BH220" i="3"/>
  <c r="BG220" i="3"/>
  <c r="BF220" i="3"/>
  <c r="X220" i="3"/>
  <c r="W220" i="3"/>
  <c r="AD220" i="3"/>
  <c r="AB220" i="3"/>
  <c r="Z220" i="3"/>
  <c r="V220" i="3"/>
  <c r="BK220" i="3" s="1"/>
  <c r="BI218" i="3"/>
  <c r="BH218" i="3"/>
  <c r="BG218" i="3"/>
  <c r="BF218" i="3"/>
  <c r="X218" i="3"/>
  <c r="X217" i="3" s="1"/>
  <c r="K93" i="3" s="1"/>
  <c r="W218" i="3"/>
  <c r="AD218" i="3"/>
  <c r="AB218" i="3"/>
  <c r="AB217" i="3" s="1"/>
  <c r="Z218" i="3"/>
  <c r="Z217" i="3" s="1"/>
  <c r="V218" i="3"/>
  <c r="BI212" i="3"/>
  <c r="BH212" i="3"/>
  <c r="BG212" i="3"/>
  <c r="BF212" i="3"/>
  <c r="X212" i="3"/>
  <c r="W212" i="3"/>
  <c r="AD212" i="3"/>
  <c r="AB212" i="3"/>
  <c r="Z212" i="3"/>
  <c r="V212" i="3"/>
  <c r="BI210" i="3"/>
  <c r="BH210" i="3"/>
  <c r="BG210" i="3"/>
  <c r="BF210" i="3"/>
  <c r="X210" i="3"/>
  <c r="W210" i="3"/>
  <c r="AD210" i="3"/>
  <c r="AB210" i="3"/>
  <c r="Z210" i="3"/>
  <c r="BK210" i="3"/>
  <c r="P210" i="3"/>
  <c r="BE210" i="3" s="1"/>
  <c r="V210" i="3"/>
  <c r="BI207" i="3"/>
  <c r="BH207" i="3"/>
  <c r="BG207" i="3"/>
  <c r="BF207" i="3"/>
  <c r="X207" i="3"/>
  <c r="W207" i="3"/>
  <c r="AD207" i="3"/>
  <c r="AB207" i="3"/>
  <c r="Z207" i="3"/>
  <c r="BK207" i="3"/>
  <c r="V207" i="3"/>
  <c r="P207" i="3" s="1"/>
  <c r="BE207" i="3" s="1"/>
  <c r="BI205" i="3"/>
  <c r="BH205" i="3"/>
  <c r="BG205" i="3"/>
  <c r="BF205" i="3"/>
  <c r="X205" i="3"/>
  <c r="W205" i="3"/>
  <c r="AD205" i="3"/>
  <c r="AB205" i="3"/>
  <c r="Z205" i="3"/>
  <c r="V205" i="3"/>
  <c r="BK205" i="3" s="1"/>
  <c r="BI199" i="3"/>
  <c r="BH199" i="3"/>
  <c r="BG199" i="3"/>
  <c r="BF199" i="3"/>
  <c r="X199" i="3"/>
  <c r="W199" i="3"/>
  <c r="AD199" i="3"/>
  <c r="AB199" i="3"/>
  <c r="Z199" i="3"/>
  <c r="V199" i="3"/>
  <c r="BI197" i="3"/>
  <c r="BH197" i="3"/>
  <c r="BG197" i="3"/>
  <c r="BF197" i="3"/>
  <c r="X197" i="3"/>
  <c r="W197" i="3"/>
  <c r="W196" i="3" s="1"/>
  <c r="H92" i="3" s="1"/>
  <c r="AD197" i="3"/>
  <c r="AB197" i="3"/>
  <c r="AB196" i="3" s="1"/>
  <c r="Z197" i="3"/>
  <c r="BK197" i="3"/>
  <c r="P197" i="3"/>
  <c r="BE197" i="3" s="1"/>
  <c r="V197" i="3"/>
  <c r="BI192" i="3"/>
  <c r="BH192" i="3"/>
  <c r="BG192" i="3"/>
  <c r="BF192" i="3"/>
  <c r="X192" i="3"/>
  <c r="W192" i="3"/>
  <c r="AD192" i="3"/>
  <c r="AB192" i="3"/>
  <c r="Z192" i="3"/>
  <c r="BK192" i="3"/>
  <c r="P192" i="3"/>
  <c r="BE192" i="3" s="1"/>
  <c r="V192" i="3"/>
  <c r="BI191" i="3"/>
  <c r="BH191" i="3"/>
  <c r="BG191" i="3"/>
  <c r="BF191" i="3"/>
  <c r="X191" i="3"/>
  <c r="W191" i="3"/>
  <c r="AD191" i="3"/>
  <c r="AB191" i="3"/>
  <c r="Z191" i="3"/>
  <c r="BK191" i="3"/>
  <c r="V191" i="3"/>
  <c r="P191" i="3" s="1"/>
  <c r="BE191" i="3" s="1"/>
  <c r="BI190" i="3"/>
  <c r="BH190" i="3"/>
  <c r="BG190" i="3"/>
  <c r="BF190" i="3"/>
  <c r="X190" i="3"/>
  <c r="W190" i="3"/>
  <c r="AD190" i="3"/>
  <c r="AB190" i="3"/>
  <c r="Z190" i="3"/>
  <c r="V190" i="3"/>
  <c r="BK190" i="3" s="1"/>
  <c r="BI185" i="3"/>
  <c r="BH185" i="3"/>
  <c r="BG185" i="3"/>
  <c r="BF185" i="3"/>
  <c r="X185" i="3"/>
  <c r="W185" i="3"/>
  <c r="AD185" i="3"/>
  <c r="AB185" i="3"/>
  <c r="Z185" i="3"/>
  <c r="V185" i="3"/>
  <c r="BI184" i="3"/>
  <c r="BH184" i="3"/>
  <c r="BG184" i="3"/>
  <c r="BF184" i="3"/>
  <c r="X184" i="3"/>
  <c r="W184" i="3"/>
  <c r="AD184" i="3"/>
  <c r="AB184" i="3"/>
  <c r="Z184" i="3"/>
  <c r="BK184" i="3"/>
  <c r="P184" i="3"/>
  <c r="BE184" i="3" s="1"/>
  <c r="V184" i="3"/>
  <c r="BI181" i="3"/>
  <c r="BH181" i="3"/>
  <c r="BG181" i="3"/>
  <c r="BF181" i="3"/>
  <c r="X181" i="3"/>
  <c r="W181" i="3"/>
  <c r="AD181" i="3"/>
  <c r="AB181" i="3"/>
  <c r="Z181" i="3"/>
  <c r="BK181" i="3"/>
  <c r="V181" i="3"/>
  <c r="P181" i="3" s="1"/>
  <c r="BE181" i="3" s="1"/>
  <c r="BI179" i="3"/>
  <c r="BH179" i="3"/>
  <c r="BG179" i="3"/>
  <c r="BF179" i="3"/>
  <c r="X179" i="3"/>
  <c r="X178" i="3" s="1"/>
  <c r="K91" i="3" s="1"/>
  <c r="W179" i="3"/>
  <c r="AD179" i="3"/>
  <c r="AD178" i="3" s="1"/>
  <c r="AB179" i="3"/>
  <c r="Z179" i="3"/>
  <c r="Z178" i="3" s="1"/>
  <c r="V179" i="3"/>
  <c r="BK179" i="3" s="1"/>
  <c r="BI173" i="3"/>
  <c r="BH173" i="3"/>
  <c r="BG173" i="3"/>
  <c r="BF173" i="3"/>
  <c r="X173" i="3"/>
  <c r="W173" i="3"/>
  <c r="AD173" i="3"/>
  <c r="AB173" i="3"/>
  <c r="Z173" i="3"/>
  <c r="V173" i="3"/>
  <c r="BK173" i="3" s="1"/>
  <c r="BI172" i="3"/>
  <c r="BH172" i="3"/>
  <c r="BG172" i="3"/>
  <c r="BF172" i="3"/>
  <c r="X172" i="3"/>
  <c r="W172" i="3"/>
  <c r="AD172" i="3"/>
  <c r="AB172" i="3"/>
  <c r="Z172" i="3"/>
  <c r="V172" i="3"/>
  <c r="BI169" i="3"/>
  <c r="BH169" i="3"/>
  <c r="BG169" i="3"/>
  <c r="BF169" i="3"/>
  <c r="X169" i="3"/>
  <c r="W169" i="3"/>
  <c r="AD169" i="3"/>
  <c r="AB169" i="3"/>
  <c r="Z169" i="3"/>
  <c r="BK169" i="3"/>
  <c r="P169" i="3"/>
  <c r="BE169" i="3" s="1"/>
  <c r="V169" i="3"/>
  <c r="BI168" i="3"/>
  <c r="BH168" i="3"/>
  <c r="BG168" i="3"/>
  <c r="BF168" i="3"/>
  <c r="X168" i="3"/>
  <c r="W168" i="3"/>
  <c r="AD168" i="3"/>
  <c r="AB168" i="3"/>
  <c r="Z168" i="3"/>
  <c r="BK168" i="3"/>
  <c r="V168" i="3"/>
  <c r="P168" i="3" s="1"/>
  <c r="BE168" i="3" s="1"/>
  <c r="BI163" i="3"/>
  <c r="BH163" i="3"/>
  <c r="BG163" i="3"/>
  <c r="BF163" i="3"/>
  <c r="X163" i="3"/>
  <c r="W163" i="3"/>
  <c r="AD163" i="3"/>
  <c r="AB163" i="3"/>
  <c r="Z163" i="3"/>
  <c r="V163" i="3"/>
  <c r="BK163" i="3" s="1"/>
  <c r="BI162" i="3"/>
  <c r="BH162" i="3"/>
  <c r="BG162" i="3"/>
  <c r="BF162" i="3"/>
  <c r="X162" i="3"/>
  <c r="W162" i="3"/>
  <c r="AD162" i="3"/>
  <c r="AB162" i="3"/>
  <c r="Z162" i="3"/>
  <c r="V162" i="3"/>
  <c r="BI159" i="3"/>
  <c r="BH159" i="3"/>
  <c r="BG159" i="3"/>
  <c r="BF159" i="3"/>
  <c r="X159" i="3"/>
  <c r="W159" i="3"/>
  <c r="AD159" i="3"/>
  <c r="AB159" i="3"/>
  <c r="Z159" i="3"/>
  <c r="BK159" i="3"/>
  <c r="P159" i="3"/>
  <c r="BE159" i="3" s="1"/>
  <c r="V159" i="3"/>
  <c r="BI158" i="3"/>
  <c r="BH158" i="3"/>
  <c r="BG158" i="3"/>
  <c r="BF158" i="3"/>
  <c r="X158" i="3"/>
  <c r="W158" i="3"/>
  <c r="AD158" i="3"/>
  <c r="AB158" i="3"/>
  <c r="Z158" i="3"/>
  <c r="BK158" i="3"/>
  <c r="V158" i="3"/>
  <c r="P158" i="3" s="1"/>
  <c r="BE158" i="3" s="1"/>
  <c r="BI155" i="3"/>
  <c r="BH155" i="3"/>
  <c r="BG155" i="3"/>
  <c r="BF155" i="3"/>
  <c r="X155" i="3"/>
  <c r="W155" i="3"/>
  <c r="AD155" i="3"/>
  <c r="AB155" i="3"/>
  <c r="Z155" i="3"/>
  <c r="V155" i="3"/>
  <c r="BK155" i="3" s="1"/>
  <c r="BI154" i="3"/>
  <c r="BH154" i="3"/>
  <c r="BG154" i="3"/>
  <c r="BF154" i="3"/>
  <c r="X154" i="3"/>
  <c r="W154" i="3"/>
  <c r="W153" i="3" s="1"/>
  <c r="H90" i="3" s="1"/>
  <c r="AD154" i="3"/>
  <c r="AB154" i="3"/>
  <c r="AB153" i="3" s="1"/>
  <c r="Z154" i="3"/>
  <c r="V154" i="3"/>
  <c r="BI147" i="3"/>
  <c r="BH147" i="3"/>
  <c r="BG147" i="3"/>
  <c r="BF147" i="3"/>
  <c r="X147" i="3"/>
  <c r="W147" i="3"/>
  <c r="AD147" i="3"/>
  <c r="AB147" i="3"/>
  <c r="Z147" i="3"/>
  <c r="V147" i="3"/>
  <c r="BI146" i="3"/>
  <c r="BH146" i="3"/>
  <c r="BG146" i="3"/>
  <c r="BF146" i="3"/>
  <c r="X146" i="3"/>
  <c r="W146" i="3"/>
  <c r="AD146" i="3"/>
  <c r="AB146" i="3"/>
  <c r="Z146" i="3"/>
  <c r="BK146" i="3"/>
  <c r="P146" i="3"/>
  <c r="BE146" i="3" s="1"/>
  <c r="V146" i="3"/>
  <c r="BI141" i="3"/>
  <c r="BH141" i="3"/>
  <c r="BG141" i="3"/>
  <c r="BF141" i="3"/>
  <c r="X141" i="3"/>
  <c r="W141" i="3"/>
  <c r="AD141" i="3"/>
  <c r="AB141" i="3"/>
  <c r="Z141" i="3"/>
  <c r="BK141" i="3"/>
  <c r="V141" i="3"/>
  <c r="P141" i="3" s="1"/>
  <c r="BE141" i="3" s="1"/>
  <c r="BI139" i="3"/>
  <c r="BH139" i="3"/>
  <c r="BG139" i="3"/>
  <c r="BF139" i="3"/>
  <c r="X139" i="3"/>
  <c r="W139" i="3"/>
  <c r="AD139" i="3"/>
  <c r="AB139" i="3"/>
  <c r="Z139" i="3"/>
  <c r="V139" i="3"/>
  <c r="BI136" i="3"/>
  <c r="BH136" i="3"/>
  <c r="BG136" i="3"/>
  <c r="BF136" i="3"/>
  <c r="X136" i="3"/>
  <c r="W136" i="3"/>
  <c r="AD136" i="3"/>
  <c r="AB136" i="3"/>
  <c r="Z136" i="3"/>
  <c r="P136" i="3"/>
  <c r="BE136" i="3" s="1"/>
  <c r="V136" i="3"/>
  <c r="BK136" i="3" s="1"/>
  <c r="BI134" i="3"/>
  <c r="BH134" i="3"/>
  <c r="BG134" i="3"/>
  <c r="BF134" i="3"/>
  <c r="X134" i="3"/>
  <c r="W134" i="3"/>
  <c r="AD134" i="3"/>
  <c r="AB134" i="3"/>
  <c r="Z134" i="3"/>
  <c r="BK134" i="3"/>
  <c r="V134" i="3"/>
  <c r="P134" i="3" s="1"/>
  <c r="BE134" i="3" s="1"/>
  <c r="BI131" i="3"/>
  <c r="BH131" i="3"/>
  <c r="BG131" i="3"/>
  <c r="BF131" i="3"/>
  <c r="X131" i="3"/>
  <c r="W131" i="3"/>
  <c r="AD131" i="3"/>
  <c r="AB131" i="3"/>
  <c r="Z131" i="3"/>
  <c r="V131" i="3"/>
  <c r="BI129" i="3"/>
  <c r="BH129" i="3"/>
  <c r="BG129" i="3"/>
  <c r="BF129" i="3"/>
  <c r="X129" i="3"/>
  <c r="W129" i="3"/>
  <c r="AD129" i="3"/>
  <c r="AD128" i="3" s="1"/>
  <c r="AB129" i="3"/>
  <c r="AB128" i="3" s="1"/>
  <c r="Z129" i="3"/>
  <c r="V129" i="3"/>
  <c r="BK129" i="3" s="1"/>
  <c r="M124" i="3"/>
  <c r="F123" i="3"/>
  <c r="M121" i="3"/>
  <c r="F121" i="3"/>
  <c r="F119" i="3"/>
  <c r="F118" i="3"/>
  <c r="BI108" i="3"/>
  <c r="BH108" i="3"/>
  <c r="BG108" i="3"/>
  <c r="BE108" i="3"/>
  <c r="BI107" i="3"/>
  <c r="BH107" i="3"/>
  <c r="BG107" i="3"/>
  <c r="BF107" i="3"/>
  <c r="BI106" i="3"/>
  <c r="BH106" i="3"/>
  <c r="BG106" i="3"/>
  <c r="BF106" i="3"/>
  <c r="BI105" i="3"/>
  <c r="BH105" i="3"/>
  <c r="BG105" i="3"/>
  <c r="BF105" i="3"/>
  <c r="BI104" i="3"/>
  <c r="BH104" i="3"/>
  <c r="BG104" i="3"/>
  <c r="BF104" i="3"/>
  <c r="BI103" i="3"/>
  <c r="BH103" i="3"/>
  <c r="BG103" i="3"/>
  <c r="BF103" i="3"/>
  <c r="M84" i="3"/>
  <c r="F81" i="3"/>
  <c r="F79" i="3"/>
  <c r="O21" i="3"/>
  <c r="E21" i="3"/>
  <c r="O20" i="3"/>
  <c r="O18" i="3"/>
  <c r="E18" i="3"/>
  <c r="M123" i="3" s="1"/>
  <c r="O17" i="3"/>
  <c r="O15" i="3"/>
  <c r="E15" i="3"/>
  <c r="F124" i="3" s="1"/>
  <c r="O14" i="3"/>
  <c r="O12" i="3"/>
  <c r="E12" i="3"/>
  <c r="F83" i="3" s="1"/>
  <c r="O11" i="3"/>
  <c r="O9" i="3"/>
  <c r="M81" i="3" s="1"/>
  <c r="F6" i="3"/>
  <c r="F78" i="3" s="1"/>
  <c r="AD132" i="2"/>
  <c r="BA88" i="1"/>
  <c r="AZ88" i="1"/>
  <c r="BI150" i="2"/>
  <c r="BH150" i="2"/>
  <c r="BG150" i="2"/>
  <c r="BF150" i="2"/>
  <c r="X150" i="2"/>
  <c r="W150" i="2"/>
  <c r="BK150" i="2"/>
  <c r="P150" i="2" s="1"/>
  <c r="BE150" i="2" s="1"/>
  <c r="V150" i="2"/>
  <c r="BI149" i="2"/>
  <c r="BH149" i="2"/>
  <c r="BG149" i="2"/>
  <c r="BF149" i="2"/>
  <c r="X149" i="2"/>
  <c r="W149" i="2"/>
  <c r="V149" i="2"/>
  <c r="BK149" i="2" s="1"/>
  <c r="P149" i="2" s="1"/>
  <c r="BE149" i="2" s="1"/>
  <c r="BI148" i="2"/>
  <c r="BH148" i="2"/>
  <c r="BG148" i="2"/>
  <c r="BF148" i="2"/>
  <c r="X148" i="2"/>
  <c r="W148" i="2"/>
  <c r="P148" i="2"/>
  <c r="BE148" i="2" s="1"/>
  <c r="BK148" i="2"/>
  <c r="V148" i="2"/>
  <c r="BI147" i="2"/>
  <c r="BH147" i="2"/>
  <c r="BG147" i="2"/>
  <c r="BF147" i="2"/>
  <c r="X147" i="2"/>
  <c r="X145" i="2" s="1"/>
  <c r="K91" i="2" s="1"/>
  <c r="W147" i="2"/>
  <c r="W145" i="2" s="1"/>
  <c r="H91" i="2" s="1"/>
  <c r="V147" i="2"/>
  <c r="BK147" i="2" s="1"/>
  <c r="P147" i="2" s="1"/>
  <c r="BE147" i="2" s="1"/>
  <c r="BI146" i="2"/>
  <c r="BH146" i="2"/>
  <c r="BG146" i="2"/>
  <c r="BF146" i="2"/>
  <c r="X146" i="2"/>
  <c r="W146" i="2"/>
  <c r="BK146" i="2"/>
  <c r="V146" i="2"/>
  <c r="BI141" i="2"/>
  <c r="BH141" i="2"/>
  <c r="BG141" i="2"/>
  <c r="BF141" i="2"/>
  <c r="X141" i="2"/>
  <c r="W141" i="2"/>
  <c r="AD141" i="2"/>
  <c r="AB141" i="2"/>
  <c r="Z141" i="2"/>
  <c r="V141" i="2"/>
  <c r="BK141" i="2" s="1"/>
  <c r="BI139" i="2"/>
  <c r="BH139" i="2"/>
  <c r="BG139" i="2"/>
  <c r="BF139" i="2"/>
  <c r="X139" i="2"/>
  <c r="W139" i="2"/>
  <c r="AD139" i="2"/>
  <c r="AB139" i="2"/>
  <c r="Z139" i="2"/>
  <c r="BK139" i="2"/>
  <c r="P139" i="2"/>
  <c r="BE139" i="2" s="1"/>
  <c r="V139" i="2"/>
  <c r="BI135" i="2"/>
  <c r="BH135" i="2"/>
  <c r="BG135" i="2"/>
  <c r="BF135" i="2"/>
  <c r="X135" i="2"/>
  <c r="W135" i="2"/>
  <c r="W132" i="2" s="1"/>
  <c r="H90" i="2" s="1"/>
  <c r="AD135" i="2"/>
  <c r="AB135" i="2"/>
  <c r="Z135" i="2"/>
  <c r="BK135" i="2"/>
  <c r="V135" i="2"/>
  <c r="P135" i="2" s="1"/>
  <c r="BE135" i="2" s="1"/>
  <c r="BI133" i="2"/>
  <c r="BH133" i="2"/>
  <c r="BG133" i="2"/>
  <c r="BF133" i="2"/>
  <c r="X133" i="2"/>
  <c r="X132" i="2" s="1"/>
  <c r="K90" i="2" s="1"/>
  <c r="W133" i="2"/>
  <c r="AD133" i="2"/>
  <c r="AB133" i="2"/>
  <c r="Z133" i="2"/>
  <c r="Z132" i="2" s="1"/>
  <c r="V133" i="2"/>
  <c r="BI129" i="2"/>
  <c r="BH129" i="2"/>
  <c r="BG129" i="2"/>
  <c r="BF129" i="2"/>
  <c r="X129" i="2"/>
  <c r="W129" i="2"/>
  <c r="AD129" i="2"/>
  <c r="AB129" i="2"/>
  <c r="Z129" i="2"/>
  <c r="V129" i="2"/>
  <c r="BI128" i="2"/>
  <c r="BH128" i="2"/>
  <c r="BG128" i="2"/>
  <c r="BF128" i="2"/>
  <c r="X128" i="2"/>
  <c r="W128" i="2"/>
  <c r="AD128" i="2"/>
  <c r="AB128" i="2"/>
  <c r="Z128" i="2"/>
  <c r="V128" i="2"/>
  <c r="BK128" i="2" s="1"/>
  <c r="BI125" i="2"/>
  <c r="BH125" i="2"/>
  <c r="BG125" i="2"/>
  <c r="BF125" i="2"/>
  <c r="X125" i="2"/>
  <c r="W125" i="2"/>
  <c r="AD125" i="2"/>
  <c r="AD119" i="2" s="1"/>
  <c r="AD118" i="2" s="1"/>
  <c r="AB125" i="2"/>
  <c r="Z125" i="2"/>
  <c r="BK125" i="2"/>
  <c r="P125" i="2"/>
  <c r="BE125" i="2" s="1"/>
  <c r="V125" i="2"/>
  <c r="BI124" i="2"/>
  <c r="BH124" i="2"/>
  <c r="BG124" i="2"/>
  <c r="BF124" i="2"/>
  <c r="X124" i="2"/>
  <c r="W124" i="2"/>
  <c r="W119" i="2" s="1"/>
  <c r="AD124" i="2"/>
  <c r="AB124" i="2"/>
  <c r="Z124" i="2"/>
  <c r="BK124" i="2"/>
  <c r="V124" i="2"/>
  <c r="P124" i="2" s="1"/>
  <c r="BE124" i="2" s="1"/>
  <c r="BI120" i="2"/>
  <c r="BH120" i="2"/>
  <c r="BG120" i="2"/>
  <c r="BF120" i="2"/>
  <c r="X120" i="2"/>
  <c r="W120" i="2"/>
  <c r="AD120" i="2"/>
  <c r="AB120" i="2"/>
  <c r="AB119" i="2" s="1"/>
  <c r="Z120" i="2"/>
  <c r="V120" i="2"/>
  <c r="M115" i="2"/>
  <c r="F114" i="2"/>
  <c r="F112" i="2"/>
  <c r="F110" i="2"/>
  <c r="BI99" i="2"/>
  <c r="BH99" i="2"/>
  <c r="BG99" i="2"/>
  <c r="BE99" i="2"/>
  <c r="BI98" i="2"/>
  <c r="BH98" i="2"/>
  <c r="BG98" i="2"/>
  <c r="BF98" i="2"/>
  <c r="BI97" i="2"/>
  <c r="BH97" i="2"/>
  <c r="BG97" i="2"/>
  <c r="BF97" i="2"/>
  <c r="BI96" i="2"/>
  <c r="BH96" i="2"/>
  <c r="BG96" i="2"/>
  <c r="BF96" i="2"/>
  <c r="BI95" i="2"/>
  <c r="BH95" i="2"/>
  <c r="BG95" i="2"/>
  <c r="H36" i="2" s="1"/>
  <c r="BD88" i="1" s="1"/>
  <c r="BF95" i="2"/>
  <c r="BI94" i="2"/>
  <c r="BH94" i="2"/>
  <c r="BG94" i="2"/>
  <c r="BF94" i="2"/>
  <c r="F83" i="2"/>
  <c r="F81" i="2"/>
  <c r="F79" i="2"/>
  <c r="F78" i="2"/>
  <c r="O21" i="2"/>
  <c r="E21" i="2"/>
  <c r="M84" i="2" s="1"/>
  <c r="O20" i="2"/>
  <c r="O18" i="2"/>
  <c r="E18" i="2"/>
  <c r="M114" i="2" s="1"/>
  <c r="O17" i="2"/>
  <c r="O15" i="2"/>
  <c r="E15" i="2"/>
  <c r="F115" i="2" s="1"/>
  <c r="O14" i="2"/>
  <c r="O12" i="2"/>
  <c r="E12" i="2"/>
  <c r="O11" i="2"/>
  <c r="O9" i="2"/>
  <c r="M81" i="2" s="1"/>
  <c r="F6" i="2"/>
  <c r="F109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AM80" i="1"/>
  <c r="L80" i="1"/>
  <c r="L78" i="1"/>
  <c r="L77" i="1"/>
  <c r="AB127" i="3" l="1"/>
  <c r="BK131" i="3"/>
  <c r="BK128" i="3" s="1"/>
  <c r="P131" i="3"/>
  <c r="BE131" i="3" s="1"/>
  <c r="BK162" i="3"/>
  <c r="P162" i="3"/>
  <c r="BE162" i="3" s="1"/>
  <c r="BK212" i="3"/>
  <c r="P212" i="3"/>
  <c r="BE212" i="3" s="1"/>
  <c r="BK250" i="3"/>
  <c r="P250" i="3"/>
  <c r="BE250" i="3" s="1"/>
  <c r="P284" i="3"/>
  <c r="BE284" i="3" s="1"/>
  <c r="BK283" i="3"/>
  <c r="M283" i="3" s="1"/>
  <c r="M100" i="3" s="1"/>
  <c r="BK133" i="2"/>
  <c r="BK132" i="2" s="1"/>
  <c r="M132" i="2" s="1"/>
  <c r="M90" i="2" s="1"/>
  <c r="P133" i="2"/>
  <c r="BE133" i="2" s="1"/>
  <c r="BK147" i="3"/>
  <c r="P147" i="3"/>
  <c r="BE147" i="3" s="1"/>
  <c r="BK172" i="3"/>
  <c r="P172" i="3"/>
  <c r="BE172" i="3" s="1"/>
  <c r="M112" i="2"/>
  <c r="M83" i="2"/>
  <c r="BK120" i="2"/>
  <c r="P120" i="2"/>
  <c r="BE120" i="2" s="1"/>
  <c r="AB132" i="2"/>
  <c r="AB118" i="2" s="1"/>
  <c r="BK145" i="2"/>
  <c r="M145" i="2" s="1"/>
  <c r="M91" i="2" s="1"/>
  <c r="M83" i="3"/>
  <c r="P129" i="3"/>
  <c r="BE129" i="3" s="1"/>
  <c r="BK154" i="3"/>
  <c r="BK153" i="3" s="1"/>
  <c r="M153" i="3" s="1"/>
  <c r="M90" i="3" s="1"/>
  <c r="P154" i="3"/>
  <c r="BE154" i="3" s="1"/>
  <c r="BK199" i="3"/>
  <c r="P199" i="3"/>
  <c r="BE199" i="3" s="1"/>
  <c r="BK129" i="2"/>
  <c r="P129" i="2"/>
  <c r="BE129" i="2" s="1"/>
  <c r="P128" i="2"/>
  <c r="BE128" i="2" s="1"/>
  <c r="H37" i="2"/>
  <c r="BE88" i="1" s="1"/>
  <c r="W118" i="2"/>
  <c r="H88" i="2" s="1"/>
  <c r="M28" i="2" s="1"/>
  <c r="AS88" i="1" s="1"/>
  <c r="H89" i="2"/>
  <c r="F84" i="2"/>
  <c r="H38" i="2"/>
  <c r="BF88" i="1" s="1"/>
  <c r="Z119" i="2"/>
  <c r="Z118" i="2" s="1"/>
  <c r="AW88" i="1" s="1"/>
  <c r="X119" i="2"/>
  <c r="P141" i="2"/>
  <c r="BE141" i="2" s="1"/>
  <c r="P146" i="2"/>
  <c r="BE146" i="2" s="1"/>
  <c r="F84" i="3"/>
  <c r="H38" i="3"/>
  <c r="BF89" i="1" s="1"/>
  <c r="Z153" i="3"/>
  <c r="X153" i="3"/>
  <c r="K90" i="3" s="1"/>
  <c r="AB178" i="3"/>
  <c r="AD196" i="3"/>
  <c r="BK234" i="3"/>
  <c r="BK231" i="3" s="1"/>
  <c r="M231" i="3" s="1"/>
  <c r="M94" i="3" s="1"/>
  <c r="P234" i="3"/>
  <c r="BE234" i="3" s="1"/>
  <c r="AD240" i="3"/>
  <c r="H36" i="3"/>
  <c r="BD89" i="1" s="1"/>
  <c r="BD87" i="1" s="1"/>
  <c r="W128" i="3"/>
  <c r="W178" i="3"/>
  <c r="H91" i="3" s="1"/>
  <c r="BK196" i="3"/>
  <c r="M196" i="3" s="1"/>
  <c r="M92" i="3" s="1"/>
  <c r="AD217" i="3"/>
  <c r="BK240" i="3"/>
  <c r="M240" i="3" s="1"/>
  <c r="M95" i="3" s="1"/>
  <c r="W240" i="3"/>
  <c r="H95" i="3" s="1"/>
  <c r="BK247" i="3"/>
  <c r="M247" i="3" s="1"/>
  <c r="M96" i="3" s="1"/>
  <c r="H37" i="3"/>
  <c r="BE89" i="1" s="1"/>
  <c r="Z128" i="3"/>
  <c r="X128" i="3"/>
  <c r="BK139" i="3"/>
  <c r="P139" i="3"/>
  <c r="BE139" i="3" s="1"/>
  <c r="AD153" i="3"/>
  <c r="AD127" i="3" s="1"/>
  <c r="BK185" i="3"/>
  <c r="BK178" i="3" s="1"/>
  <c r="M178" i="3" s="1"/>
  <c r="M91" i="3" s="1"/>
  <c r="P185" i="3"/>
  <c r="BE185" i="3" s="1"/>
  <c r="Z196" i="3"/>
  <c r="X196" i="3"/>
  <c r="K92" i="3" s="1"/>
  <c r="BK218" i="3"/>
  <c r="BK217" i="3" s="1"/>
  <c r="M217" i="3" s="1"/>
  <c r="M93" i="3" s="1"/>
  <c r="P218" i="3"/>
  <c r="BE218" i="3" s="1"/>
  <c r="W217" i="3"/>
  <c r="H93" i="3" s="1"/>
  <c r="BK225" i="3"/>
  <c r="P225" i="3"/>
  <c r="BE225" i="3" s="1"/>
  <c r="Z231" i="3"/>
  <c r="X231" i="3"/>
  <c r="K94" i="3" s="1"/>
  <c r="BK251" i="3"/>
  <c r="M251" i="3" s="1"/>
  <c r="M97" i="3" s="1"/>
  <c r="BK275" i="3"/>
  <c r="M275" i="3" s="1"/>
  <c r="M98" i="3" s="1"/>
  <c r="P252" i="3"/>
  <c r="BE252" i="3" s="1"/>
  <c r="P260" i="3"/>
  <c r="BE260" i="3" s="1"/>
  <c r="P270" i="3"/>
  <c r="BE270" i="3" s="1"/>
  <c r="P276" i="3"/>
  <c r="BE276" i="3" s="1"/>
  <c r="P155" i="3"/>
  <c r="BE155" i="3" s="1"/>
  <c r="P163" i="3"/>
  <c r="BE163" i="3" s="1"/>
  <c r="P173" i="3"/>
  <c r="BE173" i="3" s="1"/>
  <c r="P179" i="3"/>
  <c r="BE179" i="3" s="1"/>
  <c r="P190" i="3"/>
  <c r="BE190" i="3" s="1"/>
  <c r="P205" i="3"/>
  <c r="BE205" i="3" s="1"/>
  <c r="P220" i="3"/>
  <c r="BE220" i="3" s="1"/>
  <c r="P226" i="3"/>
  <c r="BE226" i="3" s="1"/>
  <c r="P238" i="3"/>
  <c r="BE238" i="3" s="1"/>
  <c r="P241" i="3"/>
  <c r="BE241" i="3" s="1"/>
  <c r="P255" i="3"/>
  <c r="BE255" i="3" s="1"/>
  <c r="P263" i="3"/>
  <c r="BE263" i="3" s="1"/>
  <c r="P279" i="3"/>
  <c r="BE279" i="3" s="1"/>
  <c r="AZ87" i="1" l="1"/>
  <c r="W35" i="1"/>
  <c r="M128" i="3"/>
  <c r="M89" i="3" s="1"/>
  <c r="BK127" i="3"/>
  <c r="M127" i="3" s="1"/>
  <c r="M88" i="3" s="1"/>
  <c r="K89" i="2"/>
  <c r="X118" i="2"/>
  <c r="K88" i="2" s="1"/>
  <c r="M29" i="2" s="1"/>
  <c r="AT88" i="1" s="1"/>
  <c r="X127" i="3"/>
  <c r="K88" i="3" s="1"/>
  <c r="M29" i="3" s="1"/>
  <c r="AT89" i="1" s="1"/>
  <c r="K89" i="3"/>
  <c r="Z127" i="3"/>
  <c r="AW89" i="1" s="1"/>
  <c r="AW87" i="1" s="1"/>
  <c r="BK119" i="2"/>
  <c r="W127" i="3"/>
  <c r="H88" i="3" s="1"/>
  <c r="M28" i="3" s="1"/>
  <c r="AS89" i="1" s="1"/>
  <c r="AS87" i="1" s="1"/>
  <c r="AK27" i="1" s="1"/>
  <c r="H89" i="3"/>
  <c r="BF87" i="1"/>
  <c r="W37" i="1" s="1"/>
  <c r="BE87" i="1"/>
  <c r="M119" i="2" l="1"/>
  <c r="M89" i="2" s="1"/>
  <c r="BK118" i="2"/>
  <c r="M118" i="2" s="1"/>
  <c r="M88" i="2" s="1"/>
  <c r="BA87" i="1"/>
  <c r="W36" i="1"/>
  <c r="M107" i="3"/>
  <c r="BE107" i="3" s="1"/>
  <c r="M105" i="3"/>
  <c r="BE105" i="3" s="1"/>
  <c r="M103" i="3"/>
  <c r="M27" i="3"/>
  <c r="M108" i="3"/>
  <c r="BF108" i="3" s="1"/>
  <c r="M104" i="3"/>
  <c r="BE104" i="3" s="1"/>
  <c r="M106" i="3"/>
  <c r="BE106" i="3" s="1"/>
  <c r="AT87" i="1"/>
  <c r="AK28" i="1" s="1"/>
  <c r="M102" i="3" l="1"/>
  <c r="BE103" i="3"/>
  <c r="M99" i="2"/>
  <c r="BF99" i="2" s="1"/>
  <c r="M97" i="2"/>
  <c r="BE97" i="2" s="1"/>
  <c r="M95" i="2"/>
  <c r="BE95" i="2" s="1"/>
  <c r="M98" i="2"/>
  <c r="BE98" i="2" s="1"/>
  <c r="M94" i="2"/>
  <c r="M96" i="2"/>
  <c r="BE96" i="2" s="1"/>
  <c r="M27" i="2"/>
  <c r="M35" i="3"/>
  <c r="AY89" i="1" s="1"/>
  <c r="H35" i="3"/>
  <c r="BC89" i="1" s="1"/>
  <c r="H34" i="3" l="1"/>
  <c r="BB89" i="1" s="1"/>
  <c r="M34" i="3"/>
  <c r="AX89" i="1" s="1"/>
  <c r="AV89" i="1" s="1"/>
  <c r="H35" i="2"/>
  <c r="BC88" i="1" s="1"/>
  <c r="BC87" i="1" s="1"/>
  <c r="M35" i="2"/>
  <c r="AY88" i="1" s="1"/>
  <c r="M30" i="3"/>
  <c r="L110" i="3"/>
  <c r="BE94" i="2"/>
  <c r="M93" i="2"/>
  <c r="W34" i="1" l="1"/>
  <c r="AY87" i="1"/>
  <c r="AK34" i="1" s="1"/>
  <c r="M34" i="2"/>
  <c r="AX88" i="1" s="1"/>
  <c r="AV88" i="1" s="1"/>
  <c r="H34" i="2"/>
  <c r="BB88" i="1" s="1"/>
  <c r="BB87" i="1" s="1"/>
  <c r="AU89" i="1"/>
  <c r="M32" i="3"/>
  <c r="M30" i="2"/>
  <c r="L101" i="2"/>
  <c r="AU88" i="1" l="1"/>
  <c r="AU87" i="1" s="1"/>
  <c r="M32" i="2"/>
  <c r="AX87" i="1"/>
  <c r="AG89" i="1"/>
  <c r="AN89" i="1" s="1"/>
  <c r="L40" i="3"/>
  <c r="AV87" i="1" l="1"/>
  <c r="AG88" i="1"/>
  <c r="L40" i="2"/>
  <c r="AN88" i="1" l="1"/>
  <c r="AG87" i="1"/>
  <c r="AK26" i="1" l="1"/>
  <c r="AG93" i="1"/>
  <c r="AG92" i="1"/>
  <c r="AG95" i="1"/>
  <c r="AG94" i="1"/>
  <c r="AN87" i="1"/>
  <c r="AV93" i="1" l="1"/>
  <c r="BY93" i="1" s="1"/>
  <c r="CD93" i="1"/>
  <c r="CD92" i="1"/>
  <c r="AV92" i="1"/>
  <c r="BY92" i="1" s="1"/>
  <c r="AG91" i="1"/>
  <c r="AV94" i="1"/>
  <c r="BY94" i="1" s="1"/>
  <c r="AN94" i="1"/>
  <c r="CD94" i="1"/>
  <c r="AV95" i="1"/>
  <c r="BY95" i="1" s="1"/>
  <c r="CD95" i="1"/>
  <c r="AN92" i="1" l="1"/>
  <c r="AN93" i="1"/>
  <c r="AN95" i="1"/>
  <c r="AK29" i="1"/>
  <c r="AK31" i="1" s="1"/>
  <c r="AK39" i="1" s="1"/>
  <c r="AG97" i="1"/>
  <c r="AK33" i="1"/>
  <c r="W33" i="1"/>
  <c r="AN91" i="1" l="1"/>
  <c r="AN97" i="1" s="1"/>
</calcChain>
</file>

<file path=xl/sharedStrings.xml><?xml version="1.0" encoding="utf-8"?>
<sst xmlns="http://schemas.openxmlformats.org/spreadsheetml/2006/main" count="2291" uniqueCount="441">
  <si>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</si>
  <si>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</si>
  <si>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</si>
  <si>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</si>
  <si>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</si>
  <si>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</si>
  <si>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</si>
  <si>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True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</si>
  <si>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</si>
  <si>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</si>
  <si>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</si>
  <si>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</si>
  <si>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</si>
  <si>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</si>
  <si>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</si>
  <si>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</si>
  <si>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</si>
  <si>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</si>
  <si>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DH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</si>
  <si>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</si>
  <si>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</si>
  <si>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DĚTSKÉ HŘIŠTĚ NA UL.DR. VACULÍKA_VV</t>
  </si>
  <si>
    <t>JKSO:</t>
  </si>
  <si>
    <t/>
  </si>
  <si>
    <t>CC-CZ:</t>
  </si>
  <si>
    <t>Místo:</t>
  </si>
  <si>
    <t>Frydek-Mistek</t>
  </si>
  <si>
    <t>Datum:</t>
  </si>
  <si>
    <t>23. 5. 2017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</si>
  <si>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</si>
  <si>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</si>
  <si>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</si>
  <si>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</si>
  <si>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</si>
  <si>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</si>
  <si>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</si>
  <si>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Zpracovatel:</t>
  </si>
  <si>
    <t>Poznámka:</t>
  </si>
  <si>
    <t xml:space="preserve">  </t>
  </si>
  <si>
    <t>Náklady z rozpočtů</t>
  </si>
  <si>
    <t>Materiál</t>
  </si>
  <si>
    <t>Montáž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</si>
  <si>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</si>
  <si>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</si>
  <si>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</si>
  <si>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</si>
  <si>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</si>
  <si>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</si>
  <si>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</si>
  <si>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</si>
  <si>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</si>
  <si>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</si>
  <si>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</si>
  <si>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</si>
  <si>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</si>
  <si>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</si>
  <si>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</si>
  <si>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</si>
  <si>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</si>
  <si>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</si>
  <si>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</si>
  <si>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</si>
  <si>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</si>
  <si>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</si>
  <si>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</si>
  <si>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</si>
  <si>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</si>
  <si>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</si>
  <si>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</si>
  <si>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</si>
  <si>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</si>
  <si>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</si>
  <si>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</si>
  <si>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</si>
  <si>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</si>
  <si>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</si>
  <si>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</si>
  <si>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</si>
  <si>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</si>
  <si>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</si>
  <si>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</si>
  <si>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</si>
  <si>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</si>
  <si>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</si>
  <si>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</si>
  <si>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{bd2e0aea-4425-4db0-ab6b-3ab3c99b3121}</t>
  </si>
  <si>
    <t>{00000000-0000-0000-0000-000000000000}</t>
  </si>
  <si>
    <t>/</t>
  </si>
  <si>
    <t>SO 00</t>
  </si>
  <si>
    <t>Vedlejší a ostatní náklady</t>
  </si>
  <si>
    <t>1</t>
  </si>
  <si>
    <t>{58a94a76-65b0-4447-b661-e92fafa6cdba}</t>
  </si>
  <si>
    <t>SO 01</t>
  </si>
  <si>
    <t>Hřiště</t>
  </si>
  <si>
    <t>{fd156966-443c-4862-bd60-e6617a85eaa5}</t>
  </si>
  <si>
    <t>2) Ostatní náklady ze souhrnného listu</t>
  </si>
  <si>
    <t>Procent. zadání_x000D_
[% nákladů rozpočtu]</t>
  </si>
  <si>
    <t>Zařazení nákladů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</si>
  <si>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</si>
  <si>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</si>
  <si>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</si>
  <si>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</si>
  <si>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</si>
  <si>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</si>
  <si>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</si>
  <si>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</si>
  <si>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</si>
  <si>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</si>
  <si>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</si>
  <si>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</si>
  <si>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</si>
  <si>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00 - Vedlejší a ostatní náklady</t>
  </si>
  <si>
    <t>Náklady z rozpočtu</t>
  </si>
  <si>
    <t>Ostatní náklady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</si>
  <si>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</si>
  <si>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</si>
  <si>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</si>
  <si>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</si>
  <si>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</si>
  <si>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</si>
  <si>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</si>
  <si>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VN - Vedlejší náklady</t>
  </si>
  <si>
    <t>ON - Ostatní náklady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</si>
  <si>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</si>
  <si>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</si>
  <si>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</si>
  <si>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</si>
  <si>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</si>
  <si>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</si>
  <si>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</si>
  <si>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</si>
  <si>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</si>
  <si>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</si>
  <si>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</si>
  <si>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</si>
  <si>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</si>
  <si>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</si>
  <si>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</si>
  <si>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</si>
  <si>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</si>
  <si>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</si>
  <si>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</si>
  <si>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</si>
  <si>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</si>
  <si>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</si>
  <si>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</si>
  <si>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</si>
  <si>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</si>
  <si>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</si>
  <si>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</si>
  <si>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</si>
  <si>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</si>
  <si>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</si>
  <si>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039 00-2000</t>
  </si>
  <si>
    <t>Zařízení staveniště, viz.popis položky</t>
  </si>
  <si>
    <t>soubor</t>
  </si>
  <si>
    <t>4</t>
  </si>
  <si>
    <t>Náklady spojené s případným vypracováním projekt.dokumentace; pro  ZS, zřízení přípojek energií k objektům ZS, vybudování; případných odběrných a měřících míst, případná příprava; území pro ZS, vlastní vybudování objektů ZS, včetně oplocení; náklady na provoz ZS a náklady spojené s likvidací ZS, včetně; uvedení území do původního stavu; (ZS není možné napojit na zdroj energií)</t>
  </si>
  <si>
    <t>P</t>
  </si>
  <si>
    <t>VV</t>
  </si>
  <si>
    <t>Součet</t>
  </si>
  <si>
    <t>012 20-3001</t>
  </si>
  <si>
    <t>Vytýčení stavby před výstavbou</t>
  </si>
  <si>
    <t>3</t>
  </si>
  <si>
    <t>012 20-3002</t>
  </si>
  <si>
    <t>Vytýčení inženýrských sítí</t>
  </si>
  <si>
    <t>6</t>
  </si>
  <si>
    <t>051 21-0191</t>
  </si>
  <si>
    <t>Závěrečná konstrola kvalifikovanou osobou-revize</t>
  </si>
  <si>
    <t>8</t>
  </si>
  <si>
    <t>5</t>
  </si>
  <si>
    <t>051 21-0192</t>
  </si>
  <si>
    <t>Vyhotovení provozního řádu hřiště-návrh, zpracování, vyvěšení (tabule) dle podkladů investora</t>
  </si>
  <si>
    <t>10</t>
  </si>
  <si>
    <t>012 20-3003</t>
  </si>
  <si>
    <t>Geodetické zaměření skutečného provedení stavby</t>
  </si>
  <si>
    <t>12</t>
  </si>
  <si>
    <t>Vytýčení stavby a inž.sítí, zaměření; skutečného provedení stavby, předání objednateli v požadované formě a počtu -3.paré</t>
  </si>
  <si>
    <t>013 25-4000</t>
  </si>
  <si>
    <t>Dokumentace skutečného provedení stavby</t>
  </si>
  <si>
    <t>14</t>
  </si>
  <si>
    <t>Náklady na vyhotovení dokumentace skutečného provedení stavby,; předání objednateli v požadované formě a počtu -3.paré</t>
  </si>
  <si>
    <t>043 19-4000</t>
  </si>
  <si>
    <t>Hutnící zkoušky</t>
  </si>
  <si>
    <t>16</t>
  </si>
  <si>
    <t>Položka zahrnuje předpokládané zkoušky statickou deskou</t>
  </si>
  <si>
    <t>072 00-2000</t>
  </si>
  <si>
    <t>Zajištění dopravně inženýrských opatření</t>
  </si>
  <si>
    <t>18</t>
  </si>
  <si>
    <t>Náklady na vyhotovení návrhu dopravně inženýrských opatření,; jeho projednání s dotčenými orgány a organizacemi vč. Policie ČR; eventuální zajištění vydání stanovení; realizace opatření během stavby, vč.odstranění po; ukončení prací</t>
  </si>
  <si>
    <t>VP - Vícepráce</t>
  </si>
  <si>
    <t>PN</t>
  </si>
  <si>
    <t>SO 01 - Hřiště</t>
  </si>
  <si>
    <t>1 - Zemní práce</t>
  </si>
  <si>
    <t>11 - Přípravné a přidružené práce</t>
  </si>
  <si>
    <t>18 - Povrchové úpravy terénu</t>
  </si>
  <si>
    <t>2 - Zvláštní zakládání, základy, zpevňování hornin</t>
  </si>
  <si>
    <t>3 - Svislé a kompletní konstrukce</t>
  </si>
  <si>
    <t>5 - Komunikace</t>
  </si>
  <si>
    <t>59 - Dlažby a předlažby pozemních komunikací a zpevněných ploch</t>
  </si>
  <si>
    <t>59.1 - Povrch hřiště</t>
  </si>
  <si>
    <t>59.2 - Herní vybavení a mobiliář</t>
  </si>
  <si>
    <t>91 - Doplňkové konstrukce a práce na pozem. komunikacích a zpev.plochách</t>
  </si>
  <si>
    <t>99 - Přesun hmot</t>
  </si>
  <si>
    <t>122 20-1101</t>
  </si>
  <si>
    <t>Odkopávky a prokopávky nezapažené v hornině tř. 3 objem do 100 m3</t>
  </si>
  <si>
    <t>m3</t>
  </si>
  <si>
    <t>Zpevněná plocha</t>
  </si>
  <si>
    <t>122 20-1109</t>
  </si>
  <si>
    <t>Příplatek za lepivost u odkopávek v hornině tř. 1 až 3</t>
  </si>
  <si>
    <t>33,900  "Viz  1/1 (122201101)"</t>
  </si>
  <si>
    <t>133 20-1101</t>
  </si>
  <si>
    <t>Hloubení šachet v hornině tř. 3 objemu do 100 m3</t>
  </si>
  <si>
    <t>Základy hracích prvků; Základy laviček a odpadkového koše; Oplocení hřiště</t>
  </si>
  <si>
    <t>133 20-1109</t>
  </si>
  <si>
    <t>Příplatek za lepivost u hloubení šachet v hornině tř. 3</t>
  </si>
  <si>
    <t>2,670  "Viz  1/3 (133201101)"</t>
  </si>
  <si>
    <t>174 10-1101</t>
  </si>
  <si>
    <t>Zásyp jam, šachet rýh nebo kolem objektů sypaninou se zhutněním</t>
  </si>
  <si>
    <t>Plocha původního hřiště</t>
  </si>
  <si>
    <t>162 70-1105</t>
  </si>
  <si>
    <t>Vodorovné přemístění do 10000 m výkopku/sypaniny z horniny tř. 1 až 4</t>
  </si>
  <si>
    <t>-15,000  "Viz  1/2 (174101101)"</t>
  </si>
  <si>
    <t>7</t>
  </si>
  <si>
    <t>PC1.1</t>
  </si>
  <si>
    <t>Poplatek za skládku horniny</t>
  </si>
  <si>
    <t>t</t>
  </si>
  <si>
    <t>181 10-1102</t>
  </si>
  <si>
    <t>Úprava pláně v zářezech v hornině tř. 1 až 4 se zhutněním</t>
  </si>
  <si>
    <t>m2</t>
  </si>
  <si>
    <t>Herní plocha; Dlažba; Pískoviště</t>
  </si>
  <si>
    <t>281,65</t>
  </si>
  <si>
    <t>36,1</t>
  </si>
  <si>
    <t>16,00</t>
  </si>
  <si>
    <t>9</t>
  </si>
  <si>
    <t>PC11.1</t>
  </si>
  <si>
    <t>Odstranění síťového oplocení (4 ks ocel.sloupků + síť) v. = 3,00 m, odv. do 10 km, popl. za skládku</t>
  </si>
  <si>
    <t>bm</t>
  </si>
  <si>
    <t>11120110R</t>
  </si>
  <si>
    <t>Odstranění křovin a stromů průměru kmene do 100 mm i s kořeny, odvoz, ulož.na skládku</t>
  </si>
  <si>
    <t>20</t>
  </si>
  <si>
    <t>2,25</t>
  </si>
  <si>
    <t>11</t>
  </si>
  <si>
    <t>PC11.2</t>
  </si>
  <si>
    <t>Odstr.stáv.pískoviště 3x3 m, odvoz, popl.za skládku (beton využit v rámci st.-cca 1,44 m3)</t>
  </si>
  <si>
    <t>ks</t>
  </si>
  <si>
    <t>22</t>
  </si>
  <si>
    <t>PC11.3</t>
  </si>
  <si>
    <t>Odstranění pryž.dlažby tl. 40 mm</t>
  </si>
  <si>
    <t>24</t>
  </si>
  <si>
    <t>283,35</t>
  </si>
  <si>
    <t>13</t>
  </si>
  <si>
    <t>PC11.4</t>
  </si>
  <si>
    <t>Odstranění pryžového obrubníku</t>
  </si>
  <si>
    <t>26</t>
  </si>
  <si>
    <t>113 10-7163</t>
  </si>
  <si>
    <t>Odstranění podkladu pl přes 50 do 200 m2 z kameniva drceného tl 300 mm</t>
  </si>
  <si>
    <t>28</t>
  </si>
  <si>
    <t>Vrstva štěrkodrti a strusky; Tloušťka 30 cm; Tloušťka 25 cm</t>
  </si>
  <si>
    <t>141,68</t>
  </si>
  <si>
    <t>979 08-1111</t>
  </si>
  <si>
    <t>Odvoz suti a vybouraných hmot na skládku do 1 km</t>
  </si>
  <si>
    <t>30</t>
  </si>
  <si>
    <t>979 08-1121</t>
  </si>
  <si>
    <t>Odvoz suti a vybouraných hmot na skládku ZKD 1 km přes 1 km</t>
  </si>
  <si>
    <t>32</t>
  </si>
  <si>
    <t>(15,2277+171,4382)*9</t>
  </si>
  <si>
    <t>17</t>
  </si>
  <si>
    <t>PC11.5</t>
  </si>
  <si>
    <t>Poplatek za skládku-kamenivo s příměsí zeminy</t>
  </si>
  <si>
    <t>34</t>
  </si>
  <si>
    <t>PC11.6</t>
  </si>
  <si>
    <t>Poplatek za skládku-pryžová dlažba, pryžové obrubníky</t>
  </si>
  <si>
    <t>36</t>
  </si>
  <si>
    <t>Dlažba; Obrubníky</t>
  </si>
  <si>
    <t>283,35*0,048</t>
  </si>
  <si>
    <t>171,25*0,0095</t>
  </si>
  <si>
    <t>19</t>
  </si>
  <si>
    <t>PC18.1</t>
  </si>
  <si>
    <t>Nákup zeminy schopné zúrodnění</t>
  </si>
  <si>
    <t>38</t>
  </si>
  <si>
    <t>Okolo nového hřiště; Plocha původního hřiště</t>
  </si>
  <si>
    <t>167 10-1101</t>
  </si>
  <si>
    <t>Nakládání výkopku z hornin tř. 1 až 4 do 100 m3</t>
  </si>
  <si>
    <t>40</t>
  </si>
  <si>
    <t>13,000  "Viz  18/1 (PC18.1)"</t>
  </si>
  <si>
    <t>42</t>
  </si>
  <si>
    <t>181 30-1101</t>
  </si>
  <si>
    <t>Rozprostření ornice tl vrstvy do 100 mm pl do 500 m2 v rovině nebo ve svahu do 1:5</t>
  </si>
  <si>
    <t>44</t>
  </si>
  <si>
    <t>55</t>
  </si>
  <si>
    <t>75</t>
  </si>
  <si>
    <t>23</t>
  </si>
  <si>
    <t>180 40-2111</t>
  </si>
  <si>
    <t>Založení parkového trávníku výsevem v rovině a ve svahu do 1:5</t>
  </si>
  <si>
    <t>46</t>
  </si>
  <si>
    <t>M</t>
  </si>
  <si>
    <t>572410</t>
  </si>
  <si>
    <t>Osivo směs travní parková, mírná zátěž</t>
  </si>
  <si>
    <t>kg</t>
  </si>
  <si>
    <t>48</t>
  </si>
  <si>
    <t>25</t>
  </si>
  <si>
    <t>18200113R</t>
  </si>
  <si>
    <t>Plošná úprava terénu  - vyrovnání ploch poškozených provozem stavby</t>
  </si>
  <si>
    <t>50</t>
  </si>
  <si>
    <t>Předběžně</t>
  </si>
  <si>
    <t>60</t>
  </si>
  <si>
    <t>271 57-1111</t>
  </si>
  <si>
    <t>Polštáře zhutněné pod základy ze štěrkopísku tříděného</t>
  </si>
  <si>
    <t>52</t>
  </si>
  <si>
    <t>Základy hracích prvků</t>
  </si>
  <si>
    <t>27</t>
  </si>
  <si>
    <t>275 31-3611</t>
  </si>
  <si>
    <t>Základové patky z betonu tř. C 16/20</t>
  </si>
  <si>
    <t>54</t>
  </si>
  <si>
    <t>1,30</t>
  </si>
  <si>
    <t>0,57</t>
  </si>
  <si>
    <t>0,80</t>
  </si>
  <si>
    <t>273 35-1215</t>
  </si>
  <si>
    <t>Zřízení bednění stěn základových desek</t>
  </si>
  <si>
    <t>56</t>
  </si>
  <si>
    <t>29</t>
  </si>
  <si>
    <t>273 35-1216</t>
  </si>
  <si>
    <t>Odstranění bednění stěn základových desek</t>
  </si>
  <si>
    <t>58</t>
  </si>
  <si>
    <t>3,99</t>
  </si>
  <si>
    <t>273 36-1921</t>
  </si>
  <si>
    <t>Výztuž základových desek svařovanými sítěmi</t>
  </si>
  <si>
    <t>Síť 100/100/6</t>
  </si>
  <si>
    <t>31</t>
  </si>
  <si>
    <t>62</t>
  </si>
  <si>
    <t>Základy hracích prvků; Základy laviček a koše na odpadky</t>
  </si>
  <si>
    <t>1,02</t>
  </si>
  <si>
    <t>0,60</t>
  </si>
  <si>
    <t>338 17-1123</t>
  </si>
  <si>
    <t>Osazování sloupků a vzpěr plotových ocelových v 2,6 m se zabetonováním</t>
  </si>
  <si>
    <t>kus</t>
  </si>
  <si>
    <t>64</t>
  </si>
  <si>
    <t>Beton C 25/30</t>
  </si>
  <si>
    <t>33</t>
  </si>
  <si>
    <t>55342263</t>
  </si>
  <si>
    <t>Sloupek plotový z ocel.trubek, pozinkovaný a plast.zelený,  1700/60/60 mm-vč.krycího víčka</t>
  </si>
  <si>
    <t>66</t>
  </si>
  <si>
    <t>348 17-1120</t>
  </si>
  <si>
    <t>Osazení rámového oplocení výšky do 1,5 m ve sklonu svahu do 15°</t>
  </si>
  <si>
    <t>m</t>
  </si>
  <si>
    <t>68</t>
  </si>
  <si>
    <t>35</t>
  </si>
  <si>
    <t>55345910</t>
  </si>
  <si>
    <t>Rámový plotový dílec 3D ZN+plast.zel., v.=1030 mm, pole dl-.0,6- 2,5 m, prům. drátu 5 mm, cena za bm</t>
  </si>
  <si>
    <t>70</t>
  </si>
  <si>
    <t>34810121R</t>
  </si>
  <si>
    <t>Montáž vrat a vrátek k oplocení na ocelové sloupky, plochy do 2 m2</t>
  </si>
  <si>
    <t>72</t>
  </si>
  <si>
    <t>37</t>
  </si>
  <si>
    <t>55345971</t>
  </si>
  <si>
    <t>Branka jednokřídlá,  pozinkovaná + zelený plast,  1000x1030 mm, vč.zámku a čtyř klíčů</t>
  </si>
  <si>
    <t>74</t>
  </si>
  <si>
    <t>34810123R</t>
  </si>
  <si>
    <t>Montáž vrat a vrátek k oplocení na ocelové sloupky, plochy do 6 m2</t>
  </si>
  <si>
    <t>76</t>
  </si>
  <si>
    <t>39</t>
  </si>
  <si>
    <t>55345985</t>
  </si>
  <si>
    <t>Brána pro údržbu, dvojkřídlá otvírání 180 st., pozink.+ zel.plast, 4000x1030 mm, vč,zámku a 4 klíčů</t>
  </si>
  <si>
    <t>78</t>
  </si>
  <si>
    <t>56480111R</t>
  </si>
  <si>
    <t>Podklad z kameniva drceného frakce 0-4, pozhutnění tl 1 cm</t>
  </si>
  <si>
    <t>80</t>
  </si>
  <si>
    <t>Herní plocha</t>
  </si>
  <si>
    <t>41</t>
  </si>
  <si>
    <t>56481111R</t>
  </si>
  <si>
    <t>Podklad zkameniva drceného fr.4-8 mm, po zhutnění tl 6 cm</t>
  </si>
  <si>
    <t>82</t>
  </si>
  <si>
    <t>Frakce 4-8; Herní plocha</t>
  </si>
  <si>
    <t>564 86-1111</t>
  </si>
  <si>
    <t>Podklad ze štěrkodrtě ŠD tl 200 mm</t>
  </si>
  <si>
    <t>84</t>
  </si>
  <si>
    <t>Frakce 0-32; Herní plocha</t>
  </si>
  <si>
    <t>43</t>
  </si>
  <si>
    <t>596 21-1111</t>
  </si>
  <si>
    <t>Kladení zámkové dlažby komunikací pro pěší tl 60 mm skupiny A pl do 100 m2</t>
  </si>
  <si>
    <t>86</t>
  </si>
  <si>
    <t>36,10</t>
  </si>
  <si>
    <t>59245180</t>
  </si>
  <si>
    <t>Dlažba zámková tl. 6 cm - přírodní</t>
  </si>
  <si>
    <t>88</t>
  </si>
  <si>
    <t>45</t>
  </si>
  <si>
    <t>90</t>
  </si>
  <si>
    <t>Frakce 0-32</t>
  </si>
  <si>
    <t>PC59.1.1</t>
  </si>
  <si>
    <t>Pryžová dopadová plocha tl. 30 mm, dodávka a montáž (viz.popis položky)</t>
  </si>
  <si>
    <t>92</t>
  </si>
  <si>
    <t>47</t>
  </si>
  <si>
    <t>PC59.1.2</t>
  </si>
  <si>
    <t>Grafický motiv - skákací panák</t>
  </si>
  <si>
    <t>94</t>
  </si>
  <si>
    <t>PC59.2.1</t>
  </si>
  <si>
    <t>Herní prvek "Hřib EPDM", průměr klobouku 430 mm, výška 400 mm, dodávka a montáž</t>
  </si>
  <si>
    <t>96</t>
  </si>
  <si>
    <t>49</t>
  </si>
  <si>
    <t>PC59.2.2</t>
  </si>
  <si>
    <t>Herní prvek "Palisáda pryžová EPDM" dodávka a montáž</t>
  </si>
  <si>
    <t>98</t>
  </si>
  <si>
    <t>PC59.2.3</t>
  </si>
  <si>
    <t>Herní prvek -betonové pískoviště s voděodolnou, dodávka a montáž</t>
  </si>
  <si>
    <t>100</t>
  </si>
  <si>
    <t>51</t>
  </si>
  <si>
    <t>93600412R</t>
  </si>
  <si>
    <t>Zříz.vnitř.prostoru dětsk.písk.,vč.dod.4 m3 certifik.písku s hygienickým atestem a geotext. 500 g/m2</t>
  </si>
  <si>
    <t>102</t>
  </si>
  <si>
    <t>PC59.2.4</t>
  </si>
  <si>
    <t>Stávající vahadlová houpačka, demontáž, přesun a montáž</t>
  </si>
  <si>
    <t>104</t>
  </si>
  <si>
    <t>53</t>
  </si>
  <si>
    <t>PC59.2.5</t>
  </si>
  <si>
    <t>Stávající řetízková houpačka, demontáž, přesun a montáž</t>
  </si>
  <si>
    <t>106</t>
  </si>
  <si>
    <t>PC59.2.6.</t>
  </si>
  <si>
    <t>Stávající pružinové houpadlo, demontáž, přesun a montáž</t>
  </si>
  <si>
    <t>1484210010</t>
  </si>
  <si>
    <t>PC59.2.7.</t>
  </si>
  <si>
    <t>Stávající lavička, demontáž, přesun a montáž</t>
  </si>
  <si>
    <t>-2145533776</t>
  </si>
  <si>
    <t>PC59.2.8</t>
  </si>
  <si>
    <t>Stávající odpadkový koš plastový, demontáž, přesun a montáž</t>
  </si>
  <si>
    <t>275566647</t>
  </si>
  <si>
    <t>Provedení kov komaxit šedý+ plast</t>
  </si>
  <si>
    <t>pevný základ</t>
  </si>
  <si>
    <t>57</t>
  </si>
  <si>
    <t>112</t>
  </si>
  <si>
    <t>0,3*0,1*88</t>
  </si>
  <si>
    <t>916 56-1111</t>
  </si>
  <si>
    <t>Osazení záhonového obrubníku betonového do lože z betonu s boční opěrou</t>
  </si>
  <si>
    <t>114</t>
  </si>
  <si>
    <t>59</t>
  </si>
  <si>
    <t>59217305</t>
  </si>
  <si>
    <t>Obrubník betonový zahradní přírodní šedá 50x5x25 cm</t>
  </si>
  <si>
    <t>116</t>
  </si>
  <si>
    <t>998 22-2011</t>
  </si>
  <si>
    <t>Přesun hmot pro pozemní komunikace s krytem z kameniva</t>
  </si>
  <si>
    <t>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</si>
</sst>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0"/>
      <color rgb="FF00336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16" fillId="0" borderId="14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horizontal="right"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35" fillId="0" borderId="12" xfId="0" applyNumberFormat="1" applyFont="1" applyBorder="1" applyAlignment="1" applyProtection="1"/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6" fillId="0" borderId="5" xfId="0" applyFont="1" applyBorder="1" applyAlignment="1" applyProtection="1"/>
    <xf numFmtId="0" fontId="6" fillId="0" borderId="14" xfId="0" applyFont="1" applyBorder="1" applyAlignment="1" applyProtection="1"/>
    <xf numFmtId="4" fontId="6" fillId="0" borderId="0" xfId="0" applyNumberFormat="1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167" fontId="7" fillId="0" borderId="0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167" fontId="1" fillId="0" borderId="0" xfId="0" applyNumberFormat="1" applyFont="1" applyBorder="1" applyAlignment="1" applyProtection="1">
      <alignment vertical="center"/>
    </xf>
    <xf numFmtId="4" fontId="1" fillId="0" borderId="17" xfId="0" applyNumberFormat="1" applyFont="1" applyBorder="1" applyAlignment="1" applyProtection="1">
      <alignment vertical="center"/>
    </xf>
    <xf numFmtId="167" fontId="1" fillId="0" borderId="17" xfId="0" applyNumberFormat="1" applyFont="1" applyBorder="1" applyAlignment="1" applyProtection="1">
      <alignment vertical="center"/>
    </xf>
    <xf numFmtId="0" fontId="39" fillId="0" borderId="25" xfId="0" applyFont="1" applyBorder="1" applyAlignment="1" applyProtection="1">
      <alignment horizontal="center" vertical="center"/>
    </xf>
    <xf numFmtId="49" fontId="39" fillId="0" borderId="25" xfId="0" applyNumberFormat="1" applyFont="1" applyBorder="1" applyAlignment="1" applyProtection="1">
      <alignment horizontal="left" vertical="center" wrapText="1"/>
    </xf>
    <xf numFmtId="0" fontId="39" fillId="0" borderId="25" xfId="0" applyFont="1" applyBorder="1" applyAlignment="1" applyProtection="1">
      <alignment horizontal="center" vertical="center" wrapText="1"/>
    </xf>
    <xf numFmtId="167" fontId="39" fillId="0" borderId="25" xfId="0" applyNumberFormat="1" applyFont="1" applyBorder="1" applyAlignment="1" applyProtection="1">
      <alignment vertical="center"/>
    </xf>
    <xf numFmtId="4" fontId="39" fillId="4" borderId="25" xfId="0" applyNumberFormat="1" applyFont="1" applyFill="1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1" fillId="0" borderId="0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31" fillId="4" borderId="0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Border="1" applyAlignment="1" applyProtection="1">
      <alignment vertical="center"/>
    </xf>
    <xf numFmtId="0" fontId="31" fillId="4" borderId="0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4" fontId="33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4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0" fontId="37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7" fillId="0" borderId="12" xfId="0" applyFont="1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4" fontId="26" fillId="0" borderId="17" xfId="0" applyNumberFormat="1" applyFont="1" applyBorder="1" applyAlignment="1" applyProtection="1">
      <alignment vertical="center"/>
    </xf>
    <xf numFmtId="0" fontId="13" fillId="2" borderId="0" xfId="1" applyFont="1" applyFill="1" applyAlignment="1" applyProtection="1">
      <alignment horizontal="center" vertical="center"/>
    </xf>
    <xf numFmtId="0" fontId="39" fillId="0" borderId="25" xfId="0" applyFont="1" applyBorder="1" applyAlignment="1" applyProtection="1">
      <alignment horizontal="left" vertical="center" wrapText="1"/>
    </xf>
    <xf numFmtId="0" fontId="39" fillId="0" borderId="25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40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4" fontId="26" fillId="0" borderId="23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8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8" width="25.83203125" hidden="1" customWidth="1"/>
    <col min="49" max="49" width="25" hidden="1" customWidth="1"/>
    <col min="50" max="54" width="21.6640625" hidden="1" customWidth="1"/>
    <col min="55" max="55" width="19.1640625" hidden="1" customWidth="1"/>
    <col min="56" max="56" width="25" hidden="1" customWidth="1"/>
    <col min="57" max="58" width="19.1640625" hidden="1" customWidth="1"/>
    <col min="59" max="59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7</v>
      </c>
    </row>
    <row r="2" spans="1:73" ht="36.950000000000003" customHeight="1">
      <c r="C2" s="213" t="s">
        <v>8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  <c r="AO2" s="214"/>
      <c r="AP2" s="214"/>
      <c r="AR2" s="259" t="s">
        <v>9</v>
      </c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F2" s="260"/>
      <c r="BG2" s="260"/>
      <c r="BS2" s="19" t="s">
        <v>10</v>
      </c>
      <c r="BT2" s="19" t="s">
        <v>11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10</v>
      </c>
      <c r="BT3" s="19" t="s">
        <v>12</v>
      </c>
    </row>
    <row r="4" spans="1:73" ht="36.950000000000003" customHeight="1">
      <c r="B4" s="23"/>
      <c r="C4" s="215" t="s">
        <v>13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4"/>
      <c r="AS4" s="25" t="s">
        <v>14</v>
      </c>
      <c r="BG4" s="26" t="s">
        <v>15</v>
      </c>
      <c r="BS4" s="19" t="s">
        <v>16</v>
      </c>
    </row>
    <row r="5" spans="1:73" ht="14.45" customHeight="1">
      <c r="B5" s="23"/>
      <c r="C5" s="27"/>
      <c r="D5" s="28" t="s">
        <v>17</v>
      </c>
      <c r="E5" s="27"/>
      <c r="F5" s="27"/>
      <c r="G5" s="27"/>
      <c r="H5" s="27"/>
      <c r="I5" s="27"/>
      <c r="J5" s="27"/>
      <c r="K5" s="219" t="s">
        <v>18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7"/>
      <c r="AQ5" s="24"/>
      <c r="BG5" s="217" t="s">
        <v>19</v>
      </c>
      <c r="BS5" s="19" t="s">
        <v>10</v>
      </c>
    </row>
    <row r="6" spans="1:73" ht="36.950000000000003" customHeight="1">
      <c r="B6" s="23"/>
      <c r="C6" s="27"/>
      <c r="D6" s="30" t="s">
        <v>20</v>
      </c>
      <c r="E6" s="27"/>
      <c r="F6" s="27"/>
      <c r="G6" s="27"/>
      <c r="H6" s="27"/>
      <c r="I6" s="27"/>
      <c r="J6" s="27"/>
      <c r="K6" s="221" t="s">
        <v>21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7"/>
      <c r="AQ6" s="24"/>
      <c r="BG6" s="218"/>
      <c r="BS6" s="19" t="s">
        <v>10</v>
      </c>
    </row>
    <row r="7" spans="1:73" ht="14.45" customHeight="1">
      <c r="B7" s="23"/>
      <c r="C7" s="27"/>
      <c r="D7" s="31" t="s">
        <v>22</v>
      </c>
      <c r="E7" s="27"/>
      <c r="F7" s="27"/>
      <c r="G7" s="27"/>
      <c r="H7" s="27"/>
      <c r="I7" s="27"/>
      <c r="J7" s="27"/>
      <c r="K7" s="29" t="s">
        <v>23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24</v>
      </c>
      <c r="AL7" s="27"/>
      <c r="AM7" s="27"/>
      <c r="AN7" s="29" t="s">
        <v>23</v>
      </c>
      <c r="AO7" s="27"/>
      <c r="AP7" s="27"/>
      <c r="AQ7" s="24"/>
      <c r="BG7" s="218"/>
      <c r="BS7" s="19" t="s">
        <v>10</v>
      </c>
    </row>
    <row r="8" spans="1:73" ht="14.45" customHeight="1">
      <c r="B8" s="23"/>
      <c r="C8" s="27"/>
      <c r="D8" s="31" t="s">
        <v>25</v>
      </c>
      <c r="E8" s="27"/>
      <c r="F8" s="27"/>
      <c r="G8" s="27"/>
      <c r="H8" s="27"/>
      <c r="I8" s="27"/>
      <c r="J8" s="27"/>
      <c r="K8" s="29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27</v>
      </c>
      <c r="AL8" s="27"/>
      <c r="AM8" s="27"/>
      <c r="AN8" s="32" t="s">
        <v>28</v>
      </c>
      <c r="AO8" s="27"/>
      <c r="AP8" s="27"/>
      <c r="AQ8" s="24"/>
      <c r="BG8" s="218"/>
      <c r="BS8" s="19" t="s">
        <v>10</v>
      </c>
    </row>
    <row r="9" spans="1:73" ht="14.45" customHeight="1">
      <c r="B9" s="23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4"/>
      <c r="BG9" s="218"/>
      <c r="BS9" s="19" t="s">
        <v>10</v>
      </c>
    </row>
    <row r="10" spans="1:73" ht="14.45" customHeight="1">
      <c r="B10" s="23"/>
      <c r="C10" s="27"/>
      <c r="D10" s="31" t="s">
        <v>29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30</v>
      </c>
      <c r="AL10" s="27"/>
      <c r="AM10" s="27"/>
      <c r="AN10" s="29" t="s">
        <v>23</v>
      </c>
      <c r="AO10" s="27"/>
      <c r="AP10" s="27"/>
      <c r="AQ10" s="24"/>
      <c r="BG10" s="218"/>
      <c r="BS10" s="19" t="s">
        <v>10</v>
      </c>
    </row>
    <row r="11" spans="1:73" ht="18.399999999999999" customHeight="1">
      <c r="B11" s="23"/>
      <c r="C11" s="27"/>
      <c r="D11" s="27"/>
      <c r="E11" s="29" t="s">
        <v>31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32</v>
      </c>
      <c r="AL11" s="27"/>
      <c r="AM11" s="27"/>
      <c r="AN11" s="29" t="s">
        <v>23</v>
      </c>
      <c r="AO11" s="27"/>
      <c r="AP11" s="27"/>
      <c r="AQ11" s="24"/>
      <c r="BG11" s="218"/>
      <c r="BS11" s="19" t="s">
        <v>10</v>
      </c>
    </row>
    <row r="12" spans="1:73" ht="6.95" customHeight="1">
      <c r="B12" s="23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4"/>
      <c r="BG12" s="218"/>
      <c r="BS12" s="19" t="s">
        <v>10</v>
      </c>
    </row>
    <row r="13" spans="1:73" ht="14.45" customHeight="1">
      <c r="B13" s="23"/>
      <c r="C13" s="27"/>
      <c r="D13" s="31" t="s">
        <v>33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30</v>
      </c>
      <c r="AL13" s="27"/>
      <c r="AM13" s="27"/>
      <c r="AN13" s="33" t="s">
        <v>34</v>
      </c>
      <c r="AO13" s="27"/>
      <c r="AP13" s="27"/>
      <c r="AQ13" s="24"/>
      <c r="BG13" s="218"/>
      <c r="BS13" s="19" t="s">
        <v>10</v>
      </c>
    </row>
    <row r="14" spans="1:73">
      <c r="B14" s="23"/>
      <c r="C14" s="27"/>
      <c r="D14" s="27"/>
      <c r="E14" s="222" t="s">
        <v>34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31" t="s">
        <v>32</v>
      </c>
      <c r="AL14" s="27"/>
      <c r="AM14" s="27"/>
      <c r="AN14" s="33" t="s">
        <v>34</v>
      </c>
      <c r="AO14" s="27"/>
      <c r="AP14" s="27"/>
      <c r="AQ14" s="24"/>
      <c r="BG14" s="218"/>
      <c r="BS14" s="19" t="s">
        <v>10</v>
      </c>
    </row>
    <row r="15" spans="1:73" ht="6.95" customHeight="1">
      <c r="B15" s="23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4"/>
      <c r="BG15" s="218"/>
      <c r="BS15" s="19" t="s">
        <v>6</v>
      </c>
    </row>
    <row r="16" spans="1:73" ht="14.45" customHeight="1">
      <c r="B16" s="23"/>
      <c r="C16" s="27"/>
      <c r="D16" s="31" t="s">
        <v>35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30</v>
      </c>
      <c r="AL16" s="27"/>
      <c r="AM16" s="27"/>
      <c r="AN16" s="29" t="s">
        <v>23</v>
      </c>
      <c r="AO16" s="27"/>
      <c r="AP16" s="27"/>
      <c r="AQ16" s="24"/>
      <c r="BG16" s="218"/>
      <c r="BS16" s="19" t="s">
        <v>6</v>
      </c>
    </row>
    <row r="17" spans="2:71" ht="18.399999999999999" customHeight="1">
      <c r="B17" s="23"/>
      <c r="C17" s="27"/>
      <c r="D17" s="27"/>
      <c r="E17" s="29" t="s">
        <v>31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32</v>
      </c>
      <c r="AL17" s="27"/>
      <c r="AM17" s="27"/>
      <c r="AN17" s="29" t="s">
        <v>23</v>
      </c>
      <c r="AO17" s="27"/>
      <c r="AP17" s="27"/>
      <c r="AQ17" s="24"/>
      <c r="BG17" s="218"/>
      <c r="BS17" s="19" t="s">
        <v>7</v>
      </c>
    </row>
    <row r="18" spans="2:71" ht="6.95" customHeight="1">
      <c r="B18" s="23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4"/>
      <c r="BG18" s="218"/>
      <c r="BS18" s="19" t="s">
        <v>10</v>
      </c>
    </row>
    <row r="19" spans="2:71" ht="14.45" customHeight="1">
      <c r="B19" s="23"/>
      <c r="C19" s="27"/>
      <c r="D19" s="31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30</v>
      </c>
      <c r="AL19" s="27"/>
      <c r="AM19" s="27"/>
      <c r="AN19" s="29" t="s">
        <v>23</v>
      </c>
      <c r="AO19" s="27"/>
      <c r="AP19" s="27"/>
      <c r="AQ19" s="24"/>
      <c r="BG19" s="218"/>
      <c r="BS19" s="19" t="s">
        <v>10</v>
      </c>
    </row>
    <row r="20" spans="2:71" ht="18.399999999999999" customHeight="1">
      <c r="B20" s="23"/>
      <c r="C20" s="27"/>
      <c r="D20" s="27"/>
      <c r="E20" s="29" t="s">
        <v>31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32</v>
      </c>
      <c r="AL20" s="27"/>
      <c r="AM20" s="27"/>
      <c r="AN20" s="29" t="s">
        <v>23</v>
      </c>
      <c r="AO20" s="27"/>
      <c r="AP20" s="27"/>
      <c r="AQ20" s="24"/>
      <c r="BG20" s="218"/>
    </row>
    <row r="21" spans="2:71" ht="6.95" customHeight="1">
      <c r="B21" s="23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4"/>
      <c r="BG21" s="218"/>
    </row>
    <row r="22" spans="2:71">
      <c r="B22" s="23"/>
      <c r="C22" s="27"/>
      <c r="D22" s="31" t="s">
        <v>37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4"/>
      <c r="BG22" s="218"/>
    </row>
    <row r="23" spans="2:71" ht="22.5" customHeight="1">
      <c r="B23" s="23"/>
      <c r="C23" s="27"/>
      <c r="D23" s="27"/>
      <c r="E23" s="224" t="s">
        <v>38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27"/>
      <c r="AP23" s="27"/>
      <c r="AQ23" s="24"/>
      <c r="BG23" s="218"/>
    </row>
    <row r="24" spans="2:71" ht="6.95" customHeight="1">
      <c r="B24" s="23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4"/>
      <c r="BG24" s="218"/>
    </row>
    <row r="25" spans="2:71" ht="6.95" customHeight="1">
      <c r="B25" s="23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4"/>
      <c r="BG25" s="218"/>
    </row>
    <row r="26" spans="2:71" ht="14.45" customHeight="1">
      <c r="B26" s="23"/>
      <c r="C26" s="27"/>
      <c r="D26" s="35" t="s">
        <v>39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25">
        <f>ROUND(AG87,2)</f>
        <v>0</v>
      </c>
      <c r="AL26" s="220"/>
      <c r="AM26" s="220"/>
      <c r="AN26" s="220"/>
      <c r="AO26" s="220"/>
      <c r="AP26" s="27"/>
      <c r="AQ26" s="24"/>
      <c r="BG26" s="218"/>
    </row>
    <row r="27" spans="2:71">
      <c r="B27" s="23"/>
      <c r="C27" s="27"/>
      <c r="D27" s="27"/>
      <c r="E27" s="31" t="s">
        <v>40</v>
      </c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26">
        <f>AS87</f>
        <v>0</v>
      </c>
      <c r="AL27" s="226"/>
      <c r="AM27" s="226"/>
      <c r="AN27" s="226"/>
      <c r="AO27" s="226"/>
      <c r="AP27" s="27"/>
      <c r="AQ27" s="24"/>
      <c r="BG27" s="218"/>
    </row>
    <row r="28" spans="2:71" s="1" customFormat="1">
      <c r="B28" s="36"/>
      <c r="C28" s="37"/>
      <c r="D28" s="37"/>
      <c r="E28" s="31" t="s">
        <v>41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226">
        <f>ROUND(AT87,2)</f>
        <v>0</v>
      </c>
      <c r="AL28" s="226"/>
      <c r="AM28" s="226"/>
      <c r="AN28" s="226"/>
      <c r="AO28" s="226"/>
      <c r="AP28" s="37"/>
      <c r="AQ28" s="38"/>
      <c r="BG28" s="218"/>
    </row>
    <row r="29" spans="2:71" s="1" customFormat="1" ht="14.45" customHeight="1">
      <c r="B29" s="36"/>
      <c r="C29" s="37"/>
      <c r="D29" s="35" t="s">
        <v>42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25">
        <f>ROUND(AG91,2)</f>
        <v>0</v>
      </c>
      <c r="AL29" s="225"/>
      <c r="AM29" s="225"/>
      <c r="AN29" s="225"/>
      <c r="AO29" s="225"/>
      <c r="AP29" s="37"/>
      <c r="AQ29" s="38"/>
      <c r="BG29" s="218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G30" s="218"/>
    </row>
    <row r="31" spans="2:71" s="1" customFormat="1" ht="25.9" customHeight="1">
      <c r="B31" s="36"/>
      <c r="C31" s="37"/>
      <c r="D31" s="39" t="s">
        <v>43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227">
        <f>ROUND(AK26+AK29,2)</f>
        <v>0</v>
      </c>
      <c r="AL31" s="228"/>
      <c r="AM31" s="228"/>
      <c r="AN31" s="228"/>
      <c r="AO31" s="228"/>
      <c r="AP31" s="37"/>
      <c r="AQ31" s="38"/>
      <c r="BG31" s="218"/>
    </row>
    <row r="32" spans="2:71" s="1" customFormat="1" ht="6.95" customHeight="1">
      <c r="B32" s="36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8"/>
      <c r="BG32" s="218"/>
    </row>
    <row r="33" spans="2:59" s="2" customFormat="1" ht="14.45" customHeight="1">
      <c r="B33" s="41"/>
      <c r="C33" s="42"/>
      <c r="D33" s="43" t="s">
        <v>44</v>
      </c>
      <c r="E33" s="42"/>
      <c r="F33" s="43" t="s">
        <v>45</v>
      </c>
      <c r="G33" s="42"/>
      <c r="H33" s="42"/>
      <c r="I33" s="42"/>
      <c r="J33" s="42"/>
      <c r="K33" s="42"/>
      <c r="L33" s="229">
        <v>0.21</v>
      </c>
      <c r="M33" s="230"/>
      <c r="N33" s="230"/>
      <c r="O33" s="230"/>
      <c r="P33" s="42"/>
      <c r="Q33" s="42"/>
      <c r="R33" s="42"/>
      <c r="S33" s="42"/>
      <c r="T33" s="45" t="s">
        <v>46</v>
      </c>
      <c r="U33" s="42"/>
      <c r="V33" s="42"/>
      <c r="W33" s="231">
        <f>ROUND(BB87+SUM(CD92:CD96),2)</f>
        <v>0</v>
      </c>
      <c r="X33" s="230"/>
      <c r="Y33" s="230"/>
      <c r="Z33" s="230"/>
      <c r="AA33" s="230"/>
      <c r="AB33" s="230"/>
      <c r="AC33" s="230"/>
      <c r="AD33" s="230"/>
      <c r="AE33" s="230"/>
      <c r="AF33" s="42"/>
      <c r="AG33" s="42"/>
      <c r="AH33" s="42"/>
      <c r="AI33" s="42"/>
      <c r="AJ33" s="42"/>
      <c r="AK33" s="231">
        <f>ROUND(AX87+SUM(BY92:BY96),2)</f>
        <v>0</v>
      </c>
      <c r="AL33" s="230"/>
      <c r="AM33" s="230"/>
      <c r="AN33" s="230"/>
      <c r="AO33" s="230"/>
      <c r="AP33" s="42"/>
      <c r="AQ33" s="46"/>
      <c r="BG33" s="218"/>
    </row>
    <row r="34" spans="2:59" s="2" customFormat="1" ht="14.45" customHeight="1">
      <c r="B34" s="41"/>
      <c r="C34" s="42"/>
      <c r="D34" s="42"/>
      <c r="E34" s="42"/>
      <c r="F34" s="43" t="s">
        <v>47</v>
      </c>
      <c r="G34" s="42"/>
      <c r="H34" s="42"/>
      <c r="I34" s="42"/>
      <c r="J34" s="42"/>
      <c r="K34" s="42"/>
      <c r="L34" s="229">
        <v>0.15</v>
      </c>
      <c r="M34" s="230"/>
      <c r="N34" s="230"/>
      <c r="O34" s="230"/>
      <c r="P34" s="42"/>
      <c r="Q34" s="42"/>
      <c r="R34" s="42"/>
      <c r="S34" s="42"/>
      <c r="T34" s="45" t="s">
        <v>46</v>
      </c>
      <c r="U34" s="42"/>
      <c r="V34" s="42"/>
      <c r="W34" s="231">
        <f>ROUND(BC87+SUM(CE92:CE96),2)</f>
        <v>0</v>
      </c>
      <c r="X34" s="230"/>
      <c r="Y34" s="230"/>
      <c r="Z34" s="230"/>
      <c r="AA34" s="230"/>
      <c r="AB34" s="230"/>
      <c r="AC34" s="230"/>
      <c r="AD34" s="230"/>
      <c r="AE34" s="230"/>
      <c r="AF34" s="42"/>
      <c r="AG34" s="42"/>
      <c r="AH34" s="42"/>
      <c r="AI34" s="42"/>
      <c r="AJ34" s="42"/>
      <c r="AK34" s="231">
        <f>ROUND(AY87+SUM(BZ92:BZ96),2)</f>
        <v>0</v>
      </c>
      <c r="AL34" s="230"/>
      <c r="AM34" s="230"/>
      <c r="AN34" s="230"/>
      <c r="AO34" s="230"/>
      <c r="AP34" s="42"/>
      <c r="AQ34" s="46"/>
      <c r="BG34" s="218"/>
    </row>
    <row r="35" spans="2:59" s="2" customFormat="1" ht="14.45" hidden="1" customHeight="1">
      <c r="B35" s="41"/>
      <c r="C35" s="42"/>
      <c r="D35" s="42"/>
      <c r="E35" s="42"/>
      <c r="F35" s="43" t="s">
        <v>48</v>
      </c>
      <c r="G35" s="42"/>
      <c r="H35" s="42"/>
      <c r="I35" s="42"/>
      <c r="J35" s="42"/>
      <c r="K35" s="42"/>
      <c r="L35" s="229">
        <v>0.21</v>
      </c>
      <c r="M35" s="230"/>
      <c r="N35" s="230"/>
      <c r="O35" s="230"/>
      <c r="P35" s="42"/>
      <c r="Q35" s="42"/>
      <c r="R35" s="42"/>
      <c r="S35" s="42"/>
      <c r="T35" s="45" t="s">
        <v>46</v>
      </c>
      <c r="U35" s="42"/>
      <c r="V35" s="42"/>
      <c r="W35" s="231">
        <f>ROUND(BD87+SUM(CF92:CF96),2)</f>
        <v>0</v>
      </c>
      <c r="X35" s="230"/>
      <c r="Y35" s="230"/>
      <c r="Z35" s="230"/>
      <c r="AA35" s="230"/>
      <c r="AB35" s="230"/>
      <c r="AC35" s="230"/>
      <c r="AD35" s="230"/>
      <c r="AE35" s="230"/>
      <c r="AF35" s="42"/>
      <c r="AG35" s="42"/>
      <c r="AH35" s="42"/>
      <c r="AI35" s="42"/>
      <c r="AJ35" s="42"/>
      <c r="AK35" s="231">
        <v>0</v>
      </c>
      <c r="AL35" s="230"/>
      <c r="AM35" s="230"/>
      <c r="AN35" s="230"/>
      <c r="AO35" s="230"/>
      <c r="AP35" s="42"/>
      <c r="AQ35" s="46"/>
    </row>
    <row r="36" spans="2:59" s="2" customFormat="1" ht="14.45" hidden="1" customHeight="1">
      <c r="B36" s="41"/>
      <c r="C36" s="42"/>
      <c r="D36" s="42"/>
      <c r="E36" s="42"/>
      <c r="F36" s="43" t="s">
        <v>49</v>
      </c>
      <c r="G36" s="42"/>
      <c r="H36" s="42"/>
      <c r="I36" s="42"/>
      <c r="J36" s="42"/>
      <c r="K36" s="42"/>
      <c r="L36" s="229">
        <v>0.15</v>
      </c>
      <c r="M36" s="230"/>
      <c r="N36" s="230"/>
      <c r="O36" s="230"/>
      <c r="P36" s="42"/>
      <c r="Q36" s="42"/>
      <c r="R36" s="42"/>
      <c r="S36" s="42"/>
      <c r="T36" s="45" t="s">
        <v>46</v>
      </c>
      <c r="U36" s="42"/>
      <c r="V36" s="42"/>
      <c r="W36" s="231">
        <f>ROUND(BE87+SUM(CG92:CG96),2)</f>
        <v>0</v>
      </c>
      <c r="X36" s="230"/>
      <c r="Y36" s="230"/>
      <c r="Z36" s="230"/>
      <c r="AA36" s="230"/>
      <c r="AB36" s="230"/>
      <c r="AC36" s="230"/>
      <c r="AD36" s="230"/>
      <c r="AE36" s="230"/>
      <c r="AF36" s="42"/>
      <c r="AG36" s="42"/>
      <c r="AH36" s="42"/>
      <c r="AI36" s="42"/>
      <c r="AJ36" s="42"/>
      <c r="AK36" s="231">
        <v>0</v>
      </c>
      <c r="AL36" s="230"/>
      <c r="AM36" s="230"/>
      <c r="AN36" s="230"/>
      <c r="AO36" s="230"/>
      <c r="AP36" s="42"/>
      <c r="AQ36" s="46"/>
    </row>
    <row r="37" spans="2:59" s="2" customFormat="1" ht="14.45" hidden="1" customHeight="1">
      <c r="B37" s="41"/>
      <c r="C37" s="42"/>
      <c r="D37" s="42"/>
      <c r="E37" s="42"/>
      <c r="F37" s="43" t="s">
        <v>50</v>
      </c>
      <c r="G37" s="42"/>
      <c r="H37" s="42"/>
      <c r="I37" s="42"/>
      <c r="J37" s="42"/>
      <c r="K37" s="42"/>
      <c r="L37" s="229">
        <v>0</v>
      </c>
      <c r="M37" s="230"/>
      <c r="N37" s="230"/>
      <c r="O37" s="230"/>
      <c r="P37" s="42"/>
      <c r="Q37" s="42"/>
      <c r="R37" s="42"/>
      <c r="S37" s="42"/>
      <c r="T37" s="45" t="s">
        <v>46</v>
      </c>
      <c r="U37" s="42"/>
      <c r="V37" s="42"/>
      <c r="W37" s="231">
        <f>ROUND(BF87+SUM(CH92:CH96),2)</f>
        <v>0</v>
      </c>
      <c r="X37" s="230"/>
      <c r="Y37" s="230"/>
      <c r="Z37" s="230"/>
      <c r="AA37" s="230"/>
      <c r="AB37" s="230"/>
      <c r="AC37" s="230"/>
      <c r="AD37" s="230"/>
      <c r="AE37" s="230"/>
      <c r="AF37" s="42"/>
      <c r="AG37" s="42"/>
      <c r="AH37" s="42"/>
      <c r="AI37" s="42"/>
      <c r="AJ37" s="42"/>
      <c r="AK37" s="231">
        <v>0</v>
      </c>
      <c r="AL37" s="230"/>
      <c r="AM37" s="230"/>
      <c r="AN37" s="230"/>
      <c r="AO37" s="230"/>
      <c r="AP37" s="42"/>
      <c r="AQ37" s="46"/>
    </row>
    <row r="38" spans="2:59" s="1" customFormat="1" ht="6.9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9" s="1" customFormat="1" ht="25.9" customHeight="1">
      <c r="B39" s="36"/>
      <c r="C39" s="47"/>
      <c r="D39" s="48" t="s">
        <v>51</v>
      </c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50" t="s">
        <v>52</v>
      </c>
      <c r="U39" s="49"/>
      <c r="V39" s="49"/>
      <c r="W39" s="49"/>
      <c r="X39" s="232" t="s">
        <v>53</v>
      </c>
      <c r="Y39" s="233"/>
      <c r="Z39" s="233"/>
      <c r="AA39" s="233"/>
      <c r="AB39" s="233"/>
      <c r="AC39" s="49"/>
      <c r="AD39" s="49"/>
      <c r="AE39" s="49"/>
      <c r="AF39" s="49"/>
      <c r="AG39" s="49"/>
      <c r="AH39" s="49"/>
      <c r="AI39" s="49"/>
      <c r="AJ39" s="49"/>
      <c r="AK39" s="234">
        <f>SUM(AK31:AK37)</f>
        <v>0</v>
      </c>
      <c r="AL39" s="233"/>
      <c r="AM39" s="233"/>
      <c r="AN39" s="233"/>
      <c r="AO39" s="235"/>
      <c r="AP39" s="47"/>
      <c r="AQ39" s="38"/>
    </row>
    <row r="40" spans="2:59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8"/>
    </row>
    <row r="41" spans="2:59" ht="13.5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4"/>
    </row>
    <row r="42" spans="2:59" ht="13.5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4"/>
    </row>
    <row r="43" spans="2:59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4"/>
    </row>
    <row r="44" spans="2:59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4"/>
    </row>
    <row r="45" spans="2:59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4"/>
    </row>
    <row r="46" spans="2:59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4"/>
    </row>
    <row r="47" spans="2:59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4"/>
    </row>
    <row r="48" spans="2:59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4"/>
    </row>
    <row r="49" spans="2:43" s="1" customFormat="1">
      <c r="B49" s="36"/>
      <c r="C49" s="37"/>
      <c r="D49" s="51" t="s">
        <v>54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55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 ht="13.5">
      <c r="B50" s="23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4"/>
    </row>
    <row r="51" spans="2:43" ht="13.5">
      <c r="B51" s="23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4"/>
    </row>
    <row r="52" spans="2:43" ht="13.5">
      <c r="B52" s="23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4"/>
    </row>
    <row r="53" spans="2:43" ht="13.5">
      <c r="B53" s="23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4"/>
    </row>
    <row r="54" spans="2:43" ht="13.5">
      <c r="B54" s="23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4"/>
    </row>
    <row r="55" spans="2:43" ht="13.5">
      <c r="B55" s="23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4"/>
    </row>
    <row r="56" spans="2:43" ht="13.5">
      <c r="B56" s="23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4"/>
    </row>
    <row r="57" spans="2:43" ht="13.5">
      <c r="B57" s="23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4"/>
    </row>
    <row r="58" spans="2:43" s="1" customFormat="1">
      <c r="B58" s="36"/>
      <c r="C58" s="37"/>
      <c r="D58" s="56" t="s">
        <v>56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57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56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57</v>
      </c>
      <c r="AN58" s="57"/>
      <c r="AO58" s="59"/>
      <c r="AP58" s="37"/>
      <c r="AQ58" s="38"/>
    </row>
    <row r="59" spans="2:43" ht="13.5">
      <c r="B59" s="23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4"/>
    </row>
    <row r="60" spans="2:43" s="1" customFormat="1">
      <c r="B60" s="36"/>
      <c r="C60" s="37"/>
      <c r="D60" s="51" t="s">
        <v>58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59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 ht="13.5">
      <c r="B61" s="23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4"/>
    </row>
    <row r="62" spans="2:43" ht="13.5">
      <c r="B62" s="23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4"/>
    </row>
    <row r="63" spans="2:43" ht="13.5">
      <c r="B63" s="23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4"/>
    </row>
    <row r="64" spans="2:43" ht="13.5">
      <c r="B64" s="23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4"/>
    </row>
    <row r="65" spans="2:43" ht="13.5">
      <c r="B65" s="23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4"/>
    </row>
    <row r="66" spans="2:43" ht="13.5">
      <c r="B66" s="23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4"/>
    </row>
    <row r="67" spans="2:43" ht="13.5">
      <c r="B67" s="23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4"/>
    </row>
    <row r="68" spans="2:43" ht="13.5">
      <c r="B68" s="23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4"/>
    </row>
    <row r="69" spans="2:43" s="1" customFormat="1">
      <c r="B69" s="36"/>
      <c r="C69" s="37"/>
      <c r="D69" s="56" t="s">
        <v>56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57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56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57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215" t="s">
        <v>60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16"/>
      <c r="Y76" s="216"/>
      <c r="Z76" s="216"/>
      <c r="AA76" s="216"/>
      <c r="AB76" s="216"/>
      <c r="AC76" s="216"/>
      <c r="AD76" s="216"/>
      <c r="AE76" s="216"/>
      <c r="AF76" s="216"/>
      <c r="AG76" s="216"/>
      <c r="AH76" s="216"/>
      <c r="AI76" s="216"/>
      <c r="AJ76" s="216"/>
      <c r="AK76" s="216"/>
      <c r="AL76" s="216"/>
      <c r="AM76" s="216"/>
      <c r="AN76" s="216"/>
      <c r="AO76" s="216"/>
      <c r="AP76" s="216"/>
      <c r="AQ76" s="38"/>
    </row>
    <row r="77" spans="2:43" s="3" customFormat="1" ht="14.45" customHeight="1">
      <c r="B77" s="66"/>
      <c r="C77" s="31" t="s">
        <v>17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DH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70" t="s">
        <v>20</v>
      </c>
      <c r="D78" s="71"/>
      <c r="E78" s="71"/>
      <c r="F78" s="71"/>
      <c r="G78" s="71"/>
      <c r="H78" s="71"/>
      <c r="I78" s="71"/>
      <c r="J78" s="71"/>
      <c r="K78" s="71"/>
      <c r="L78" s="236" t="str">
        <f>K6</f>
        <v>DĚTSKÉ HŘIŠTĚ NA UL.DR. VACULÍKA_VV</v>
      </c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7"/>
      <c r="AI78" s="237"/>
      <c r="AJ78" s="237"/>
      <c r="AK78" s="237"/>
      <c r="AL78" s="237"/>
      <c r="AM78" s="237"/>
      <c r="AN78" s="237"/>
      <c r="AO78" s="237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>
      <c r="B80" s="36"/>
      <c r="C80" s="31" t="s">
        <v>25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>Frydek-Mistek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27</v>
      </c>
      <c r="AJ80" s="37"/>
      <c r="AK80" s="37"/>
      <c r="AL80" s="37"/>
      <c r="AM80" s="74" t="str">
        <f>IF(AN8= "","",AN8)</f>
        <v>23. 5. 2017</v>
      </c>
      <c r="AN80" s="37"/>
      <c r="AO80" s="37"/>
      <c r="AP80" s="37"/>
      <c r="AQ80" s="38"/>
    </row>
    <row r="81" spans="1:89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>
      <c r="B82" s="36"/>
      <c r="C82" s="31" t="s">
        <v>29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 xml:space="preserve"> 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35</v>
      </c>
      <c r="AJ82" s="37"/>
      <c r="AK82" s="37"/>
      <c r="AL82" s="37"/>
      <c r="AM82" s="238" t="str">
        <f>IF(E17="","",E17)</f>
        <v xml:space="preserve"> </v>
      </c>
      <c r="AN82" s="238"/>
      <c r="AO82" s="238"/>
      <c r="AP82" s="238"/>
      <c r="AQ82" s="38"/>
      <c r="AS82" s="239" t="s">
        <v>61</v>
      </c>
      <c r="AT82" s="240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6"/>
    </row>
    <row r="83" spans="1:89" s="1" customFormat="1">
      <c r="B83" s="36"/>
      <c r="C83" s="31" t="s">
        <v>33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36</v>
      </c>
      <c r="AJ83" s="37"/>
      <c r="AK83" s="37"/>
      <c r="AL83" s="37"/>
      <c r="AM83" s="238" t="str">
        <f>IF(E20="","",E20)</f>
        <v xml:space="preserve"> </v>
      </c>
      <c r="AN83" s="238"/>
      <c r="AO83" s="238"/>
      <c r="AP83" s="238"/>
      <c r="AQ83" s="38"/>
      <c r="AS83" s="241"/>
      <c r="AT83" s="242"/>
      <c r="AU83" s="77"/>
      <c r="AV83" s="77"/>
      <c r="AW83" s="77"/>
      <c r="AX83" s="77"/>
      <c r="AY83" s="77"/>
      <c r="AZ83" s="77"/>
      <c r="BA83" s="77"/>
      <c r="BB83" s="77"/>
      <c r="BC83" s="77"/>
      <c r="BD83" s="77"/>
      <c r="BE83" s="77"/>
      <c r="BF83" s="78"/>
    </row>
    <row r="84" spans="1:89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43"/>
      <c r="AT84" s="244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79"/>
    </row>
    <row r="85" spans="1:89" s="1" customFormat="1" ht="29.25" customHeight="1">
      <c r="B85" s="36"/>
      <c r="C85" s="245" t="s">
        <v>62</v>
      </c>
      <c r="D85" s="246"/>
      <c r="E85" s="246"/>
      <c r="F85" s="246"/>
      <c r="G85" s="246"/>
      <c r="H85" s="80"/>
      <c r="I85" s="247" t="s">
        <v>63</v>
      </c>
      <c r="J85" s="246"/>
      <c r="K85" s="246"/>
      <c r="L85" s="246"/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7" t="s">
        <v>64</v>
      </c>
      <c r="AH85" s="246"/>
      <c r="AI85" s="246"/>
      <c r="AJ85" s="246"/>
      <c r="AK85" s="246"/>
      <c r="AL85" s="246"/>
      <c r="AM85" s="246"/>
      <c r="AN85" s="247" t="s">
        <v>65</v>
      </c>
      <c r="AO85" s="246"/>
      <c r="AP85" s="248"/>
      <c r="AQ85" s="38"/>
      <c r="AS85" s="81" t="s">
        <v>66</v>
      </c>
      <c r="AT85" s="82" t="s">
        <v>67</v>
      </c>
      <c r="AU85" s="82" t="s">
        <v>68</v>
      </c>
      <c r="AV85" s="82" t="s">
        <v>69</v>
      </c>
      <c r="AW85" s="82" t="s">
        <v>70</v>
      </c>
      <c r="AX85" s="82" t="s">
        <v>71</v>
      </c>
      <c r="AY85" s="82" t="s">
        <v>72</v>
      </c>
      <c r="AZ85" s="82" t="s">
        <v>73</v>
      </c>
      <c r="BA85" s="82" t="s">
        <v>74</v>
      </c>
      <c r="BB85" s="82" t="s">
        <v>75</v>
      </c>
      <c r="BC85" s="82" t="s">
        <v>76</v>
      </c>
      <c r="BD85" s="82" t="s">
        <v>77</v>
      </c>
      <c r="BE85" s="82" t="s">
        <v>78</v>
      </c>
      <c r="BF85" s="83" t="s">
        <v>79</v>
      </c>
    </row>
    <row r="86" spans="1:89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4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3"/>
    </row>
    <row r="87" spans="1:89" s="4" customFormat="1" ht="32.450000000000003" customHeight="1">
      <c r="B87" s="69"/>
      <c r="C87" s="85" t="s">
        <v>80</v>
      </c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256">
        <f>ROUND(SUM(AG88:AG89),2)</f>
        <v>0</v>
      </c>
      <c r="AH87" s="256"/>
      <c r="AI87" s="256"/>
      <c r="AJ87" s="256"/>
      <c r="AK87" s="256"/>
      <c r="AL87" s="256"/>
      <c r="AM87" s="256"/>
      <c r="AN87" s="257">
        <f>SUM(AG87,AV87)</f>
        <v>0</v>
      </c>
      <c r="AO87" s="257"/>
      <c r="AP87" s="257"/>
      <c r="AQ87" s="72"/>
      <c r="AS87" s="87">
        <f>ROUND(SUM(AS88:AS89),2)</f>
        <v>0</v>
      </c>
      <c r="AT87" s="88">
        <f>ROUND(SUM(AT88:AT89),2)</f>
        <v>0</v>
      </c>
      <c r="AU87" s="89">
        <f>ROUND(SUM(AU88:AU89),2)</f>
        <v>0</v>
      </c>
      <c r="AV87" s="89">
        <f>ROUND(SUM(AX87:AY87),2)</f>
        <v>0</v>
      </c>
      <c r="AW87" s="90">
        <f>ROUND(SUM(AW88:AW89),5)</f>
        <v>0</v>
      </c>
      <c r="AX87" s="89">
        <f>ROUND(BB87*L33,2)</f>
        <v>0</v>
      </c>
      <c r="AY87" s="89">
        <f>ROUND(BC87*L34,2)</f>
        <v>0</v>
      </c>
      <c r="AZ87" s="89">
        <f>ROUND(BD87*L33,2)</f>
        <v>0</v>
      </c>
      <c r="BA87" s="89">
        <f>ROUND(BE87*L34,2)</f>
        <v>0</v>
      </c>
      <c r="BB87" s="89">
        <f>ROUND(SUM(BB88:BB89),2)</f>
        <v>0</v>
      </c>
      <c r="BC87" s="89">
        <f>ROUND(SUM(BC88:BC89),2)</f>
        <v>0</v>
      </c>
      <c r="BD87" s="89">
        <f>ROUND(SUM(BD88:BD89),2)</f>
        <v>0</v>
      </c>
      <c r="BE87" s="89">
        <f>ROUND(SUM(BE88:BE89),2)</f>
        <v>0</v>
      </c>
      <c r="BF87" s="91">
        <f>ROUND(SUM(BF88:BF89),2)</f>
        <v>0</v>
      </c>
      <c r="BS87" s="92" t="s">
        <v>81</v>
      </c>
      <c r="BT87" s="92" t="s">
        <v>82</v>
      </c>
      <c r="BU87" s="93" t="s">
        <v>83</v>
      </c>
      <c r="BV87" s="92" t="s">
        <v>84</v>
      </c>
      <c r="BW87" s="92" t="s">
        <v>85</v>
      </c>
      <c r="BX87" s="92" t="s">
        <v>86</v>
      </c>
    </row>
    <row r="88" spans="1:89" s="5" customFormat="1" ht="22.5" customHeight="1">
      <c r="A88" s="94" t="s">
        <v>87</v>
      </c>
      <c r="B88" s="95"/>
      <c r="C88" s="96"/>
      <c r="D88" s="251" t="s">
        <v>88</v>
      </c>
      <c r="E88" s="251"/>
      <c r="F88" s="251"/>
      <c r="G88" s="251"/>
      <c r="H88" s="251"/>
      <c r="I88" s="97"/>
      <c r="J88" s="251" t="s">
        <v>89</v>
      </c>
      <c r="K88" s="251"/>
      <c r="L88" s="251"/>
      <c r="M88" s="251"/>
      <c r="N88" s="251"/>
      <c r="O88" s="251"/>
      <c r="P88" s="251"/>
      <c r="Q88" s="251"/>
      <c r="R88" s="251"/>
      <c r="S88" s="251"/>
      <c r="T88" s="251"/>
      <c r="U88" s="251"/>
      <c r="V88" s="251"/>
      <c r="W88" s="251"/>
      <c r="X88" s="251"/>
      <c r="Y88" s="251"/>
      <c r="Z88" s="251"/>
      <c r="AA88" s="251"/>
      <c r="AB88" s="251"/>
      <c r="AC88" s="251"/>
      <c r="AD88" s="251"/>
      <c r="AE88" s="251"/>
      <c r="AF88" s="251"/>
      <c r="AG88" s="249">
        <f>'SO 00 - Vedlejší a ostatn...'!M32</f>
        <v>0</v>
      </c>
      <c r="AH88" s="250"/>
      <c r="AI88" s="250"/>
      <c r="AJ88" s="250"/>
      <c r="AK88" s="250"/>
      <c r="AL88" s="250"/>
      <c r="AM88" s="250"/>
      <c r="AN88" s="249">
        <f>SUM(AG88,AV88)</f>
        <v>0</v>
      </c>
      <c r="AO88" s="250"/>
      <c r="AP88" s="250"/>
      <c r="AQ88" s="98"/>
      <c r="AS88" s="99">
        <f>'SO 00 - Vedlejší a ostatn...'!M28</f>
        <v>0</v>
      </c>
      <c r="AT88" s="100">
        <f>'SO 00 - Vedlejší a ostatn...'!M29</f>
        <v>0</v>
      </c>
      <c r="AU88" s="100">
        <f>'SO 00 - Vedlejší a ostatn...'!M30</f>
        <v>0</v>
      </c>
      <c r="AV88" s="100">
        <f>ROUND(SUM(AX88:AY88),2)</f>
        <v>0</v>
      </c>
      <c r="AW88" s="101">
        <f>'SO 00 - Vedlejší a ostatn...'!Z118</f>
        <v>0</v>
      </c>
      <c r="AX88" s="100">
        <f>'SO 00 - Vedlejší a ostatn...'!M34</f>
        <v>0</v>
      </c>
      <c r="AY88" s="100">
        <f>'SO 00 - Vedlejší a ostatn...'!M35</f>
        <v>0</v>
      </c>
      <c r="AZ88" s="100">
        <f>'SO 00 - Vedlejší a ostatn...'!M36</f>
        <v>0</v>
      </c>
      <c r="BA88" s="100">
        <f>'SO 00 - Vedlejší a ostatn...'!M37</f>
        <v>0</v>
      </c>
      <c r="BB88" s="100">
        <f>'SO 00 - Vedlejší a ostatn...'!H34</f>
        <v>0</v>
      </c>
      <c r="BC88" s="100">
        <f>'SO 00 - Vedlejší a ostatn...'!H35</f>
        <v>0</v>
      </c>
      <c r="BD88" s="100">
        <f>'SO 00 - Vedlejší a ostatn...'!H36</f>
        <v>0</v>
      </c>
      <c r="BE88" s="100">
        <f>'SO 00 - Vedlejší a ostatn...'!H37</f>
        <v>0</v>
      </c>
      <c r="BF88" s="102">
        <f>'SO 00 - Vedlejší a ostatn...'!H38</f>
        <v>0</v>
      </c>
      <c r="BT88" s="103" t="s">
        <v>90</v>
      </c>
      <c r="BV88" s="103" t="s">
        <v>84</v>
      </c>
      <c r="BW88" s="103" t="s">
        <v>91</v>
      </c>
      <c r="BX88" s="103" t="s">
        <v>85</v>
      </c>
    </row>
    <row r="89" spans="1:89" s="5" customFormat="1" ht="22.5" customHeight="1">
      <c r="A89" s="94" t="s">
        <v>87</v>
      </c>
      <c r="B89" s="95"/>
      <c r="C89" s="96"/>
      <c r="D89" s="251" t="s">
        <v>92</v>
      </c>
      <c r="E89" s="251"/>
      <c r="F89" s="251"/>
      <c r="G89" s="251"/>
      <c r="H89" s="251"/>
      <c r="I89" s="97"/>
      <c r="J89" s="251" t="s">
        <v>93</v>
      </c>
      <c r="K89" s="251"/>
      <c r="L89" s="251"/>
      <c r="M89" s="251"/>
      <c r="N89" s="251"/>
      <c r="O89" s="251"/>
      <c r="P89" s="251"/>
      <c r="Q89" s="251"/>
      <c r="R89" s="251"/>
      <c r="S89" s="251"/>
      <c r="T89" s="251"/>
      <c r="U89" s="251"/>
      <c r="V89" s="251"/>
      <c r="W89" s="251"/>
      <c r="X89" s="251"/>
      <c r="Y89" s="251"/>
      <c r="Z89" s="251"/>
      <c r="AA89" s="251"/>
      <c r="AB89" s="251"/>
      <c r="AC89" s="251"/>
      <c r="AD89" s="251"/>
      <c r="AE89" s="251"/>
      <c r="AF89" s="251"/>
      <c r="AG89" s="249">
        <f>'SO 01 - Hřiště'!M32</f>
        <v>0</v>
      </c>
      <c r="AH89" s="250"/>
      <c r="AI89" s="250"/>
      <c r="AJ89" s="250"/>
      <c r="AK89" s="250"/>
      <c r="AL89" s="250"/>
      <c r="AM89" s="250"/>
      <c r="AN89" s="249">
        <f>SUM(AG89,AV89)</f>
        <v>0</v>
      </c>
      <c r="AO89" s="250"/>
      <c r="AP89" s="250"/>
      <c r="AQ89" s="98"/>
      <c r="AS89" s="104">
        <f>'SO 01 - Hřiště'!M28</f>
        <v>0</v>
      </c>
      <c r="AT89" s="105">
        <f>'SO 01 - Hřiště'!M29</f>
        <v>0</v>
      </c>
      <c r="AU89" s="105">
        <f>'SO 01 - Hřiště'!M30</f>
        <v>0</v>
      </c>
      <c r="AV89" s="105">
        <f>ROUND(SUM(AX89:AY89),2)</f>
        <v>0</v>
      </c>
      <c r="AW89" s="106">
        <f>'SO 01 - Hřiště'!Z127</f>
        <v>0</v>
      </c>
      <c r="AX89" s="105">
        <f>'SO 01 - Hřiště'!M34</f>
        <v>0</v>
      </c>
      <c r="AY89" s="105">
        <f>'SO 01 - Hřiště'!M35</f>
        <v>0</v>
      </c>
      <c r="AZ89" s="105">
        <f>'SO 01 - Hřiště'!M36</f>
        <v>0</v>
      </c>
      <c r="BA89" s="105">
        <f>'SO 01 - Hřiště'!M37</f>
        <v>0</v>
      </c>
      <c r="BB89" s="105">
        <f>'SO 01 - Hřiště'!H34</f>
        <v>0</v>
      </c>
      <c r="BC89" s="105">
        <f>'SO 01 - Hřiště'!H35</f>
        <v>0</v>
      </c>
      <c r="BD89" s="105">
        <f>'SO 01 - Hřiště'!H36</f>
        <v>0</v>
      </c>
      <c r="BE89" s="105">
        <f>'SO 01 - Hřiště'!H37</f>
        <v>0</v>
      </c>
      <c r="BF89" s="107">
        <f>'SO 01 - Hřiště'!H38</f>
        <v>0</v>
      </c>
      <c r="BT89" s="103" t="s">
        <v>90</v>
      </c>
      <c r="BV89" s="103" t="s">
        <v>84</v>
      </c>
      <c r="BW89" s="103" t="s">
        <v>94</v>
      </c>
      <c r="BX89" s="103" t="s">
        <v>85</v>
      </c>
    </row>
    <row r="90" spans="1:89" ht="13.5">
      <c r="B90" s="23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4"/>
    </row>
    <row r="91" spans="1:89" s="1" customFormat="1" ht="30" customHeight="1">
      <c r="B91" s="36"/>
      <c r="C91" s="85" t="s">
        <v>95</v>
      </c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257">
        <f>ROUND(SUM(AG92:AG95),2)</f>
        <v>0</v>
      </c>
      <c r="AH91" s="257"/>
      <c r="AI91" s="257"/>
      <c r="AJ91" s="257"/>
      <c r="AK91" s="257"/>
      <c r="AL91" s="257"/>
      <c r="AM91" s="257"/>
      <c r="AN91" s="257">
        <f>ROUND(SUM(AN92:AN95),2)</f>
        <v>0</v>
      </c>
      <c r="AO91" s="257"/>
      <c r="AP91" s="257"/>
      <c r="AQ91" s="38"/>
      <c r="AS91" s="81" t="s">
        <v>96</v>
      </c>
      <c r="AT91" s="82" t="s">
        <v>97</v>
      </c>
      <c r="AU91" s="82" t="s">
        <v>44</v>
      </c>
      <c r="AV91" s="83" t="s">
        <v>69</v>
      </c>
    </row>
    <row r="92" spans="1:89" s="1" customFormat="1" ht="19.899999999999999" customHeight="1">
      <c r="B92" s="36"/>
      <c r="C92" s="37"/>
      <c r="D92" s="108" t="s">
        <v>23</v>
      </c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252">
        <f>ROUND(AG87*AS92,2)</f>
        <v>0</v>
      </c>
      <c r="AH92" s="253"/>
      <c r="AI92" s="253"/>
      <c r="AJ92" s="253"/>
      <c r="AK92" s="253"/>
      <c r="AL92" s="253"/>
      <c r="AM92" s="253"/>
      <c r="AN92" s="253">
        <f>ROUND(AG92+AV92,2)</f>
        <v>0</v>
      </c>
      <c r="AO92" s="253"/>
      <c r="AP92" s="253"/>
      <c r="AQ92" s="38"/>
      <c r="AS92" s="109">
        <v>0</v>
      </c>
      <c r="AT92" s="110" t="s">
        <v>98</v>
      </c>
      <c r="AU92" s="110" t="s">
        <v>45</v>
      </c>
      <c r="AV92" s="111">
        <f>ROUND(IF(AU92="základní",AG92*L33,IF(AU92="snížená",AG92*L34,0)),2)</f>
        <v>0</v>
      </c>
      <c r="BV92" s="19" t="s">
        <v>99</v>
      </c>
      <c r="BY92" s="112">
        <f>IF(AU92="základní",AV92,0)</f>
        <v>0</v>
      </c>
      <c r="BZ92" s="112">
        <f>IF(AU92="snížená",AV92,0)</f>
        <v>0</v>
      </c>
      <c r="CA92" s="112">
        <v>0</v>
      </c>
      <c r="CB92" s="112">
        <v>0</v>
      </c>
      <c r="CC92" s="112">
        <v>0</v>
      </c>
      <c r="CD92" s="112">
        <f>IF(AU92="základní",AG92,0)</f>
        <v>0</v>
      </c>
      <c r="CE92" s="112">
        <f>IF(AU92="snížená",AG92,0)</f>
        <v>0</v>
      </c>
      <c r="CF92" s="112">
        <f>IF(AU92="zákl. přenesená",AG92,0)</f>
        <v>0</v>
      </c>
      <c r="CG92" s="112">
        <f>IF(AU92="sníž. přenesená",AG92,0)</f>
        <v>0</v>
      </c>
      <c r="CH92" s="112">
        <f>IF(AU92="nulová",AG92,0)</f>
        <v>0</v>
      </c>
      <c r="CI92" s="19">
        <f>IF(AU92="základní",1,IF(AU92="snížená",2,IF(AU92="zákl. přenesená",4,IF(AU92="sníž. přenesená",5,3))))</f>
        <v>1</v>
      </c>
      <c r="CJ92" s="19">
        <f>IF(AT92="stavební čast",1,IF(8892="investiční čast",2,3))</f>
        <v>1</v>
      </c>
      <c r="CK92" s="19" t="str">
        <f>IF(D92="Vyplň vlastní","","x")</f>
        <v>x</v>
      </c>
    </row>
    <row r="93" spans="1:89" s="1" customFormat="1" ht="19.899999999999999" customHeight="1">
      <c r="B93" s="36"/>
      <c r="C93" s="37"/>
      <c r="D93" s="254" t="s">
        <v>100</v>
      </c>
      <c r="E93" s="255"/>
      <c r="F93" s="255"/>
      <c r="G93" s="255"/>
      <c r="H93" s="255"/>
      <c r="I93" s="255"/>
      <c r="J93" s="255"/>
      <c r="K93" s="255"/>
      <c r="L93" s="255"/>
      <c r="M93" s="255"/>
      <c r="N93" s="255"/>
      <c r="O93" s="255"/>
      <c r="P93" s="255"/>
      <c r="Q93" s="255"/>
      <c r="R93" s="255"/>
      <c r="S93" s="255"/>
      <c r="T93" s="255"/>
      <c r="U93" s="255"/>
      <c r="V93" s="255"/>
      <c r="W93" s="255"/>
      <c r="X93" s="255"/>
      <c r="Y93" s="255"/>
      <c r="Z93" s="255"/>
      <c r="AA93" s="255"/>
      <c r="AB93" s="255"/>
      <c r="AC93" s="37"/>
      <c r="AD93" s="37"/>
      <c r="AE93" s="37"/>
      <c r="AF93" s="37"/>
      <c r="AG93" s="252">
        <f>AG87*AS93</f>
        <v>0</v>
      </c>
      <c r="AH93" s="253"/>
      <c r="AI93" s="253"/>
      <c r="AJ93" s="253"/>
      <c r="AK93" s="253"/>
      <c r="AL93" s="253"/>
      <c r="AM93" s="253"/>
      <c r="AN93" s="253">
        <f>AG93+AV93</f>
        <v>0</v>
      </c>
      <c r="AO93" s="253"/>
      <c r="AP93" s="253"/>
      <c r="AQ93" s="38"/>
      <c r="AS93" s="113">
        <v>0</v>
      </c>
      <c r="AT93" s="114" t="s">
        <v>98</v>
      </c>
      <c r="AU93" s="114" t="s">
        <v>45</v>
      </c>
      <c r="AV93" s="115">
        <f>ROUND(IF(AU93="nulová",0,IF(OR(AU93="základní",AU93="zákl. přenesená"),AG93*L33,AG93*L34)),2)</f>
        <v>0</v>
      </c>
      <c r="BV93" s="19" t="s">
        <v>101</v>
      </c>
      <c r="BY93" s="112">
        <f>IF(AU93="základní",AV93,0)</f>
        <v>0</v>
      </c>
      <c r="BZ93" s="112">
        <f>IF(AU93="snížená",AV93,0)</f>
        <v>0</v>
      </c>
      <c r="CA93" s="112">
        <f>IF(AU93="zákl. přenesená",AV93,0)</f>
        <v>0</v>
      </c>
      <c r="CB93" s="112">
        <f>IF(AU93="sníž. přenesená",AV93,0)</f>
        <v>0</v>
      </c>
      <c r="CC93" s="112">
        <f>IF(AU93="nulová",AV93,0)</f>
        <v>0</v>
      </c>
      <c r="CD93" s="112">
        <f>IF(AU93="základní",AG93,0)</f>
        <v>0</v>
      </c>
      <c r="CE93" s="112">
        <f>IF(AU93="snížená",AG93,0)</f>
        <v>0</v>
      </c>
      <c r="CF93" s="112">
        <f>IF(AU93="zákl. přenesená",AG93,0)</f>
        <v>0</v>
      </c>
      <c r="CG93" s="112">
        <f>IF(AU93="sníž. přenesená",AG93,0)</f>
        <v>0</v>
      </c>
      <c r="CH93" s="112">
        <f>IF(AU93="nulová",AG93,0)</f>
        <v>0</v>
      </c>
      <c r="CI93" s="19">
        <f>IF(AU93="základní",1,IF(AU93="snížená",2,IF(AU93="zákl. přenesená",4,IF(AU93="sníž. přenesená",5,3))))</f>
        <v>1</v>
      </c>
      <c r="CJ93" s="19">
        <f>IF(AT93="stavební čast",1,IF(8893="investiční čast",2,3))</f>
        <v>1</v>
      </c>
      <c r="CK93" s="19" t="str">
        <f>IF(D93="Vyplň vlastní","","x")</f>
        <v/>
      </c>
    </row>
    <row r="94" spans="1:89" s="1" customFormat="1" ht="19.899999999999999" customHeight="1">
      <c r="B94" s="36"/>
      <c r="C94" s="37"/>
      <c r="D94" s="254" t="s">
        <v>100</v>
      </c>
      <c r="E94" s="255"/>
      <c r="F94" s="255"/>
      <c r="G94" s="255"/>
      <c r="H94" s="255"/>
      <c r="I94" s="255"/>
      <c r="J94" s="255"/>
      <c r="K94" s="255"/>
      <c r="L94" s="255"/>
      <c r="M94" s="255"/>
      <c r="N94" s="255"/>
      <c r="O94" s="255"/>
      <c r="P94" s="255"/>
      <c r="Q94" s="255"/>
      <c r="R94" s="255"/>
      <c r="S94" s="255"/>
      <c r="T94" s="255"/>
      <c r="U94" s="255"/>
      <c r="V94" s="255"/>
      <c r="W94" s="255"/>
      <c r="X94" s="255"/>
      <c r="Y94" s="255"/>
      <c r="Z94" s="255"/>
      <c r="AA94" s="255"/>
      <c r="AB94" s="255"/>
      <c r="AC94" s="37"/>
      <c r="AD94" s="37"/>
      <c r="AE94" s="37"/>
      <c r="AF94" s="37"/>
      <c r="AG94" s="252">
        <f>AG87*AS94</f>
        <v>0</v>
      </c>
      <c r="AH94" s="253"/>
      <c r="AI94" s="253"/>
      <c r="AJ94" s="253"/>
      <c r="AK94" s="253"/>
      <c r="AL94" s="253"/>
      <c r="AM94" s="253"/>
      <c r="AN94" s="253">
        <f>AG94+AV94</f>
        <v>0</v>
      </c>
      <c r="AO94" s="253"/>
      <c r="AP94" s="253"/>
      <c r="AQ94" s="38"/>
      <c r="AS94" s="113">
        <v>0</v>
      </c>
      <c r="AT94" s="114" t="s">
        <v>98</v>
      </c>
      <c r="AU94" s="114" t="s">
        <v>45</v>
      </c>
      <c r="AV94" s="115">
        <f>ROUND(IF(AU94="nulová",0,IF(OR(AU94="základní",AU94="zákl. přenesená"),AG94*L33,AG94*L34)),2)</f>
        <v>0</v>
      </c>
      <c r="BV94" s="19" t="s">
        <v>101</v>
      </c>
      <c r="BY94" s="112">
        <f>IF(AU94="základní",AV94,0)</f>
        <v>0</v>
      </c>
      <c r="BZ94" s="112">
        <f>IF(AU94="snížená",AV94,0)</f>
        <v>0</v>
      </c>
      <c r="CA94" s="112">
        <f>IF(AU94="zákl. přenesená",AV94,0)</f>
        <v>0</v>
      </c>
      <c r="CB94" s="112">
        <f>IF(AU94="sníž. přenesená",AV94,0)</f>
        <v>0</v>
      </c>
      <c r="CC94" s="112">
        <f>IF(AU94="nulová",AV94,0)</f>
        <v>0</v>
      </c>
      <c r="CD94" s="112">
        <f>IF(AU94="základní",AG94,0)</f>
        <v>0</v>
      </c>
      <c r="CE94" s="112">
        <f>IF(AU94="snížená",AG94,0)</f>
        <v>0</v>
      </c>
      <c r="CF94" s="112">
        <f>IF(AU94="zákl. přenesená",AG94,0)</f>
        <v>0</v>
      </c>
      <c r="CG94" s="112">
        <f>IF(AU94="sníž. přenesená",AG94,0)</f>
        <v>0</v>
      </c>
      <c r="CH94" s="112">
        <f>IF(AU94="nulová",AG94,0)</f>
        <v>0</v>
      </c>
      <c r="CI94" s="19">
        <f>IF(AU94="základní",1,IF(AU94="snížená",2,IF(AU94="zákl. přenesená",4,IF(AU94="sníž. přenesená",5,3))))</f>
        <v>1</v>
      </c>
      <c r="CJ94" s="19">
        <f>IF(AT94="stavební čast",1,IF(8894="investiční čast",2,3))</f>
        <v>1</v>
      </c>
      <c r="CK94" s="19" t="str">
        <f>IF(D94="Vyplň vlastní","","x")</f>
        <v/>
      </c>
    </row>
    <row r="95" spans="1:89" s="1" customFormat="1" ht="19.899999999999999" customHeight="1">
      <c r="B95" s="36"/>
      <c r="C95" s="37"/>
      <c r="D95" s="254" t="s">
        <v>100</v>
      </c>
      <c r="E95" s="255"/>
      <c r="F95" s="255"/>
      <c r="G95" s="255"/>
      <c r="H95" s="255"/>
      <c r="I95" s="255"/>
      <c r="J95" s="255"/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37"/>
      <c r="AD95" s="37"/>
      <c r="AE95" s="37"/>
      <c r="AF95" s="37"/>
      <c r="AG95" s="252">
        <f>AG87*AS95</f>
        <v>0</v>
      </c>
      <c r="AH95" s="253"/>
      <c r="AI95" s="253"/>
      <c r="AJ95" s="253"/>
      <c r="AK95" s="253"/>
      <c r="AL95" s="253"/>
      <c r="AM95" s="253"/>
      <c r="AN95" s="253">
        <f>AG95+AV95</f>
        <v>0</v>
      </c>
      <c r="AO95" s="253"/>
      <c r="AP95" s="253"/>
      <c r="AQ95" s="38"/>
      <c r="AS95" s="116">
        <v>0</v>
      </c>
      <c r="AT95" s="117" t="s">
        <v>98</v>
      </c>
      <c r="AU95" s="117" t="s">
        <v>45</v>
      </c>
      <c r="AV95" s="118">
        <f>ROUND(IF(AU95="nulová",0,IF(OR(AU95="základní",AU95="zákl. přenesená"),AG95*L33,AG95*L34)),2)</f>
        <v>0</v>
      </c>
      <c r="BV95" s="19" t="s">
        <v>101</v>
      </c>
      <c r="BY95" s="112">
        <f>IF(AU95="základní",AV95,0)</f>
        <v>0</v>
      </c>
      <c r="BZ95" s="112">
        <f>IF(AU95="snížená",AV95,0)</f>
        <v>0</v>
      </c>
      <c r="CA95" s="112">
        <f>IF(AU95="zákl. přenesená",AV95,0)</f>
        <v>0</v>
      </c>
      <c r="CB95" s="112">
        <f>IF(AU95="sníž. přenesená",AV95,0)</f>
        <v>0</v>
      </c>
      <c r="CC95" s="112">
        <f>IF(AU95="nulová",AV95,0)</f>
        <v>0</v>
      </c>
      <c r="CD95" s="112">
        <f>IF(AU95="základní",AG95,0)</f>
        <v>0</v>
      </c>
      <c r="CE95" s="112">
        <f>IF(AU95="snížená",AG95,0)</f>
        <v>0</v>
      </c>
      <c r="CF95" s="112">
        <f>IF(AU95="zákl. přenesená",AG95,0)</f>
        <v>0</v>
      </c>
      <c r="CG95" s="112">
        <f>IF(AU95="sníž. přenesená",AG95,0)</f>
        <v>0</v>
      </c>
      <c r="CH95" s="112">
        <f>IF(AU95="nulová",AG95,0)</f>
        <v>0</v>
      </c>
      <c r="CI95" s="19">
        <f>IF(AU95="základní",1,IF(AU95="snížená",2,IF(AU95="zákl. přenesená",4,IF(AU95="sníž. přenesená",5,3))))</f>
        <v>1</v>
      </c>
      <c r="CJ95" s="19">
        <f>IF(AT95="stavební čast",1,IF(8895="investiční čast",2,3))</f>
        <v>1</v>
      </c>
      <c r="CK95" s="19" t="str">
        <f>IF(D95="Vyplň vlastní","","x")</f>
        <v/>
      </c>
    </row>
    <row r="96" spans="1:89" s="1" customFormat="1" ht="10.9" customHeight="1"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8"/>
    </row>
    <row r="97" spans="2:43" s="1" customFormat="1" ht="30" customHeight="1">
      <c r="B97" s="36"/>
      <c r="C97" s="119" t="s">
        <v>102</v>
      </c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258">
        <f>ROUND(AG87+AG91,2)</f>
        <v>0</v>
      </c>
      <c r="AH97" s="258"/>
      <c r="AI97" s="258"/>
      <c r="AJ97" s="258"/>
      <c r="AK97" s="258"/>
      <c r="AL97" s="258"/>
      <c r="AM97" s="258"/>
      <c r="AN97" s="258">
        <f>AN87+AN91</f>
        <v>0</v>
      </c>
      <c r="AO97" s="258"/>
      <c r="AP97" s="258"/>
      <c r="AQ97" s="38"/>
    </row>
    <row r="98" spans="2:43" s="1" customFormat="1" ht="6.95" customHeight="1"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2"/>
    </row>
  </sheetData>
  <sheetProtection algorithmName="SHA-512" hashValue="jWKHpTMV6NduLXOV9JZmRDvWpbf/aicm9y3ZvVx2ToPHtUbDixVr6SS9ZrkRb8xuYfILXJ/3LKEvJ8nC1p75nw==" saltValue="QQ2SkdJ+140YFRv0Q6sjvQ==" spinCount="100000" sheet="1" objects="1" scenarios="1" formatCells="0" formatColumns="0" formatRows="0" sort="0" autoFilter="0"/>
  <mergeCells count="64">
    <mergeCell ref="AR2:BG2"/>
    <mergeCell ref="AG87:AM87"/>
    <mergeCell ref="AN87:AP87"/>
    <mergeCell ref="AG91:AM91"/>
    <mergeCell ref="AN91:AP91"/>
    <mergeCell ref="AG97:AM97"/>
    <mergeCell ref="AN97:AP97"/>
    <mergeCell ref="D94:AB94"/>
    <mergeCell ref="AG94:AM94"/>
    <mergeCell ref="AN94:AP94"/>
    <mergeCell ref="D95:AB95"/>
    <mergeCell ref="AG95:AM95"/>
    <mergeCell ref="AN95:AP95"/>
    <mergeCell ref="AG92:AM92"/>
    <mergeCell ref="AN92:AP92"/>
    <mergeCell ref="D93:AB93"/>
    <mergeCell ref="AG93:AM93"/>
    <mergeCell ref="AN93:AP93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S82:AT84"/>
    <mergeCell ref="AM83:AP83"/>
    <mergeCell ref="C85:G85"/>
    <mergeCell ref="I85:AF85"/>
    <mergeCell ref="AG85:AM85"/>
    <mergeCell ref="AN85:AP85"/>
    <mergeCell ref="X39:AB39"/>
    <mergeCell ref="AK39:AO39"/>
    <mergeCell ref="C76:AP76"/>
    <mergeCell ref="L78:AO78"/>
    <mergeCell ref="AM82:AP82"/>
    <mergeCell ref="L36:O36"/>
    <mergeCell ref="W36:AE36"/>
    <mergeCell ref="AK36:AO36"/>
    <mergeCell ref="L37:O37"/>
    <mergeCell ref="W37:AE37"/>
    <mergeCell ref="AK37:AO37"/>
    <mergeCell ref="W34:AE34"/>
    <mergeCell ref="AK34:AO34"/>
    <mergeCell ref="L35:O35"/>
    <mergeCell ref="W35:AE35"/>
    <mergeCell ref="AK35:AO35"/>
    <mergeCell ref="C2:AP2"/>
    <mergeCell ref="C4:AP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L33:O33"/>
    <mergeCell ref="W33:AE33"/>
    <mergeCell ref="AK33:AO33"/>
    <mergeCell ref="L34:O34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 00 - Vedlejší a ostatn...'!C2" display="/"/>
    <hyperlink ref="A89" location="'SO 01 - Hřiště'!C2" display="/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>
      <c r="A1" s="121"/>
      <c r="B1" s="13"/>
      <c r="C1" s="13"/>
      <c r="D1" s="14" t="s">
        <v>1</v>
      </c>
      <c r="E1" s="13"/>
      <c r="F1" s="15" t="s">
        <v>103</v>
      </c>
      <c r="G1" s="15"/>
      <c r="H1" s="302" t="s">
        <v>104</v>
      </c>
      <c r="I1" s="302"/>
      <c r="J1" s="302"/>
      <c r="K1" s="302"/>
      <c r="L1" s="15" t="s">
        <v>105</v>
      </c>
      <c r="M1" s="13"/>
      <c r="N1" s="13"/>
      <c r="O1" s="14" t="s">
        <v>106</v>
      </c>
      <c r="P1" s="13"/>
      <c r="Q1" s="13"/>
      <c r="R1" s="13"/>
      <c r="S1" s="15" t="s">
        <v>107</v>
      </c>
      <c r="T1" s="15"/>
      <c r="U1" s="121"/>
      <c r="V1" s="121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213" t="s">
        <v>8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S2" s="259" t="s">
        <v>9</v>
      </c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  <c r="AT2" s="19" t="s">
        <v>91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108</v>
      </c>
    </row>
    <row r="4" spans="1:66" ht="36.950000000000003" customHeight="1">
      <c r="B4" s="23"/>
      <c r="C4" s="215" t="s">
        <v>109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4"/>
      <c r="T4" s="25" t="s">
        <v>14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ht="25.35" customHeight="1">
      <c r="B6" s="23"/>
      <c r="C6" s="27"/>
      <c r="D6" s="31" t="s">
        <v>20</v>
      </c>
      <c r="E6" s="27"/>
      <c r="F6" s="261" t="str">
        <f>'Rekapitulace stavby'!K6</f>
        <v>DĚTSKÉ HŘIŠTĚ NA UL.DR. VACULÍKA_VV</v>
      </c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7"/>
      <c r="R6" s="24"/>
    </row>
    <row r="7" spans="1:66" s="1" customFormat="1" ht="32.85" customHeight="1">
      <c r="B7" s="36"/>
      <c r="C7" s="37"/>
      <c r="D7" s="30" t="s">
        <v>110</v>
      </c>
      <c r="E7" s="37"/>
      <c r="F7" s="221" t="s">
        <v>111</v>
      </c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37"/>
      <c r="R7" s="38"/>
    </row>
    <row r="8" spans="1:66" s="1" customFormat="1" ht="14.45" customHeight="1">
      <c r="B8" s="36"/>
      <c r="C8" s="37"/>
      <c r="D8" s="31" t="s">
        <v>22</v>
      </c>
      <c r="E8" s="37"/>
      <c r="F8" s="29" t="s">
        <v>23</v>
      </c>
      <c r="G8" s="37"/>
      <c r="H8" s="37"/>
      <c r="I8" s="37"/>
      <c r="J8" s="37"/>
      <c r="K8" s="37"/>
      <c r="L8" s="37"/>
      <c r="M8" s="31" t="s">
        <v>24</v>
      </c>
      <c r="N8" s="37"/>
      <c r="O8" s="29" t="s">
        <v>23</v>
      </c>
      <c r="P8" s="37"/>
      <c r="Q8" s="37"/>
      <c r="R8" s="38"/>
    </row>
    <row r="9" spans="1:66" s="1" customFormat="1" ht="14.45" customHeight="1">
      <c r="B9" s="36"/>
      <c r="C9" s="37"/>
      <c r="D9" s="31" t="s">
        <v>25</v>
      </c>
      <c r="E9" s="37"/>
      <c r="F9" s="29" t="s">
        <v>31</v>
      </c>
      <c r="G9" s="37"/>
      <c r="H9" s="37"/>
      <c r="I9" s="37"/>
      <c r="J9" s="37"/>
      <c r="K9" s="37"/>
      <c r="L9" s="37"/>
      <c r="M9" s="31" t="s">
        <v>27</v>
      </c>
      <c r="N9" s="37"/>
      <c r="O9" s="264" t="str">
        <f>'Rekapitulace stavby'!AN8</f>
        <v>23. 5. 2017</v>
      </c>
      <c r="P9" s="265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29</v>
      </c>
      <c r="E11" s="37"/>
      <c r="F11" s="37"/>
      <c r="G11" s="37"/>
      <c r="H11" s="37"/>
      <c r="I11" s="37"/>
      <c r="J11" s="37"/>
      <c r="K11" s="37"/>
      <c r="L11" s="37"/>
      <c r="M11" s="31" t="s">
        <v>30</v>
      </c>
      <c r="N11" s="37"/>
      <c r="O11" s="219" t="str">
        <f>IF('Rekapitulace stavby'!AN10="","",'Rekapitulace stavby'!AN10)</f>
        <v/>
      </c>
      <c r="P11" s="219"/>
      <c r="Q11" s="37"/>
      <c r="R11" s="38"/>
    </row>
    <row r="12" spans="1:66" s="1" customFormat="1" ht="18" customHeight="1">
      <c r="B12" s="36"/>
      <c r="C12" s="37"/>
      <c r="D12" s="37"/>
      <c r="E12" s="29" t="str">
        <f>IF('Rekapitulace stavby'!E11="","",'Rekapitulace stavby'!E11)</f>
        <v xml:space="preserve"> </v>
      </c>
      <c r="F12" s="37"/>
      <c r="G12" s="37"/>
      <c r="H12" s="37"/>
      <c r="I12" s="37"/>
      <c r="J12" s="37"/>
      <c r="K12" s="37"/>
      <c r="L12" s="37"/>
      <c r="M12" s="31" t="s">
        <v>32</v>
      </c>
      <c r="N12" s="37"/>
      <c r="O12" s="219" t="str">
        <f>IF('Rekapitulace stavby'!AN11="","",'Rekapitulace stavby'!AN11)</f>
        <v/>
      </c>
      <c r="P12" s="219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33</v>
      </c>
      <c r="E14" s="37"/>
      <c r="F14" s="37"/>
      <c r="G14" s="37"/>
      <c r="H14" s="37"/>
      <c r="I14" s="37"/>
      <c r="J14" s="37"/>
      <c r="K14" s="37"/>
      <c r="L14" s="37"/>
      <c r="M14" s="31" t="s">
        <v>30</v>
      </c>
      <c r="N14" s="37"/>
      <c r="O14" s="266" t="str">
        <f>IF('Rekapitulace stavby'!AN13="","",'Rekapitulace stavby'!AN13)</f>
        <v>Vyplň údaj</v>
      </c>
      <c r="P14" s="219"/>
      <c r="Q14" s="37"/>
      <c r="R14" s="38"/>
    </row>
    <row r="15" spans="1:66" s="1" customFormat="1" ht="18" customHeight="1">
      <c r="B15" s="36"/>
      <c r="C15" s="37"/>
      <c r="D15" s="37"/>
      <c r="E15" s="266" t="str">
        <f>IF('Rekapitulace stavby'!E14="","",'Rekapitulace stavby'!E14)</f>
        <v>Vyplň údaj</v>
      </c>
      <c r="F15" s="267"/>
      <c r="G15" s="267"/>
      <c r="H15" s="267"/>
      <c r="I15" s="267"/>
      <c r="J15" s="267"/>
      <c r="K15" s="267"/>
      <c r="L15" s="267"/>
      <c r="M15" s="31" t="s">
        <v>32</v>
      </c>
      <c r="N15" s="37"/>
      <c r="O15" s="266" t="str">
        <f>IF('Rekapitulace stavby'!AN14="","",'Rekapitulace stavby'!AN14)</f>
        <v>Vyplň údaj</v>
      </c>
      <c r="P15" s="219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35</v>
      </c>
      <c r="E17" s="37"/>
      <c r="F17" s="37"/>
      <c r="G17" s="37"/>
      <c r="H17" s="37"/>
      <c r="I17" s="37"/>
      <c r="J17" s="37"/>
      <c r="K17" s="37"/>
      <c r="L17" s="37"/>
      <c r="M17" s="31" t="s">
        <v>30</v>
      </c>
      <c r="N17" s="37"/>
      <c r="O17" s="219" t="str">
        <f>IF('Rekapitulace stavby'!AN16="","",'Rekapitulace stavby'!AN16)</f>
        <v/>
      </c>
      <c r="P17" s="219"/>
      <c r="Q17" s="37"/>
      <c r="R17" s="38"/>
    </row>
    <row r="18" spans="2:18" s="1" customFormat="1" ht="18" customHeight="1">
      <c r="B18" s="36"/>
      <c r="C18" s="37"/>
      <c r="D18" s="37"/>
      <c r="E18" s="29" t="str">
        <f>IF('Rekapitulace stavby'!E17="","",'Rekapitulace stavby'!E17)</f>
        <v xml:space="preserve"> </v>
      </c>
      <c r="F18" s="37"/>
      <c r="G18" s="37"/>
      <c r="H18" s="37"/>
      <c r="I18" s="37"/>
      <c r="J18" s="37"/>
      <c r="K18" s="37"/>
      <c r="L18" s="37"/>
      <c r="M18" s="31" t="s">
        <v>32</v>
      </c>
      <c r="N18" s="37"/>
      <c r="O18" s="219" t="str">
        <f>IF('Rekapitulace stavby'!AN17="","",'Rekapitulace stavby'!AN17)</f>
        <v/>
      </c>
      <c r="P18" s="219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30</v>
      </c>
      <c r="N20" s="37"/>
      <c r="O20" s="219" t="str">
        <f>IF('Rekapitulace stavby'!AN19="","",'Rekapitulace stavby'!AN19)</f>
        <v/>
      </c>
      <c r="P20" s="219"/>
      <c r="Q20" s="37"/>
      <c r="R20" s="38"/>
    </row>
    <row r="21" spans="2:18" s="1" customFormat="1" ht="18" customHeight="1">
      <c r="B21" s="36"/>
      <c r="C21" s="37"/>
      <c r="D21" s="37"/>
      <c r="E21" s="29" t="str">
        <f>IF('Rekapitulace stavby'!E20="","",'Rekapitulace stavby'!E20)</f>
        <v xml:space="preserve"> </v>
      </c>
      <c r="F21" s="37"/>
      <c r="G21" s="37"/>
      <c r="H21" s="37"/>
      <c r="I21" s="37"/>
      <c r="J21" s="37"/>
      <c r="K21" s="37"/>
      <c r="L21" s="37"/>
      <c r="M21" s="31" t="s">
        <v>32</v>
      </c>
      <c r="N21" s="37"/>
      <c r="O21" s="219" t="str">
        <f>IF('Rekapitulace stavby'!AN20="","",'Rekapitulace stavby'!AN20)</f>
        <v/>
      </c>
      <c r="P21" s="219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37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24" t="s">
        <v>23</v>
      </c>
      <c r="F24" s="224"/>
      <c r="G24" s="224"/>
      <c r="H24" s="224"/>
      <c r="I24" s="224"/>
      <c r="J24" s="224"/>
      <c r="K24" s="224"/>
      <c r="L24" s="224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2" t="s">
        <v>112</v>
      </c>
      <c r="E27" s="37"/>
      <c r="F27" s="37"/>
      <c r="G27" s="37"/>
      <c r="H27" s="37"/>
      <c r="I27" s="37"/>
      <c r="J27" s="37"/>
      <c r="K27" s="37"/>
      <c r="L27" s="37"/>
      <c r="M27" s="225">
        <f>M88</f>
        <v>0</v>
      </c>
      <c r="N27" s="225"/>
      <c r="O27" s="225"/>
      <c r="P27" s="225"/>
      <c r="Q27" s="37"/>
      <c r="R27" s="38"/>
    </row>
    <row r="28" spans="2:18" s="1" customFormat="1">
      <c r="B28" s="36"/>
      <c r="C28" s="37"/>
      <c r="D28" s="37"/>
      <c r="E28" s="31" t="s">
        <v>40</v>
      </c>
      <c r="F28" s="37"/>
      <c r="G28" s="37"/>
      <c r="H28" s="37"/>
      <c r="I28" s="37"/>
      <c r="J28" s="37"/>
      <c r="K28" s="37"/>
      <c r="L28" s="37"/>
      <c r="M28" s="226">
        <f>H88</f>
        <v>0</v>
      </c>
      <c r="N28" s="226"/>
      <c r="O28" s="226"/>
      <c r="P28" s="226"/>
      <c r="Q28" s="37"/>
      <c r="R28" s="38"/>
    </row>
    <row r="29" spans="2:18" s="1" customFormat="1">
      <c r="B29" s="36"/>
      <c r="C29" s="37"/>
      <c r="D29" s="37"/>
      <c r="E29" s="31" t="s">
        <v>41</v>
      </c>
      <c r="F29" s="37"/>
      <c r="G29" s="37"/>
      <c r="H29" s="37"/>
      <c r="I29" s="37"/>
      <c r="J29" s="37"/>
      <c r="K29" s="37"/>
      <c r="L29" s="37"/>
      <c r="M29" s="226">
        <f>K88</f>
        <v>0</v>
      </c>
      <c r="N29" s="226"/>
      <c r="O29" s="226"/>
      <c r="P29" s="226"/>
      <c r="Q29" s="37"/>
      <c r="R29" s="38"/>
    </row>
    <row r="30" spans="2:18" s="1" customFormat="1" ht="14.45" customHeight="1">
      <c r="B30" s="36"/>
      <c r="C30" s="37"/>
      <c r="D30" s="35" t="s">
        <v>113</v>
      </c>
      <c r="E30" s="37"/>
      <c r="F30" s="37"/>
      <c r="G30" s="37"/>
      <c r="H30" s="37"/>
      <c r="I30" s="37"/>
      <c r="J30" s="37"/>
      <c r="K30" s="37"/>
      <c r="L30" s="37"/>
      <c r="M30" s="225">
        <f>M93</f>
        <v>0</v>
      </c>
      <c r="N30" s="225"/>
      <c r="O30" s="225"/>
      <c r="P30" s="225"/>
      <c r="Q30" s="37"/>
      <c r="R30" s="38"/>
    </row>
    <row r="31" spans="2:18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8"/>
    </row>
    <row r="32" spans="2:18" s="1" customFormat="1" ht="25.35" customHeight="1">
      <c r="B32" s="36"/>
      <c r="C32" s="37"/>
      <c r="D32" s="123" t="s">
        <v>43</v>
      </c>
      <c r="E32" s="37"/>
      <c r="F32" s="37"/>
      <c r="G32" s="37"/>
      <c r="H32" s="37"/>
      <c r="I32" s="37"/>
      <c r="J32" s="37"/>
      <c r="K32" s="37"/>
      <c r="L32" s="37"/>
      <c r="M32" s="268">
        <f>ROUND(M27+M30,2)</f>
        <v>0</v>
      </c>
      <c r="N32" s="263"/>
      <c r="O32" s="263"/>
      <c r="P32" s="263"/>
      <c r="Q32" s="37"/>
      <c r="R32" s="38"/>
    </row>
    <row r="33" spans="2:18" s="1" customFormat="1" ht="6.95" customHeight="1">
      <c r="B33" s="36"/>
      <c r="C33" s="37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37"/>
      <c r="R33" s="38"/>
    </row>
    <row r="34" spans="2:18" s="1" customFormat="1" ht="14.45" customHeight="1">
      <c r="B34" s="36"/>
      <c r="C34" s="37"/>
      <c r="D34" s="43" t="s">
        <v>44</v>
      </c>
      <c r="E34" s="43" t="s">
        <v>45</v>
      </c>
      <c r="F34" s="44">
        <v>0.21</v>
      </c>
      <c r="G34" s="124" t="s">
        <v>46</v>
      </c>
      <c r="H34" s="269">
        <f>ROUND((((SUM(BE93:BE100)+SUM(BE118:BE144))+SUM(BE146:BE150))),2)</f>
        <v>0</v>
      </c>
      <c r="I34" s="263"/>
      <c r="J34" s="263"/>
      <c r="K34" s="37"/>
      <c r="L34" s="37"/>
      <c r="M34" s="269">
        <f>ROUND(((ROUND((SUM(BE93:BE100)+SUM(BE118:BE144)), 2)*F34)+SUM(BE146:BE150)*F34),2)</f>
        <v>0</v>
      </c>
      <c r="N34" s="263"/>
      <c r="O34" s="263"/>
      <c r="P34" s="263"/>
      <c r="Q34" s="37"/>
      <c r="R34" s="38"/>
    </row>
    <row r="35" spans="2:18" s="1" customFormat="1" ht="14.45" customHeight="1">
      <c r="B35" s="36"/>
      <c r="C35" s="37"/>
      <c r="D35" s="37"/>
      <c r="E35" s="43" t="s">
        <v>47</v>
      </c>
      <c r="F35" s="44">
        <v>0.15</v>
      </c>
      <c r="G35" s="124" t="s">
        <v>46</v>
      </c>
      <c r="H35" s="269">
        <f>ROUND((((SUM(BF93:BF100)+SUM(BF118:BF144))+SUM(BF146:BF150))),2)</f>
        <v>0</v>
      </c>
      <c r="I35" s="263"/>
      <c r="J35" s="263"/>
      <c r="K35" s="37"/>
      <c r="L35" s="37"/>
      <c r="M35" s="269">
        <f>ROUND(((ROUND((SUM(BF93:BF100)+SUM(BF118:BF144)), 2)*F35)+SUM(BF146:BF150)*F35),2)</f>
        <v>0</v>
      </c>
      <c r="N35" s="263"/>
      <c r="O35" s="263"/>
      <c r="P35" s="263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48</v>
      </c>
      <c r="F36" s="44">
        <v>0.21</v>
      </c>
      <c r="G36" s="124" t="s">
        <v>46</v>
      </c>
      <c r="H36" s="269">
        <f>ROUND((((SUM(BG93:BG100)+SUM(BG118:BG144))+SUM(BG146:BG150))),2)</f>
        <v>0</v>
      </c>
      <c r="I36" s="263"/>
      <c r="J36" s="263"/>
      <c r="K36" s="37"/>
      <c r="L36" s="37"/>
      <c r="M36" s="269">
        <v>0</v>
      </c>
      <c r="N36" s="263"/>
      <c r="O36" s="263"/>
      <c r="P36" s="263"/>
      <c r="Q36" s="37"/>
      <c r="R36" s="38"/>
    </row>
    <row r="37" spans="2:18" s="1" customFormat="1" ht="14.45" hidden="1" customHeight="1">
      <c r="B37" s="36"/>
      <c r="C37" s="37"/>
      <c r="D37" s="37"/>
      <c r="E37" s="43" t="s">
        <v>49</v>
      </c>
      <c r="F37" s="44">
        <v>0.15</v>
      </c>
      <c r="G37" s="124" t="s">
        <v>46</v>
      </c>
      <c r="H37" s="269">
        <f>ROUND((((SUM(BH93:BH100)+SUM(BH118:BH144))+SUM(BH146:BH150))),2)</f>
        <v>0</v>
      </c>
      <c r="I37" s="263"/>
      <c r="J37" s="263"/>
      <c r="K37" s="37"/>
      <c r="L37" s="37"/>
      <c r="M37" s="269">
        <v>0</v>
      </c>
      <c r="N37" s="263"/>
      <c r="O37" s="263"/>
      <c r="P37" s="263"/>
      <c r="Q37" s="37"/>
      <c r="R37" s="38"/>
    </row>
    <row r="38" spans="2:18" s="1" customFormat="1" ht="14.45" hidden="1" customHeight="1">
      <c r="B38" s="36"/>
      <c r="C38" s="37"/>
      <c r="D38" s="37"/>
      <c r="E38" s="43" t="s">
        <v>50</v>
      </c>
      <c r="F38" s="44">
        <v>0</v>
      </c>
      <c r="G38" s="124" t="s">
        <v>46</v>
      </c>
      <c r="H38" s="269">
        <f>ROUND((((SUM(BI93:BI100)+SUM(BI118:BI144))+SUM(BI146:BI150))),2)</f>
        <v>0</v>
      </c>
      <c r="I38" s="263"/>
      <c r="J38" s="263"/>
      <c r="K38" s="37"/>
      <c r="L38" s="37"/>
      <c r="M38" s="269">
        <v>0</v>
      </c>
      <c r="N38" s="263"/>
      <c r="O38" s="263"/>
      <c r="P38" s="263"/>
      <c r="Q38" s="37"/>
      <c r="R38" s="38"/>
    </row>
    <row r="39" spans="2:18" s="1" customFormat="1" ht="6.9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25.35" customHeight="1">
      <c r="B40" s="36"/>
      <c r="C40" s="120"/>
      <c r="D40" s="126" t="s">
        <v>51</v>
      </c>
      <c r="E40" s="80"/>
      <c r="F40" s="80"/>
      <c r="G40" s="127" t="s">
        <v>52</v>
      </c>
      <c r="H40" s="128" t="s">
        <v>53</v>
      </c>
      <c r="I40" s="80"/>
      <c r="J40" s="80"/>
      <c r="K40" s="80"/>
      <c r="L40" s="270">
        <f>SUM(M32:M38)</f>
        <v>0</v>
      </c>
      <c r="M40" s="270"/>
      <c r="N40" s="270"/>
      <c r="O40" s="270"/>
      <c r="P40" s="271"/>
      <c r="Q40" s="120"/>
      <c r="R40" s="38"/>
    </row>
    <row r="41" spans="2:18" s="1" customFormat="1" ht="14.4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8"/>
    </row>
    <row r="42" spans="2:18" s="1" customFormat="1" ht="14.45" customHeight="1"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8"/>
    </row>
    <row r="43" spans="2:18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 ht="13.5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>
      <c r="B50" s="36"/>
      <c r="C50" s="37"/>
      <c r="D50" s="51" t="s">
        <v>54</v>
      </c>
      <c r="E50" s="52"/>
      <c r="F50" s="52"/>
      <c r="G50" s="52"/>
      <c r="H50" s="53"/>
      <c r="I50" s="37"/>
      <c r="J50" s="51" t="s">
        <v>55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 ht="13.5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 ht="13.5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 ht="13.5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 ht="13.5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 ht="13.5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 ht="13.5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 ht="13.5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>
      <c r="B59" s="36"/>
      <c r="C59" s="37"/>
      <c r="D59" s="56" t="s">
        <v>56</v>
      </c>
      <c r="E59" s="57"/>
      <c r="F59" s="57"/>
      <c r="G59" s="58" t="s">
        <v>57</v>
      </c>
      <c r="H59" s="59"/>
      <c r="I59" s="37"/>
      <c r="J59" s="56" t="s">
        <v>56</v>
      </c>
      <c r="K59" s="57"/>
      <c r="L59" s="57"/>
      <c r="M59" s="57"/>
      <c r="N59" s="58" t="s">
        <v>57</v>
      </c>
      <c r="O59" s="57"/>
      <c r="P59" s="59"/>
      <c r="Q59" s="37"/>
      <c r="R59" s="38"/>
    </row>
    <row r="60" spans="2:18" ht="13.5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>
      <c r="B61" s="36"/>
      <c r="C61" s="37"/>
      <c r="D61" s="51" t="s">
        <v>58</v>
      </c>
      <c r="E61" s="52"/>
      <c r="F61" s="52"/>
      <c r="G61" s="52"/>
      <c r="H61" s="53"/>
      <c r="I61" s="37"/>
      <c r="J61" s="51" t="s">
        <v>59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 ht="13.5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 ht="13.5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 ht="13.5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 ht="13.5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 ht="13.5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 ht="13.5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 ht="13.5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>
      <c r="B70" s="36"/>
      <c r="C70" s="37"/>
      <c r="D70" s="56" t="s">
        <v>56</v>
      </c>
      <c r="E70" s="57"/>
      <c r="F70" s="57"/>
      <c r="G70" s="58" t="s">
        <v>57</v>
      </c>
      <c r="H70" s="59"/>
      <c r="I70" s="37"/>
      <c r="J70" s="56" t="s">
        <v>56</v>
      </c>
      <c r="K70" s="57"/>
      <c r="L70" s="57"/>
      <c r="M70" s="57"/>
      <c r="N70" s="58" t="s">
        <v>57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6"/>
      <c r="C76" s="215" t="s">
        <v>114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38"/>
      <c r="T76" s="132"/>
      <c r="U76" s="132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2"/>
      <c r="U77" s="132"/>
    </row>
    <row r="78" spans="2:21" s="1" customFormat="1" ht="30" customHeight="1">
      <c r="B78" s="36"/>
      <c r="C78" s="31" t="s">
        <v>20</v>
      </c>
      <c r="D78" s="37"/>
      <c r="E78" s="37"/>
      <c r="F78" s="261" t="str">
        <f>F6</f>
        <v>DĚTSKÉ HŘIŠTĚ NA UL.DR. VACULÍKA_VV</v>
      </c>
      <c r="G78" s="262"/>
      <c r="H78" s="262"/>
      <c r="I78" s="262"/>
      <c r="J78" s="262"/>
      <c r="K78" s="262"/>
      <c r="L78" s="262"/>
      <c r="M78" s="262"/>
      <c r="N78" s="262"/>
      <c r="O78" s="262"/>
      <c r="P78" s="262"/>
      <c r="Q78" s="37"/>
      <c r="R78" s="38"/>
      <c r="T78" s="132"/>
      <c r="U78" s="132"/>
    </row>
    <row r="79" spans="2:21" s="1" customFormat="1" ht="36.950000000000003" customHeight="1">
      <c r="B79" s="36"/>
      <c r="C79" s="70" t="s">
        <v>110</v>
      </c>
      <c r="D79" s="37"/>
      <c r="E79" s="37"/>
      <c r="F79" s="236" t="str">
        <f>F7</f>
        <v>SO 00 - Vedlejší a ostatní náklady</v>
      </c>
      <c r="G79" s="263"/>
      <c r="H79" s="263"/>
      <c r="I79" s="263"/>
      <c r="J79" s="263"/>
      <c r="K79" s="263"/>
      <c r="L79" s="263"/>
      <c r="M79" s="263"/>
      <c r="N79" s="263"/>
      <c r="O79" s="263"/>
      <c r="P79" s="263"/>
      <c r="Q79" s="37"/>
      <c r="R79" s="38"/>
      <c r="T79" s="132"/>
      <c r="U79" s="132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2"/>
      <c r="U80" s="132"/>
    </row>
    <row r="81" spans="2:65" s="1" customFormat="1" ht="18" customHeight="1">
      <c r="B81" s="36"/>
      <c r="C81" s="31" t="s">
        <v>25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27</v>
      </c>
      <c r="L81" s="37"/>
      <c r="M81" s="265" t="str">
        <f>IF(O9="","",O9)</f>
        <v>23. 5. 2017</v>
      </c>
      <c r="N81" s="265"/>
      <c r="O81" s="265"/>
      <c r="P81" s="265"/>
      <c r="Q81" s="37"/>
      <c r="R81" s="38"/>
      <c r="T81" s="132"/>
      <c r="U81" s="132"/>
    </row>
    <row r="82" spans="2:65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2"/>
      <c r="U82" s="132"/>
    </row>
    <row r="83" spans="2:65" s="1" customFormat="1">
      <c r="B83" s="36"/>
      <c r="C83" s="31" t="s">
        <v>29</v>
      </c>
      <c r="D83" s="37"/>
      <c r="E83" s="37"/>
      <c r="F83" s="29" t="str">
        <f>E12</f>
        <v xml:space="preserve"> </v>
      </c>
      <c r="G83" s="37"/>
      <c r="H83" s="37"/>
      <c r="I83" s="37"/>
      <c r="J83" s="37"/>
      <c r="K83" s="31" t="s">
        <v>35</v>
      </c>
      <c r="L83" s="37"/>
      <c r="M83" s="219" t="str">
        <f>E18</f>
        <v xml:space="preserve"> </v>
      </c>
      <c r="N83" s="219"/>
      <c r="O83" s="219"/>
      <c r="P83" s="219"/>
      <c r="Q83" s="219"/>
      <c r="R83" s="38"/>
      <c r="T83" s="132"/>
      <c r="U83" s="132"/>
    </row>
    <row r="84" spans="2:65" s="1" customFormat="1" ht="14.45" customHeight="1">
      <c r="B84" s="36"/>
      <c r="C84" s="31" t="s">
        <v>33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36</v>
      </c>
      <c r="L84" s="37"/>
      <c r="M84" s="219" t="str">
        <f>E21</f>
        <v xml:space="preserve"> </v>
      </c>
      <c r="N84" s="219"/>
      <c r="O84" s="219"/>
      <c r="P84" s="219"/>
      <c r="Q84" s="219"/>
      <c r="R84" s="38"/>
      <c r="T84" s="132"/>
      <c r="U84" s="132"/>
    </row>
    <row r="85" spans="2:65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2"/>
      <c r="U85" s="132"/>
    </row>
    <row r="86" spans="2:65" s="1" customFormat="1" ht="29.25" customHeight="1">
      <c r="B86" s="36"/>
      <c r="C86" s="272" t="s">
        <v>115</v>
      </c>
      <c r="D86" s="273"/>
      <c r="E86" s="273"/>
      <c r="F86" s="273"/>
      <c r="G86" s="273"/>
      <c r="H86" s="272" t="s">
        <v>116</v>
      </c>
      <c r="I86" s="274"/>
      <c r="J86" s="274"/>
      <c r="K86" s="272" t="s">
        <v>117</v>
      </c>
      <c r="L86" s="273"/>
      <c r="M86" s="272" t="s">
        <v>118</v>
      </c>
      <c r="N86" s="273"/>
      <c r="O86" s="273"/>
      <c r="P86" s="273"/>
      <c r="Q86" s="273"/>
      <c r="R86" s="38"/>
      <c r="T86" s="132"/>
      <c r="U86" s="132"/>
    </row>
    <row r="87" spans="2:65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2"/>
      <c r="U87" s="132"/>
    </row>
    <row r="88" spans="2:65" s="1" customFormat="1" ht="29.25" customHeight="1">
      <c r="B88" s="36"/>
      <c r="C88" s="133" t="s">
        <v>119</v>
      </c>
      <c r="D88" s="37"/>
      <c r="E88" s="37"/>
      <c r="F88" s="37"/>
      <c r="G88" s="37"/>
      <c r="H88" s="257">
        <f>W118</f>
        <v>0</v>
      </c>
      <c r="I88" s="263"/>
      <c r="J88" s="263"/>
      <c r="K88" s="257">
        <f>X118</f>
        <v>0</v>
      </c>
      <c r="L88" s="263"/>
      <c r="M88" s="257">
        <f>M118</f>
        <v>0</v>
      </c>
      <c r="N88" s="275"/>
      <c r="O88" s="275"/>
      <c r="P88" s="275"/>
      <c r="Q88" s="275"/>
      <c r="R88" s="38"/>
      <c r="T88" s="132"/>
      <c r="U88" s="132"/>
      <c r="AU88" s="19" t="s">
        <v>120</v>
      </c>
    </row>
    <row r="89" spans="2:65" s="6" customFormat="1" ht="24.95" customHeight="1">
      <c r="B89" s="134"/>
      <c r="C89" s="135"/>
      <c r="D89" s="136" t="s">
        <v>121</v>
      </c>
      <c r="E89" s="135"/>
      <c r="F89" s="135"/>
      <c r="G89" s="135"/>
      <c r="H89" s="276">
        <f>W119</f>
        <v>0</v>
      </c>
      <c r="I89" s="277"/>
      <c r="J89" s="277"/>
      <c r="K89" s="276">
        <f>X119</f>
        <v>0</v>
      </c>
      <c r="L89" s="277"/>
      <c r="M89" s="276">
        <f>M119</f>
        <v>0</v>
      </c>
      <c r="N89" s="277"/>
      <c r="O89" s="277"/>
      <c r="P89" s="277"/>
      <c r="Q89" s="277"/>
      <c r="R89" s="137"/>
      <c r="T89" s="138"/>
      <c r="U89" s="138"/>
    </row>
    <row r="90" spans="2:65" s="6" customFormat="1" ht="24.95" customHeight="1">
      <c r="B90" s="134"/>
      <c r="C90" s="135"/>
      <c r="D90" s="136" t="s">
        <v>122</v>
      </c>
      <c r="E90" s="135"/>
      <c r="F90" s="135"/>
      <c r="G90" s="135"/>
      <c r="H90" s="276">
        <f>W132</f>
        <v>0</v>
      </c>
      <c r="I90" s="277"/>
      <c r="J90" s="277"/>
      <c r="K90" s="276">
        <f>X132</f>
        <v>0</v>
      </c>
      <c r="L90" s="277"/>
      <c r="M90" s="276">
        <f>M132</f>
        <v>0</v>
      </c>
      <c r="N90" s="277"/>
      <c r="O90" s="277"/>
      <c r="P90" s="277"/>
      <c r="Q90" s="277"/>
      <c r="R90" s="137"/>
      <c r="T90" s="138"/>
      <c r="U90" s="138"/>
    </row>
    <row r="91" spans="2:65" s="6" customFormat="1" ht="21.75" customHeight="1">
      <c r="B91" s="134"/>
      <c r="C91" s="135"/>
      <c r="D91" s="136" t="s">
        <v>123</v>
      </c>
      <c r="E91" s="135"/>
      <c r="F91" s="135"/>
      <c r="G91" s="135"/>
      <c r="H91" s="278">
        <f>W145</f>
        <v>0</v>
      </c>
      <c r="I91" s="277"/>
      <c r="J91" s="277"/>
      <c r="K91" s="278">
        <f>X145</f>
        <v>0</v>
      </c>
      <c r="L91" s="277"/>
      <c r="M91" s="278">
        <f>M145</f>
        <v>0</v>
      </c>
      <c r="N91" s="277"/>
      <c r="O91" s="277"/>
      <c r="P91" s="277"/>
      <c r="Q91" s="277"/>
      <c r="R91" s="137"/>
      <c r="T91" s="138"/>
      <c r="U91" s="138"/>
    </row>
    <row r="92" spans="2:65" s="1" customFormat="1" ht="21.75" customHeight="1"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8"/>
      <c r="T92" s="132"/>
      <c r="U92" s="132"/>
    </row>
    <row r="93" spans="2:65" s="1" customFormat="1" ht="29.25" customHeight="1">
      <c r="B93" s="36"/>
      <c r="C93" s="133" t="s">
        <v>124</v>
      </c>
      <c r="D93" s="37"/>
      <c r="E93" s="37"/>
      <c r="F93" s="37"/>
      <c r="G93" s="37"/>
      <c r="H93" s="37"/>
      <c r="I93" s="37"/>
      <c r="J93" s="37"/>
      <c r="K93" s="37"/>
      <c r="L93" s="37"/>
      <c r="M93" s="275">
        <f>ROUND(M94+M95+M96+M97+M98+M99,2)</f>
        <v>0</v>
      </c>
      <c r="N93" s="279"/>
      <c r="O93" s="279"/>
      <c r="P93" s="279"/>
      <c r="Q93" s="279"/>
      <c r="R93" s="38"/>
      <c r="T93" s="139"/>
      <c r="U93" s="140" t="s">
        <v>44</v>
      </c>
    </row>
    <row r="94" spans="2:65" s="1" customFormat="1" ht="18" customHeight="1">
      <c r="B94" s="36"/>
      <c r="C94" s="37"/>
      <c r="D94" s="254" t="s">
        <v>125</v>
      </c>
      <c r="E94" s="255"/>
      <c r="F94" s="255"/>
      <c r="G94" s="255"/>
      <c r="H94" s="255"/>
      <c r="I94" s="37"/>
      <c r="J94" s="37"/>
      <c r="K94" s="37"/>
      <c r="L94" s="37"/>
      <c r="M94" s="252">
        <f>ROUND(M88*T94,2)</f>
        <v>0</v>
      </c>
      <c r="N94" s="253"/>
      <c r="O94" s="253"/>
      <c r="P94" s="253"/>
      <c r="Q94" s="253"/>
      <c r="R94" s="38"/>
      <c r="S94" s="141"/>
      <c r="T94" s="142"/>
      <c r="U94" s="143" t="s">
        <v>45</v>
      </c>
      <c r="V94" s="144"/>
      <c r="W94" s="144"/>
      <c r="X94" s="144"/>
      <c r="Y94" s="144"/>
      <c r="Z94" s="144"/>
      <c r="AA94" s="144"/>
      <c r="AB94" s="144"/>
      <c r="AC94" s="144"/>
      <c r="AD94" s="144"/>
      <c r="AE94" s="144"/>
      <c r="AF94" s="144"/>
      <c r="AG94" s="144"/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5" t="s">
        <v>126</v>
      </c>
      <c r="AZ94" s="144"/>
      <c r="BA94" s="144"/>
      <c r="BB94" s="144"/>
      <c r="BC94" s="144"/>
      <c r="BD94" s="144"/>
      <c r="BE94" s="146">
        <f t="shared" ref="BE94:BE99" si="0">IF(U94="základní",M94,0)</f>
        <v>0</v>
      </c>
      <c r="BF94" s="146">
        <f t="shared" ref="BF94:BF99" si="1">IF(U94="snížená",M94,0)</f>
        <v>0</v>
      </c>
      <c r="BG94" s="146">
        <f t="shared" ref="BG94:BG99" si="2">IF(U94="zákl. přenesená",M94,0)</f>
        <v>0</v>
      </c>
      <c r="BH94" s="146">
        <f t="shared" ref="BH94:BH99" si="3">IF(U94="sníž. přenesená",M94,0)</f>
        <v>0</v>
      </c>
      <c r="BI94" s="146">
        <f t="shared" ref="BI94:BI99" si="4">IF(U94="nulová",M94,0)</f>
        <v>0</v>
      </c>
      <c r="BJ94" s="145" t="s">
        <v>90</v>
      </c>
      <c r="BK94" s="144"/>
      <c r="BL94" s="144"/>
      <c r="BM94" s="144"/>
    </row>
    <row r="95" spans="2:65" s="1" customFormat="1" ht="18" customHeight="1">
      <c r="B95" s="36"/>
      <c r="C95" s="37"/>
      <c r="D95" s="254" t="s">
        <v>127</v>
      </c>
      <c r="E95" s="255"/>
      <c r="F95" s="255"/>
      <c r="G95" s="255"/>
      <c r="H95" s="255"/>
      <c r="I95" s="37"/>
      <c r="J95" s="37"/>
      <c r="K95" s="37"/>
      <c r="L95" s="37"/>
      <c r="M95" s="252">
        <f>ROUND(M88*T95,2)</f>
        <v>0</v>
      </c>
      <c r="N95" s="253"/>
      <c r="O95" s="253"/>
      <c r="P95" s="253"/>
      <c r="Q95" s="253"/>
      <c r="R95" s="38"/>
      <c r="S95" s="141"/>
      <c r="T95" s="142"/>
      <c r="U95" s="143" t="s">
        <v>45</v>
      </c>
      <c r="V95" s="144"/>
      <c r="W95" s="144"/>
      <c r="X95" s="144"/>
      <c r="Y95" s="144"/>
      <c r="Z95" s="144"/>
      <c r="AA95" s="144"/>
      <c r="AB95" s="144"/>
      <c r="AC95" s="144"/>
      <c r="AD95" s="144"/>
      <c r="AE95" s="144"/>
      <c r="AF95" s="144"/>
      <c r="AG95" s="144"/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5" t="s">
        <v>126</v>
      </c>
      <c r="AZ95" s="144"/>
      <c r="BA95" s="144"/>
      <c r="BB95" s="144"/>
      <c r="BC95" s="144"/>
      <c r="BD95" s="144"/>
      <c r="BE95" s="146">
        <f t="shared" si="0"/>
        <v>0</v>
      </c>
      <c r="BF95" s="146">
        <f t="shared" si="1"/>
        <v>0</v>
      </c>
      <c r="BG95" s="146">
        <f t="shared" si="2"/>
        <v>0</v>
      </c>
      <c r="BH95" s="146">
        <f t="shared" si="3"/>
        <v>0</v>
      </c>
      <c r="BI95" s="146">
        <f t="shared" si="4"/>
        <v>0</v>
      </c>
      <c r="BJ95" s="145" t="s">
        <v>90</v>
      </c>
      <c r="BK95" s="144"/>
      <c r="BL95" s="144"/>
      <c r="BM95" s="144"/>
    </row>
    <row r="96" spans="2:65" s="1" customFormat="1" ht="18" customHeight="1">
      <c r="B96" s="36"/>
      <c r="C96" s="37"/>
      <c r="D96" s="254" t="s">
        <v>128</v>
      </c>
      <c r="E96" s="255"/>
      <c r="F96" s="255"/>
      <c r="G96" s="255"/>
      <c r="H96" s="255"/>
      <c r="I96" s="37"/>
      <c r="J96" s="37"/>
      <c r="K96" s="37"/>
      <c r="L96" s="37"/>
      <c r="M96" s="252">
        <f>ROUND(M88*T96,2)</f>
        <v>0</v>
      </c>
      <c r="N96" s="253"/>
      <c r="O96" s="253"/>
      <c r="P96" s="253"/>
      <c r="Q96" s="253"/>
      <c r="R96" s="38"/>
      <c r="S96" s="141"/>
      <c r="T96" s="142"/>
      <c r="U96" s="143" t="s">
        <v>45</v>
      </c>
      <c r="V96" s="144"/>
      <c r="W96" s="144"/>
      <c r="X96" s="144"/>
      <c r="Y96" s="144"/>
      <c r="Z96" s="144"/>
      <c r="AA96" s="144"/>
      <c r="AB96" s="144"/>
      <c r="AC96" s="144"/>
      <c r="AD96" s="144"/>
      <c r="AE96" s="144"/>
      <c r="AF96" s="144"/>
      <c r="AG96" s="144"/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5" t="s">
        <v>126</v>
      </c>
      <c r="AZ96" s="144"/>
      <c r="BA96" s="144"/>
      <c r="BB96" s="144"/>
      <c r="BC96" s="144"/>
      <c r="BD96" s="144"/>
      <c r="BE96" s="146">
        <f t="shared" si="0"/>
        <v>0</v>
      </c>
      <c r="BF96" s="146">
        <f t="shared" si="1"/>
        <v>0</v>
      </c>
      <c r="BG96" s="146">
        <f t="shared" si="2"/>
        <v>0</v>
      </c>
      <c r="BH96" s="146">
        <f t="shared" si="3"/>
        <v>0</v>
      </c>
      <c r="BI96" s="146">
        <f t="shared" si="4"/>
        <v>0</v>
      </c>
      <c r="BJ96" s="145" t="s">
        <v>90</v>
      </c>
      <c r="BK96" s="144"/>
      <c r="BL96" s="144"/>
      <c r="BM96" s="144"/>
    </row>
    <row r="97" spans="2:65" s="1" customFormat="1" ht="18" customHeight="1">
      <c r="B97" s="36"/>
      <c r="C97" s="37"/>
      <c r="D97" s="254" t="s">
        <v>129</v>
      </c>
      <c r="E97" s="255"/>
      <c r="F97" s="255"/>
      <c r="G97" s="255"/>
      <c r="H97" s="255"/>
      <c r="I97" s="37"/>
      <c r="J97" s="37"/>
      <c r="K97" s="37"/>
      <c r="L97" s="37"/>
      <c r="M97" s="252">
        <f>ROUND(M88*T97,2)</f>
        <v>0</v>
      </c>
      <c r="N97" s="253"/>
      <c r="O97" s="253"/>
      <c r="P97" s="253"/>
      <c r="Q97" s="253"/>
      <c r="R97" s="38"/>
      <c r="S97" s="141"/>
      <c r="T97" s="142"/>
      <c r="U97" s="143" t="s">
        <v>45</v>
      </c>
      <c r="V97" s="144"/>
      <c r="W97" s="144"/>
      <c r="X97" s="144"/>
      <c r="Y97" s="144"/>
      <c r="Z97" s="144"/>
      <c r="AA97" s="144"/>
      <c r="AB97" s="144"/>
      <c r="AC97" s="144"/>
      <c r="AD97" s="144"/>
      <c r="AE97" s="144"/>
      <c r="AF97" s="144"/>
      <c r="AG97" s="144"/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5" t="s">
        <v>126</v>
      </c>
      <c r="AZ97" s="144"/>
      <c r="BA97" s="144"/>
      <c r="BB97" s="144"/>
      <c r="BC97" s="144"/>
      <c r="BD97" s="144"/>
      <c r="BE97" s="146">
        <f t="shared" si="0"/>
        <v>0</v>
      </c>
      <c r="BF97" s="146">
        <f t="shared" si="1"/>
        <v>0</v>
      </c>
      <c r="BG97" s="146">
        <f t="shared" si="2"/>
        <v>0</v>
      </c>
      <c r="BH97" s="146">
        <f t="shared" si="3"/>
        <v>0</v>
      </c>
      <c r="BI97" s="146">
        <f t="shared" si="4"/>
        <v>0</v>
      </c>
      <c r="BJ97" s="145" t="s">
        <v>90</v>
      </c>
      <c r="BK97" s="144"/>
      <c r="BL97" s="144"/>
      <c r="BM97" s="144"/>
    </row>
    <row r="98" spans="2:65" s="1" customFormat="1" ht="18" customHeight="1">
      <c r="B98" s="36"/>
      <c r="C98" s="37"/>
      <c r="D98" s="254" t="s">
        <v>130</v>
      </c>
      <c r="E98" s="255"/>
      <c r="F98" s="255"/>
      <c r="G98" s="255"/>
      <c r="H98" s="255"/>
      <c r="I98" s="37"/>
      <c r="J98" s="37"/>
      <c r="K98" s="37"/>
      <c r="L98" s="37"/>
      <c r="M98" s="252">
        <f>ROUND(M88*T98,2)</f>
        <v>0</v>
      </c>
      <c r="N98" s="253"/>
      <c r="O98" s="253"/>
      <c r="P98" s="253"/>
      <c r="Q98" s="253"/>
      <c r="R98" s="38"/>
      <c r="S98" s="141"/>
      <c r="T98" s="142"/>
      <c r="U98" s="143" t="s">
        <v>45</v>
      </c>
      <c r="V98" s="144"/>
      <c r="W98" s="144"/>
      <c r="X98" s="144"/>
      <c r="Y98" s="144"/>
      <c r="Z98" s="144"/>
      <c r="AA98" s="144"/>
      <c r="AB98" s="144"/>
      <c r="AC98" s="144"/>
      <c r="AD98" s="144"/>
      <c r="AE98" s="144"/>
      <c r="AF98" s="144"/>
      <c r="AG98" s="144"/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5" t="s">
        <v>126</v>
      </c>
      <c r="AZ98" s="144"/>
      <c r="BA98" s="144"/>
      <c r="BB98" s="144"/>
      <c r="BC98" s="144"/>
      <c r="BD98" s="144"/>
      <c r="BE98" s="146">
        <f t="shared" si="0"/>
        <v>0</v>
      </c>
      <c r="BF98" s="146">
        <f t="shared" si="1"/>
        <v>0</v>
      </c>
      <c r="BG98" s="146">
        <f t="shared" si="2"/>
        <v>0</v>
      </c>
      <c r="BH98" s="146">
        <f t="shared" si="3"/>
        <v>0</v>
      </c>
      <c r="BI98" s="146">
        <f t="shared" si="4"/>
        <v>0</v>
      </c>
      <c r="BJ98" s="145" t="s">
        <v>90</v>
      </c>
      <c r="BK98" s="144"/>
      <c r="BL98" s="144"/>
      <c r="BM98" s="144"/>
    </row>
    <row r="99" spans="2:65" s="1" customFormat="1" ht="18" customHeight="1">
      <c r="B99" s="36"/>
      <c r="C99" s="37"/>
      <c r="D99" s="108" t="s">
        <v>131</v>
      </c>
      <c r="E99" s="37"/>
      <c r="F99" s="37"/>
      <c r="G99" s="37"/>
      <c r="H99" s="37"/>
      <c r="I99" s="37"/>
      <c r="J99" s="37"/>
      <c r="K99" s="37"/>
      <c r="L99" s="37"/>
      <c r="M99" s="252">
        <f>ROUND(M88*T99,2)</f>
        <v>0</v>
      </c>
      <c r="N99" s="253"/>
      <c r="O99" s="253"/>
      <c r="P99" s="253"/>
      <c r="Q99" s="253"/>
      <c r="R99" s="38"/>
      <c r="S99" s="141"/>
      <c r="T99" s="147"/>
      <c r="U99" s="148" t="s">
        <v>47</v>
      </c>
      <c r="V99" s="144"/>
      <c r="W99" s="144"/>
      <c r="X99" s="144"/>
      <c r="Y99" s="144"/>
      <c r="Z99" s="144"/>
      <c r="AA99" s="144"/>
      <c r="AB99" s="144"/>
      <c r="AC99" s="144"/>
      <c r="AD99" s="144"/>
      <c r="AE99" s="144"/>
      <c r="AF99" s="144"/>
      <c r="AG99" s="144"/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5" t="s">
        <v>132</v>
      </c>
      <c r="AZ99" s="144"/>
      <c r="BA99" s="144"/>
      <c r="BB99" s="144"/>
      <c r="BC99" s="144"/>
      <c r="BD99" s="144"/>
      <c r="BE99" s="146">
        <f t="shared" si="0"/>
        <v>0</v>
      </c>
      <c r="BF99" s="146">
        <f t="shared" si="1"/>
        <v>0</v>
      </c>
      <c r="BG99" s="146">
        <f t="shared" si="2"/>
        <v>0</v>
      </c>
      <c r="BH99" s="146">
        <f t="shared" si="3"/>
        <v>0</v>
      </c>
      <c r="BI99" s="146">
        <f t="shared" si="4"/>
        <v>0</v>
      </c>
      <c r="BJ99" s="145" t="s">
        <v>108</v>
      </c>
      <c r="BK99" s="144"/>
      <c r="BL99" s="144"/>
      <c r="BM99" s="144"/>
    </row>
    <row r="100" spans="2:65" s="1" customFormat="1" ht="13.5"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8"/>
      <c r="T100" s="132"/>
      <c r="U100" s="132"/>
    </row>
    <row r="101" spans="2:65" s="1" customFormat="1" ht="29.25" customHeight="1">
      <c r="B101" s="36"/>
      <c r="C101" s="119" t="s">
        <v>102</v>
      </c>
      <c r="D101" s="120"/>
      <c r="E101" s="120"/>
      <c r="F101" s="120"/>
      <c r="G101" s="120"/>
      <c r="H101" s="120"/>
      <c r="I101" s="120"/>
      <c r="J101" s="120"/>
      <c r="K101" s="120"/>
      <c r="L101" s="258">
        <f>ROUND(SUM(M88+M93),2)</f>
        <v>0</v>
      </c>
      <c r="M101" s="258"/>
      <c r="N101" s="258"/>
      <c r="O101" s="258"/>
      <c r="P101" s="258"/>
      <c r="Q101" s="258"/>
      <c r="R101" s="38"/>
      <c r="T101" s="132"/>
      <c r="U101" s="132"/>
    </row>
    <row r="102" spans="2:65" s="1" customFormat="1" ht="6.95" customHeight="1"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2"/>
      <c r="T102" s="132"/>
      <c r="U102" s="132"/>
    </row>
    <row r="106" spans="2:65" s="1" customFormat="1" ht="6.95" customHeight="1"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5"/>
    </row>
    <row r="107" spans="2:65" s="1" customFormat="1" ht="36.950000000000003" customHeight="1">
      <c r="B107" s="36"/>
      <c r="C107" s="215" t="s">
        <v>133</v>
      </c>
      <c r="D107" s="263"/>
      <c r="E107" s="263"/>
      <c r="F107" s="263"/>
      <c r="G107" s="263"/>
      <c r="H107" s="263"/>
      <c r="I107" s="263"/>
      <c r="J107" s="263"/>
      <c r="K107" s="263"/>
      <c r="L107" s="263"/>
      <c r="M107" s="263"/>
      <c r="N107" s="263"/>
      <c r="O107" s="263"/>
      <c r="P107" s="263"/>
      <c r="Q107" s="263"/>
      <c r="R107" s="38"/>
    </row>
    <row r="108" spans="2:65" s="1" customFormat="1" ht="6.95" customHeight="1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8"/>
    </row>
    <row r="109" spans="2:65" s="1" customFormat="1" ht="30" customHeight="1">
      <c r="B109" s="36"/>
      <c r="C109" s="31" t="s">
        <v>20</v>
      </c>
      <c r="D109" s="37"/>
      <c r="E109" s="37"/>
      <c r="F109" s="261" t="str">
        <f>F6</f>
        <v>DĚTSKÉ HŘIŠTĚ NA UL.DR. VACULÍKA_VV</v>
      </c>
      <c r="G109" s="262"/>
      <c r="H109" s="262"/>
      <c r="I109" s="262"/>
      <c r="J109" s="262"/>
      <c r="K109" s="262"/>
      <c r="L109" s="262"/>
      <c r="M109" s="262"/>
      <c r="N109" s="262"/>
      <c r="O109" s="262"/>
      <c r="P109" s="262"/>
      <c r="Q109" s="37"/>
      <c r="R109" s="38"/>
    </row>
    <row r="110" spans="2:65" s="1" customFormat="1" ht="36.950000000000003" customHeight="1">
      <c r="B110" s="36"/>
      <c r="C110" s="70" t="s">
        <v>110</v>
      </c>
      <c r="D110" s="37"/>
      <c r="E110" s="37"/>
      <c r="F110" s="236" t="str">
        <f>F7</f>
        <v>SO 00 - Vedlejší a ostatní náklady</v>
      </c>
      <c r="G110" s="263"/>
      <c r="H110" s="263"/>
      <c r="I110" s="263"/>
      <c r="J110" s="263"/>
      <c r="K110" s="263"/>
      <c r="L110" s="263"/>
      <c r="M110" s="263"/>
      <c r="N110" s="263"/>
      <c r="O110" s="263"/>
      <c r="P110" s="263"/>
      <c r="Q110" s="37"/>
      <c r="R110" s="38"/>
    </row>
    <row r="111" spans="2:65" s="1" customFormat="1" ht="6.95" customHeight="1"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8"/>
    </row>
    <row r="112" spans="2:65" s="1" customFormat="1" ht="18" customHeight="1">
      <c r="B112" s="36"/>
      <c r="C112" s="31" t="s">
        <v>25</v>
      </c>
      <c r="D112" s="37"/>
      <c r="E112" s="37"/>
      <c r="F112" s="29" t="str">
        <f>F9</f>
        <v xml:space="preserve"> </v>
      </c>
      <c r="G112" s="37"/>
      <c r="H112" s="37"/>
      <c r="I112" s="37"/>
      <c r="J112" s="37"/>
      <c r="K112" s="31" t="s">
        <v>27</v>
      </c>
      <c r="L112" s="37"/>
      <c r="M112" s="265" t="str">
        <f>IF(O9="","",O9)</f>
        <v>23. 5. 2017</v>
      </c>
      <c r="N112" s="265"/>
      <c r="O112" s="265"/>
      <c r="P112" s="265"/>
      <c r="Q112" s="37"/>
      <c r="R112" s="38"/>
    </row>
    <row r="113" spans="2:65" s="1" customFormat="1" ht="6.95" customHeight="1"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8"/>
    </row>
    <row r="114" spans="2:65" s="1" customFormat="1">
      <c r="B114" s="36"/>
      <c r="C114" s="31" t="s">
        <v>29</v>
      </c>
      <c r="D114" s="37"/>
      <c r="E114" s="37"/>
      <c r="F114" s="29" t="str">
        <f>E12</f>
        <v xml:space="preserve"> </v>
      </c>
      <c r="G114" s="37"/>
      <c r="H114" s="37"/>
      <c r="I114" s="37"/>
      <c r="J114" s="37"/>
      <c r="K114" s="31" t="s">
        <v>35</v>
      </c>
      <c r="L114" s="37"/>
      <c r="M114" s="219" t="str">
        <f>E18</f>
        <v xml:space="preserve"> </v>
      </c>
      <c r="N114" s="219"/>
      <c r="O114" s="219"/>
      <c r="P114" s="219"/>
      <c r="Q114" s="219"/>
      <c r="R114" s="38"/>
    </row>
    <row r="115" spans="2:65" s="1" customFormat="1" ht="14.45" customHeight="1">
      <c r="B115" s="36"/>
      <c r="C115" s="31" t="s">
        <v>33</v>
      </c>
      <c r="D115" s="37"/>
      <c r="E115" s="37"/>
      <c r="F115" s="29" t="str">
        <f>IF(E15="","",E15)</f>
        <v>Vyplň údaj</v>
      </c>
      <c r="G115" s="37"/>
      <c r="H115" s="37"/>
      <c r="I115" s="37"/>
      <c r="J115" s="37"/>
      <c r="K115" s="31" t="s">
        <v>36</v>
      </c>
      <c r="L115" s="37"/>
      <c r="M115" s="219" t="str">
        <f>E21</f>
        <v xml:space="preserve"> </v>
      </c>
      <c r="N115" s="219"/>
      <c r="O115" s="219"/>
      <c r="P115" s="219"/>
      <c r="Q115" s="219"/>
      <c r="R115" s="38"/>
    </row>
    <row r="116" spans="2:65" s="1" customFormat="1" ht="10.35" customHeight="1"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8"/>
    </row>
    <row r="117" spans="2:65" s="7" customFormat="1" ht="29.25" customHeight="1">
      <c r="B117" s="149"/>
      <c r="C117" s="150" t="s">
        <v>134</v>
      </c>
      <c r="D117" s="151" t="s">
        <v>135</v>
      </c>
      <c r="E117" s="151" t="s">
        <v>62</v>
      </c>
      <c r="F117" s="280" t="s">
        <v>136</v>
      </c>
      <c r="G117" s="280"/>
      <c r="H117" s="280"/>
      <c r="I117" s="280"/>
      <c r="J117" s="151" t="s">
        <v>137</v>
      </c>
      <c r="K117" s="151" t="s">
        <v>138</v>
      </c>
      <c r="L117" s="151" t="s">
        <v>139</v>
      </c>
      <c r="M117" s="280" t="s">
        <v>140</v>
      </c>
      <c r="N117" s="280"/>
      <c r="O117" s="280"/>
      <c r="P117" s="280" t="s">
        <v>118</v>
      </c>
      <c r="Q117" s="281"/>
      <c r="R117" s="152"/>
      <c r="T117" s="81" t="s">
        <v>141</v>
      </c>
      <c r="U117" s="82" t="s">
        <v>44</v>
      </c>
      <c r="V117" s="82" t="s">
        <v>142</v>
      </c>
      <c r="W117" s="82" t="s">
        <v>143</v>
      </c>
      <c r="X117" s="82" t="s">
        <v>144</v>
      </c>
      <c r="Y117" s="82" t="s">
        <v>145</v>
      </c>
      <c r="Z117" s="82" t="s">
        <v>146</v>
      </c>
      <c r="AA117" s="82" t="s">
        <v>147</v>
      </c>
      <c r="AB117" s="82" t="s">
        <v>148</v>
      </c>
      <c r="AC117" s="82" t="s">
        <v>149</v>
      </c>
      <c r="AD117" s="83" t="s">
        <v>150</v>
      </c>
    </row>
    <row r="118" spans="2:65" s="1" customFormat="1" ht="29.25" customHeight="1">
      <c r="B118" s="36"/>
      <c r="C118" s="85" t="s">
        <v>112</v>
      </c>
      <c r="D118" s="37"/>
      <c r="E118" s="37"/>
      <c r="F118" s="37"/>
      <c r="G118" s="37"/>
      <c r="H118" s="37"/>
      <c r="I118" s="37"/>
      <c r="J118" s="37"/>
      <c r="K118" s="37"/>
      <c r="L118" s="37"/>
      <c r="M118" s="297">
        <f>BK118</f>
        <v>0</v>
      </c>
      <c r="N118" s="298"/>
      <c r="O118" s="298"/>
      <c r="P118" s="298"/>
      <c r="Q118" s="298"/>
      <c r="R118" s="38"/>
      <c r="T118" s="84"/>
      <c r="U118" s="52"/>
      <c r="V118" s="52"/>
      <c r="W118" s="153">
        <f>W119+W132+W145</f>
        <v>0</v>
      </c>
      <c r="X118" s="153">
        <f>X119+X132+X145</f>
        <v>0</v>
      </c>
      <c r="Y118" s="52"/>
      <c r="Z118" s="154">
        <f>Z119+Z132+Z145</f>
        <v>0</v>
      </c>
      <c r="AA118" s="52"/>
      <c r="AB118" s="154">
        <f>AB119+AB132+AB145</f>
        <v>0</v>
      </c>
      <c r="AC118" s="52"/>
      <c r="AD118" s="155">
        <f>AD119+AD132+AD145</f>
        <v>0</v>
      </c>
      <c r="AT118" s="19" t="s">
        <v>81</v>
      </c>
      <c r="AU118" s="19" t="s">
        <v>120</v>
      </c>
      <c r="BK118" s="156">
        <f>BK119+BK132+BK145</f>
        <v>0</v>
      </c>
    </row>
    <row r="119" spans="2:65" s="8" customFormat="1" ht="37.35" customHeight="1">
      <c r="B119" s="157"/>
      <c r="C119" s="158"/>
      <c r="D119" s="159" t="s">
        <v>121</v>
      </c>
      <c r="E119" s="159"/>
      <c r="F119" s="159"/>
      <c r="G119" s="159"/>
      <c r="H119" s="159"/>
      <c r="I119" s="159"/>
      <c r="J119" s="159"/>
      <c r="K119" s="159"/>
      <c r="L119" s="159"/>
      <c r="M119" s="299">
        <f>BK119</f>
        <v>0</v>
      </c>
      <c r="N119" s="300"/>
      <c r="O119" s="300"/>
      <c r="P119" s="300"/>
      <c r="Q119" s="300"/>
      <c r="R119" s="160"/>
      <c r="T119" s="161"/>
      <c r="U119" s="158"/>
      <c r="V119" s="158"/>
      <c r="W119" s="162">
        <f>SUM(W120:W131)</f>
        <v>0</v>
      </c>
      <c r="X119" s="162">
        <f>SUM(X120:X131)</f>
        <v>0</v>
      </c>
      <c r="Y119" s="158"/>
      <c r="Z119" s="163">
        <f>SUM(Z120:Z131)</f>
        <v>0</v>
      </c>
      <c r="AA119" s="158"/>
      <c r="AB119" s="163">
        <f>SUM(AB120:AB131)</f>
        <v>0</v>
      </c>
      <c r="AC119" s="158"/>
      <c r="AD119" s="164">
        <f>SUM(AD120:AD131)</f>
        <v>0</v>
      </c>
      <c r="AR119" s="165" t="s">
        <v>90</v>
      </c>
      <c r="AT119" s="166" t="s">
        <v>81</v>
      </c>
      <c r="AU119" s="166" t="s">
        <v>82</v>
      </c>
      <c r="AY119" s="165" t="s">
        <v>151</v>
      </c>
      <c r="BK119" s="167">
        <f>SUM(BK120:BK131)</f>
        <v>0</v>
      </c>
    </row>
    <row r="120" spans="2:65" s="1" customFormat="1" ht="22.5" customHeight="1">
      <c r="B120" s="36"/>
      <c r="C120" s="168" t="s">
        <v>90</v>
      </c>
      <c r="D120" s="168" t="s">
        <v>152</v>
      </c>
      <c r="E120" s="169" t="s">
        <v>153</v>
      </c>
      <c r="F120" s="282" t="s">
        <v>154</v>
      </c>
      <c r="G120" s="282"/>
      <c r="H120" s="282"/>
      <c r="I120" s="282"/>
      <c r="J120" s="170" t="s">
        <v>155</v>
      </c>
      <c r="K120" s="171">
        <v>1</v>
      </c>
      <c r="L120" s="172">
        <v>0</v>
      </c>
      <c r="M120" s="284">
        <v>0</v>
      </c>
      <c r="N120" s="285"/>
      <c r="O120" s="285"/>
      <c r="P120" s="283">
        <f>ROUND(V120*K120,2)</f>
        <v>0</v>
      </c>
      <c r="Q120" s="283"/>
      <c r="R120" s="38"/>
      <c r="T120" s="173" t="s">
        <v>23</v>
      </c>
      <c r="U120" s="45" t="s">
        <v>45</v>
      </c>
      <c r="V120" s="125">
        <f>L120+M120</f>
        <v>0</v>
      </c>
      <c r="W120" s="125">
        <f>ROUND(L120*K120,2)</f>
        <v>0</v>
      </c>
      <c r="X120" s="125">
        <f>ROUND(M120*K120,2)</f>
        <v>0</v>
      </c>
      <c r="Y120" s="37"/>
      <c r="Z120" s="174">
        <f>Y120*K120</f>
        <v>0</v>
      </c>
      <c r="AA120" s="174">
        <v>0</v>
      </c>
      <c r="AB120" s="174">
        <f>AA120*K120</f>
        <v>0</v>
      </c>
      <c r="AC120" s="174">
        <v>0</v>
      </c>
      <c r="AD120" s="175">
        <f>AC120*K120</f>
        <v>0</v>
      </c>
      <c r="AR120" s="19" t="s">
        <v>156</v>
      </c>
      <c r="AT120" s="19" t="s">
        <v>152</v>
      </c>
      <c r="AU120" s="19" t="s">
        <v>90</v>
      </c>
      <c r="AY120" s="19" t="s">
        <v>151</v>
      </c>
      <c r="BE120" s="112">
        <f>IF(U120="základní",P120,0)</f>
        <v>0</v>
      </c>
      <c r="BF120" s="112">
        <f>IF(U120="snížená",P120,0)</f>
        <v>0</v>
      </c>
      <c r="BG120" s="112">
        <f>IF(U120="zákl. přenesená",P120,0)</f>
        <v>0</v>
      </c>
      <c r="BH120" s="112">
        <f>IF(U120="sníž. přenesená",P120,0)</f>
        <v>0</v>
      </c>
      <c r="BI120" s="112">
        <f>IF(U120="nulová",P120,0)</f>
        <v>0</v>
      </c>
      <c r="BJ120" s="19" t="s">
        <v>90</v>
      </c>
      <c r="BK120" s="112">
        <f>ROUND(V120*K120,2)</f>
        <v>0</v>
      </c>
      <c r="BL120" s="19" t="s">
        <v>156</v>
      </c>
      <c r="BM120" s="19" t="s">
        <v>108</v>
      </c>
    </row>
    <row r="121" spans="2:65" s="1" customFormat="1" ht="102" customHeight="1">
      <c r="B121" s="36"/>
      <c r="C121" s="37"/>
      <c r="D121" s="37"/>
      <c r="E121" s="37"/>
      <c r="F121" s="286" t="s">
        <v>157</v>
      </c>
      <c r="G121" s="287"/>
      <c r="H121" s="287"/>
      <c r="I121" s="287"/>
      <c r="J121" s="37"/>
      <c r="K121" s="37"/>
      <c r="L121" s="37"/>
      <c r="M121" s="37"/>
      <c r="N121" s="37"/>
      <c r="O121" s="37"/>
      <c r="P121" s="37"/>
      <c r="Q121" s="37"/>
      <c r="R121" s="38"/>
      <c r="T121" s="142"/>
      <c r="U121" s="37"/>
      <c r="V121" s="37"/>
      <c r="W121" s="37"/>
      <c r="X121" s="37"/>
      <c r="Y121" s="37"/>
      <c r="Z121" s="37"/>
      <c r="AA121" s="37"/>
      <c r="AB121" s="37"/>
      <c r="AC121" s="37"/>
      <c r="AD121" s="79"/>
      <c r="AT121" s="19" t="s">
        <v>158</v>
      </c>
      <c r="AU121" s="19" t="s">
        <v>90</v>
      </c>
    </row>
    <row r="122" spans="2:65" s="9" customFormat="1" ht="22.5" customHeight="1">
      <c r="B122" s="176"/>
      <c r="C122" s="177"/>
      <c r="D122" s="177"/>
      <c r="E122" s="178" t="s">
        <v>23</v>
      </c>
      <c r="F122" s="288" t="s">
        <v>90</v>
      </c>
      <c r="G122" s="289"/>
      <c r="H122" s="289"/>
      <c r="I122" s="289"/>
      <c r="J122" s="177"/>
      <c r="K122" s="179">
        <v>1</v>
      </c>
      <c r="L122" s="177"/>
      <c r="M122" s="177"/>
      <c r="N122" s="177"/>
      <c r="O122" s="177"/>
      <c r="P122" s="177"/>
      <c r="Q122" s="177"/>
      <c r="R122" s="180"/>
      <c r="T122" s="181"/>
      <c r="U122" s="177"/>
      <c r="V122" s="177"/>
      <c r="W122" s="177"/>
      <c r="X122" s="177"/>
      <c r="Y122" s="177"/>
      <c r="Z122" s="177"/>
      <c r="AA122" s="177"/>
      <c r="AB122" s="177"/>
      <c r="AC122" s="177"/>
      <c r="AD122" s="182"/>
      <c r="AT122" s="183" t="s">
        <v>159</v>
      </c>
      <c r="AU122" s="183" t="s">
        <v>90</v>
      </c>
      <c r="AV122" s="9" t="s">
        <v>108</v>
      </c>
      <c r="AW122" s="9" t="s">
        <v>7</v>
      </c>
      <c r="AX122" s="9" t="s">
        <v>82</v>
      </c>
      <c r="AY122" s="183" t="s">
        <v>151</v>
      </c>
    </row>
    <row r="123" spans="2:65" s="10" customFormat="1" ht="22.5" customHeight="1">
      <c r="B123" s="184"/>
      <c r="C123" s="185"/>
      <c r="D123" s="185"/>
      <c r="E123" s="186" t="s">
        <v>23</v>
      </c>
      <c r="F123" s="290" t="s">
        <v>160</v>
      </c>
      <c r="G123" s="291"/>
      <c r="H123" s="291"/>
      <c r="I123" s="291"/>
      <c r="J123" s="185"/>
      <c r="K123" s="187">
        <v>1</v>
      </c>
      <c r="L123" s="185"/>
      <c r="M123" s="185"/>
      <c r="N123" s="185"/>
      <c r="O123" s="185"/>
      <c r="P123" s="185"/>
      <c r="Q123" s="185"/>
      <c r="R123" s="188"/>
      <c r="T123" s="189"/>
      <c r="U123" s="185"/>
      <c r="V123" s="185"/>
      <c r="W123" s="185"/>
      <c r="X123" s="185"/>
      <c r="Y123" s="185"/>
      <c r="Z123" s="185"/>
      <c r="AA123" s="185"/>
      <c r="AB123" s="185"/>
      <c r="AC123" s="185"/>
      <c r="AD123" s="190"/>
      <c r="AT123" s="191" t="s">
        <v>159</v>
      </c>
      <c r="AU123" s="191" t="s">
        <v>90</v>
      </c>
      <c r="AV123" s="10" t="s">
        <v>156</v>
      </c>
      <c r="AW123" s="10" t="s">
        <v>7</v>
      </c>
      <c r="AX123" s="10" t="s">
        <v>90</v>
      </c>
      <c r="AY123" s="191" t="s">
        <v>151</v>
      </c>
    </row>
    <row r="124" spans="2:65" s="1" customFormat="1" ht="22.5" customHeight="1">
      <c r="B124" s="36"/>
      <c r="C124" s="168" t="s">
        <v>108</v>
      </c>
      <c r="D124" s="168" t="s">
        <v>152</v>
      </c>
      <c r="E124" s="169" t="s">
        <v>161</v>
      </c>
      <c r="F124" s="282" t="s">
        <v>162</v>
      </c>
      <c r="G124" s="282"/>
      <c r="H124" s="282"/>
      <c r="I124" s="282"/>
      <c r="J124" s="170" t="s">
        <v>155</v>
      </c>
      <c r="K124" s="171">
        <v>1</v>
      </c>
      <c r="L124" s="172">
        <v>0</v>
      </c>
      <c r="M124" s="284">
        <v>0</v>
      </c>
      <c r="N124" s="285"/>
      <c r="O124" s="285"/>
      <c r="P124" s="283">
        <f>ROUND(V124*K124,2)</f>
        <v>0</v>
      </c>
      <c r="Q124" s="283"/>
      <c r="R124" s="38"/>
      <c r="T124" s="173" t="s">
        <v>23</v>
      </c>
      <c r="U124" s="45" t="s">
        <v>45</v>
      </c>
      <c r="V124" s="125">
        <f>L124+M124</f>
        <v>0</v>
      </c>
      <c r="W124" s="125">
        <f>ROUND(L124*K124,2)</f>
        <v>0</v>
      </c>
      <c r="X124" s="125">
        <f>ROUND(M124*K124,2)</f>
        <v>0</v>
      </c>
      <c r="Y124" s="37"/>
      <c r="Z124" s="174">
        <f>Y124*K124</f>
        <v>0</v>
      </c>
      <c r="AA124" s="174">
        <v>0</v>
      </c>
      <c r="AB124" s="174">
        <f>AA124*K124</f>
        <v>0</v>
      </c>
      <c r="AC124" s="174">
        <v>0</v>
      </c>
      <c r="AD124" s="175">
        <f>AC124*K124</f>
        <v>0</v>
      </c>
      <c r="AR124" s="19" t="s">
        <v>156</v>
      </c>
      <c r="AT124" s="19" t="s">
        <v>152</v>
      </c>
      <c r="AU124" s="19" t="s">
        <v>90</v>
      </c>
      <c r="AY124" s="19" t="s">
        <v>151</v>
      </c>
      <c r="BE124" s="112">
        <f>IF(U124="základní",P124,0)</f>
        <v>0</v>
      </c>
      <c r="BF124" s="112">
        <f>IF(U124="snížená",P124,0)</f>
        <v>0</v>
      </c>
      <c r="BG124" s="112">
        <f>IF(U124="zákl. přenesená",P124,0)</f>
        <v>0</v>
      </c>
      <c r="BH124" s="112">
        <f>IF(U124="sníž. přenesená",P124,0)</f>
        <v>0</v>
      </c>
      <c r="BI124" s="112">
        <f>IF(U124="nulová",P124,0)</f>
        <v>0</v>
      </c>
      <c r="BJ124" s="19" t="s">
        <v>90</v>
      </c>
      <c r="BK124" s="112">
        <f>ROUND(V124*K124,2)</f>
        <v>0</v>
      </c>
      <c r="BL124" s="19" t="s">
        <v>156</v>
      </c>
      <c r="BM124" s="19" t="s">
        <v>156</v>
      </c>
    </row>
    <row r="125" spans="2:65" s="1" customFormat="1" ht="22.5" customHeight="1">
      <c r="B125" s="36"/>
      <c r="C125" s="168" t="s">
        <v>163</v>
      </c>
      <c r="D125" s="168" t="s">
        <v>152</v>
      </c>
      <c r="E125" s="169" t="s">
        <v>164</v>
      </c>
      <c r="F125" s="282" t="s">
        <v>165</v>
      </c>
      <c r="G125" s="282"/>
      <c r="H125" s="282"/>
      <c r="I125" s="282"/>
      <c r="J125" s="170" t="s">
        <v>155</v>
      </c>
      <c r="K125" s="171">
        <v>1</v>
      </c>
      <c r="L125" s="172">
        <v>0</v>
      </c>
      <c r="M125" s="284">
        <v>0</v>
      </c>
      <c r="N125" s="285"/>
      <c r="O125" s="285"/>
      <c r="P125" s="283">
        <f>ROUND(V125*K125,2)</f>
        <v>0</v>
      </c>
      <c r="Q125" s="283"/>
      <c r="R125" s="38"/>
      <c r="T125" s="173" t="s">
        <v>23</v>
      </c>
      <c r="U125" s="45" t="s">
        <v>45</v>
      </c>
      <c r="V125" s="125">
        <f>L125+M125</f>
        <v>0</v>
      </c>
      <c r="W125" s="125">
        <f>ROUND(L125*K125,2)</f>
        <v>0</v>
      </c>
      <c r="X125" s="125">
        <f>ROUND(M125*K125,2)</f>
        <v>0</v>
      </c>
      <c r="Y125" s="37"/>
      <c r="Z125" s="174">
        <f>Y125*K125</f>
        <v>0</v>
      </c>
      <c r="AA125" s="174">
        <v>0</v>
      </c>
      <c r="AB125" s="174">
        <f>AA125*K125</f>
        <v>0</v>
      </c>
      <c r="AC125" s="174">
        <v>0</v>
      </c>
      <c r="AD125" s="175">
        <f>AC125*K125</f>
        <v>0</v>
      </c>
      <c r="AR125" s="19" t="s">
        <v>156</v>
      </c>
      <c r="AT125" s="19" t="s">
        <v>152</v>
      </c>
      <c r="AU125" s="19" t="s">
        <v>90</v>
      </c>
      <c r="AY125" s="19" t="s">
        <v>151</v>
      </c>
      <c r="BE125" s="112">
        <f>IF(U125="základní",P125,0)</f>
        <v>0</v>
      </c>
      <c r="BF125" s="112">
        <f>IF(U125="snížená",P125,0)</f>
        <v>0</v>
      </c>
      <c r="BG125" s="112">
        <f>IF(U125="zákl. přenesená",P125,0)</f>
        <v>0</v>
      </c>
      <c r="BH125" s="112">
        <f>IF(U125="sníž. přenesená",P125,0)</f>
        <v>0</v>
      </c>
      <c r="BI125" s="112">
        <f>IF(U125="nulová",P125,0)</f>
        <v>0</v>
      </c>
      <c r="BJ125" s="19" t="s">
        <v>90</v>
      </c>
      <c r="BK125" s="112">
        <f>ROUND(V125*K125,2)</f>
        <v>0</v>
      </c>
      <c r="BL125" s="19" t="s">
        <v>156</v>
      </c>
      <c r="BM125" s="19" t="s">
        <v>166</v>
      </c>
    </row>
    <row r="126" spans="2:65" s="9" customFormat="1" ht="22.5" customHeight="1">
      <c r="B126" s="176"/>
      <c r="C126" s="177"/>
      <c r="D126" s="177"/>
      <c r="E126" s="178" t="s">
        <v>23</v>
      </c>
      <c r="F126" s="292" t="s">
        <v>90</v>
      </c>
      <c r="G126" s="293"/>
      <c r="H126" s="293"/>
      <c r="I126" s="293"/>
      <c r="J126" s="177"/>
      <c r="K126" s="179">
        <v>1</v>
      </c>
      <c r="L126" s="177"/>
      <c r="M126" s="177"/>
      <c r="N126" s="177"/>
      <c r="O126" s="177"/>
      <c r="P126" s="177"/>
      <c r="Q126" s="177"/>
      <c r="R126" s="180"/>
      <c r="T126" s="181"/>
      <c r="U126" s="177"/>
      <c r="V126" s="177"/>
      <c r="W126" s="177"/>
      <c r="X126" s="177"/>
      <c r="Y126" s="177"/>
      <c r="Z126" s="177"/>
      <c r="AA126" s="177"/>
      <c r="AB126" s="177"/>
      <c r="AC126" s="177"/>
      <c r="AD126" s="182"/>
      <c r="AT126" s="183" t="s">
        <v>159</v>
      </c>
      <c r="AU126" s="183" t="s">
        <v>90</v>
      </c>
      <c r="AV126" s="9" t="s">
        <v>108</v>
      </c>
      <c r="AW126" s="9" t="s">
        <v>7</v>
      </c>
      <c r="AX126" s="9" t="s">
        <v>82</v>
      </c>
      <c r="AY126" s="183" t="s">
        <v>151</v>
      </c>
    </row>
    <row r="127" spans="2:65" s="10" customFormat="1" ht="22.5" customHeight="1">
      <c r="B127" s="184"/>
      <c r="C127" s="185"/>
      <c r="D127" s="185"/>
      <c r="E127" s="186" t="s">
        <v>23</v>
      </c>
      <c r="F127" s="290" t="s">
        <v>160</v>
      </c>
      <c r="G127" s="291"/>
      <c r="H127" s="291"/>
      <c r="I127" s="291"/>
      <c r="J127" s="185"/>
      <c r="K127" s="187">
        <v>1</v>
      </c>
      <c r="L127" s="185"/>
      <c r="M127" s="185"/>
      <c r="N127" s="185"/>
      <c r="O127" s="185"/>
      <c r="P127" s="185"/>
      <c r="Q127" s="185"/>
      <c r="R127" s="188"/>
      <c r="T127" s="189"/>
      <c r="U127" s="185"/>
      <c r="V127" s="185"/>
      <c r="W127" s="185"/>
      <c r="X127" s="185"/>
      <c r="Y127" s="185"/>
      <c r="Z127" s="185"/>
      <c r="AA127" s="185"/>
      <c r="AB127" s="185"/>
      <c r="AC127" s="185"/>
      <c r="AD127" s="190"/>
      <c r="AT127" s="191" t="s">
        <v>159</v>
      </c>
      <c r="AU127" s="191" t="s">
        <v>90</v>
      </c>
      <c r="AV127" s="10" t="s">
        <v>156</v>
      </c>
      <c r="AW127" s="10" t="s">
        <v>7</v>
      </c>
      <c r="AX127" s="10" t="s">
        <v>90</v>
      </c>
      <c r="AY127" s="191" t="s">
        <v>151</v>
      </c>
    </row>
    <row r="128" spans="2:65" s="1" customFormat="1" ht="31.5" customHeight="1">
      <c r="B128" s="36"/>
      <c r="C128" s="168" t="s">
        <v>156</v>
      </c>
      <c r="D128" s="168" t="s">
        <v>152</v>
      </c>
      <c r="E128" s="169" t="s">
        <v>167</v>
      </c>
      <c r="F128" s="282" t="s">
        <v>168</v>
      </c>
      <c r="G128" s="282"/>
      <c r="H128" s="282"/>
      <c r="I128" s="282"/>
      <c r="J128" s="170" t="s">
        <v>155</v>
      </c>
      <c r="K128" s="171">
        <v>1</v>
      </c>
      <c r="L128" s="172">
        <v>0</v>
      </c>
      <c r="M128" s="284">
        <v>0</v>
      </c>
      <c r="N128" s="285"/>
      <c r="O128" s="285"/>
      <c r="P128" s="283">
        <f>ROUND(V128*K128,2)</f>
        <v>0</v>
      </c>
      <c r="Q128" s="283"/>
      <c r="R128" s="38"/>
      <c r="T128" s="173" t="s">
        <v>23</v>
      </c>
      <c r="U128" s="45" t="s">
        <v>45</v>
      </c>
      <c r="V128" s="125">
        <f>L128+M128</f>
        <v>0</v>
      </c>
      <c r="W128" s="125">
        <f>ROUND(L128*K128,2)</f>
        <v>0</v>
      </c>
      <c r="X128" s="125">
        <f>ROUND(M128*K128,2)</f>
        <v>0</v>
      </c>
      <c r="Y128" s="37"/>
      <c r="Z128" s="174">
        <f>Y128*K128</f>
        <v>0</v>
      </c>
      <c r="AA128" s="174">
        <v>0</v>
      </c>
      <c r="AB128" s="174">
        <f>AA128*K128</f>
        <v>0</v>
      </c>
      <c r="AC128" s="174">
        <v>0</v>
      </c>
      <c r="AD128" s="175">
        <f>AC128*K128</f>
        <v>0</v>
      </c>
      <c r="AR128" s="19" t="s">
        <v>156</v>
      </c>
      <c r="AT128" s="19" t="s">
        <v>152</v>
      </c>
      <c r="AU128" s="19" t="s">
        <v>90</v>
      </c>
      <c r="AY128" s="19" t="s">
        <v>151</v>
      </c>
      <c r="BE128" s="112">
        <f>IF(U128="základní",P128,0)</f>
        <v>0</v>
      </c>
      <c r="BF128" s="112">
        <f>IF(U128="snížená",P128,0)</f>
        <v>0</v>
      </c>
      <c r="BG128" s="112">
        <f>IF(U128="zákl. přenesená",P128,0)</f>
        <v>0</v>
      </c>
      <c r="BH128" s="112">
        <f>IF(U128="sníž. přenesená",P128,0)</f>
        <v>0</v>
      </c>
      <c r="BI128" s="112">
        <f>IF(U128="nulová",P128,0)</f>
        <v>0</v>
      </c>
      <c r="BJ128" s="19" t="s">
        <v>90</v>
      </c>
      <c r="BK128" s="112">
        <f>ROUND(V128*K128,2)</f>
        <v>0</v>
      </c>
      <c r="BL128" s="19" t="s">
        <v>156</v>
      </c>
      <c r="BM128" s="19" t="s">
        <v>169</v>
      </c>
    </row>
    <row r="129" spans="2:65" s="1" customFormat="1" ht="44.25" customHeight="1">
      <c r="B129" s="36"/>
      <c r="C129" s="168" t="s">
        <v>170</v>
      </c>
      <c r="D129" s="168" t="s">
        <v>152</v>
      </c>
      <c r="E129" s="169" t="s">
        <v>171</v>
      </c>
      <c r="F129" s="282" t="s">
        <v>172</v>
      </c>
      <c r="G129" s="282"/>
      <c r="H129" s="282"/>
      <c r="I129" s="282"/>
      <c r="J129" s="170" t="s">
        <v>155</v>
      </c>
      <c r="K129" s="171">
        <v>1</v>
      </c>
      <c r="L129" s="172">
        <v>0</v>
      </c>
      <c r="M129" s="284">
        <v>0</v>
      </c>
      <c r="N129" s="285"/>
      <c r="O129" s="285"/>
      <c r="P129" s="283">
        <f>ROUND(V129*K129,2)</f>
        <v>0</v>
      </c>
      <c r="Q129" s="283"/>
      <c r="R129" s="38"/>
      <c r="T129" s="173" t="s">
        <v>23</v>
      </c>
      <c r="U129" s="45" t="s">
        <v>45</v>
      </c>
      <c r="V129" s="125">
        <f>L129+M129</f>
        <v>0</v>
      </c>
      <c r="W129" s="125">
        <f>ROUND(L129*K129,2)</f>
        <v>0</v>
      </c>
      <c r="X129" s="125">
        <f>ROUND(M129*K129,2)</f>
        <v>0</v>
      </c>
      <c r="Y129" s="37"/>
      <c r="Z129" s="174">
        <f>Y129*K129</f>
        <v>0</v>
      </c>
      <c r="AA129" s="174">
        <v>0</v>
      </c>
      <c r="AB129" s="174">
        <f>AA129*K129</f>
        <v>0</v>
      </c>
      <c r="AC129" s="174">
        <v>0</v>
      </c>
      <c r="AD129" s="175">
        <f>AC129*K129</f>
        <v>0</v>
      </c>
      <c r="AR129" s="19" t="s">
        <v>156</v>
      </c>
      <c r="AT129" s="19" t="s">
        <v>152</v>
      </c>
      <c r="AU129" s="19" t="s">
        <v>90</v>
      </c>
      <c r="AY129" s="19" t="s">
        <v>151</v>
      </c>
      <c r="BE129" s="112">
        <f>IF(U129="základní",P129,0)</f>
        <v>0</v>
      </c>
      <c r="BF129" s="112">
        <f>IF(U129="snížená",P129,0)</f>
        <v>0</v>
      </c>
      <c r="BG129" s="112">
        <f>IF(U129="zákl. přenesená",P129,0)</f>
        <v>0</v>
      </c>
      <c r="BH129" s="112">
        <f>IF(U129="sníž. přenesená",P129,0)</f>
        <v>0</v>
      </c>
      <c r="BI129" s="112">
        <f>IF(U129="nulová",P129,0)</f>
        <v>0</v>
      </c>
      <c r="BJ129" s="19" t="s">
        <v>90</v>
      </c>
      <c r="BK129" s="112">
        <f>ROUND(V129*K129,2)</f>
        <v>0</v>
      </c>
      <c r="BL129" s="19" t="s">
        <v>156</v>
      </c>
      <c r="BM129" s="19" t="s">
        <v>173</v>
      </c>
    </row>
    <row r="130" spans="2:65" s="9" customFormat="1" ht="22.5" customHeight="1">
      <c r="B130" s="176"/>
      <c r="C130" s="177"/>
      <c r="D130" s="177"/>
      <c r="E130" s="178" t="s">
        <v>23</v>
      </c>
      <c r="F130" s="292" t="s">
        <v>90</v>
      </c>
      <c r="G130" s="293"/>
      <c r="H130" s="293"/>
      <c r="I130" s="293"/>
      <c r="J130" s="177"/>
      <c r="K130" s="179">
        <v>1</v>
      </c>
      <c r="L130" s="177"/>
      <c r="M130" s="177"/>
      <c r="N130" s="177"/>
      <c r="O130" s="177"/>
      <c r="P130" s="177"/>
      <c r="Q130" s="177"/>
      <c r="R130" s="180"/>
      <c r="T130" s="181"/>
      <c r="U130" s="177"/>
      <c r="V130" s="177"/>
      <c r="W130" s="177"/>
      <c r="X130" s="177"/>
      <c r="Y130" s="177"/>
      <c r="Z130" s="177"/>
      <c r="AA130" s="177"/>
      <c r="AB130" s="177"/>
      <c r="AC130" s="177"/>
      <c r="AD130" s="182"/>
      <c r="AT130" s="183" t="s">
        <v>159</v>
      </c>
      <c r="AU130" s="183" t="s">
        <v>90</v>
      </c>
      <c r="AV130" s="9" t="s">
        <v>108</v>
      </c>
      <c r="AW130" s="9" t="s">
        <v>7</v>
      </c>
      <c r="AX130" s="9" t="s">
        <v>82</v>
      </c>
      <c r="AY130" s="183" t="s">
        <v>151</v>
      </c>
    </row>
    <row r="131" spans="2:65" s="10" customFormat="1" ht="22.5" customHeight="1">
      <c r="B131" s="184"/>
      <c r="C131" s="185"/>
      <c r="D131" s="185"/>
      <c r="E131" s="186" t="s">
        <v>23</v>
      </c>
      <c r="F131" s="290" t="s">
        <v>160</v>
      </c>
      <c r="G131" s="291"/>
      <c r="H131" s="291"/>
      <c r="I131" s="291"/>
      <c r="J131" s="185"/>
      <c r="K131" s="187">
        <v>1</v>
      </c>
      <c r="L131" s="185"/>
      <c r="M131" s="185"/>
      <c r="N131" s="185"/>
      <c r="O131" s="185"/>
      <c r="P131" s="185"/>
      <c r="Q131" s="185"/>
      <c r="R131" s="188"/>
      <c r="T131" s="189"/>
      <c r="U131" s="185"/>
      <c r="V131" s="185"/>
      <c r="W131" s="185"/>
      <c r="X131" s="185"/>
      <c r="Y131" s="185"/>
      <c r="Z131" s="185"/>
      <c r="AA131" s="185"/>
      <c r="AB131" s="185"/>
      <c r="AC131" s="185"/>
      <c r="AD131" s="190"/>
      <c r="AT131" s="191" t="s">
        <v>159</v>
      </c>
      <c r="AU131" s="191" t="s">
        <v>90</v>
      </c>
      <c r="AV131" s="10" t="s">
        <v>156</v>
      </c>
      <c r="AW131" s="10" t="s">
        <v>7</v>
      </c>
      <c r="AX131" s="10" t="s">
        <v>90</v>
      </c>
      <c r="AY131" s="191" t="s">
        <v>151</v>
      </c>
    </row>
    <row r="132" spans="2:65" s="8" customFormat="1" ht="37.35" customHeight="1">
      <c r="B132" s="157"/>
      <c r="C132" s="158"/>
      <c r="D132" s="159" t="s">
        <v>122</v>
      </c>
      <c r="E132" s="159"/>
      <c r="F132" s="159"/>
      <c r="G132" s="159"/>
      <c r="H132" s="159"/>
      <c r="I132" s="159"/>
      <c r="J132" s="159"/>
      <c r="K132" s="159"/>
      <c r="L132" s="159"/>
      <c r="M132" s="299">
        <f>BK132</f>
        <v>0</v>
      </c>
      <c r="N132" s="300"/>
      <c r="O132" s="300"/>
      <c r="P132" s="300"/>
      <c r="Q132" s="300"/>
      <c r="R132" s="160"/>
      <c r="T132" s="161"/>
      <c r="U132" s="158"/>
      <c r="V132" s="158"/>
      <c r="W132" s="162">
        <f>SUM(W133:W144)</f>
        <v>0</v>
      </c>
      <c r="X132" s="162">
        <f>SUM(X133:X144)</f>
        <v>0</v>
      </c>
      <c r="Y132" s="158"/>
      <c r="Z132" s="163">
        <f>SUM(Z133:Z144)</f>
        <v>0</v>
      </c>
      <c r="AA132" s="158"/>
      <c r="AB132" s="163">
        <f>SUM(AB133:AB144)</f>
        <v>0</v>
      </c>
      <c r="AC132" s="158"/>
      <c r="AD132" s="164">
        <f>SUM(AD133:AD144)</f>
        <v>0</v>
      </c>
      <c r="AR132" s="165" t="s">
        <v>90</v>
      </c>
      <c r="AT132" s="166" t="s">
        <v>81</v>
      </c>
      <c r="AU132" s="166" t="s">
        <v>82</v>
      </c>
      <c r="AY132" s="165" t="s">
        <v>151</v>
      </c>
      <c r="BK132" s="167">
        <f>SUM(BK133:BK144)</f>
        <v>0</v>
      </c>
    </row>
    <row r="133" spans="2:65" s="1" customFormat="1" ht="31.5" customHeight="1">
      <c r="B133" s="36"/>
      <c r="C133" s="168" t="s">
        <v>90</v>
      </c>
      <c r="D133" s="168" t="s">
        <v>152</v>
      </c>
      <c r="E133" s="169" t="s">
        <v>174</v>
      </c>
      <c r="F133" s="282" t="s">
        <v>175</v>
      </c>
      <c r="G133" s="282"/>
      <c r="H133" s="282"/>
      <c r="I133" s="282"/>
      <c r="J133" s="170" t="s">
        <v>155</v>
      </c>
      <c r="K133" s="171">
        <v>1</v>
      </c>
      <c r="L133" s="172">
        <v>0</v>
      </c>
      <c r="M133" s="284">
        <v>0</v>
      </c>
      <c r="N133" s="285"/>
      <c r="O133" s="285"/>
      <c r="P133" s="283">
        <f>ROUND(V133*K133,2)</f>
        <v>0</v>
      </c>
      <c r="Q133" s="283"/>
      <c r="R133" s="38"/>
      <c r="T133" s="173" t="s">
        <v>23</v>
      </c>
      <c r="U133" s="45" t="s">
        <v>45</v>
      </c>
      <c r="V133" s="125">
        <f>L133+M133</f>
        <v>0</v>
      </c>
      <c r="W133" s="125">
        <f>ROUND(L133*K133,2)</f>
        <v>0</v>
      </c>
      <c r="X133" s="125">
        <f>ROUND(M133*K133,2)</f>
        <v>0</v>
      </c>
      <c r="Y133" s="37"/>
      <c r="Z133" s="174">
        <f>Y133*K133</f>
        <v>0</v>
      </c>
      <c r="AA133" s="174">
        <v>0</v>
      </c>
      <c r="AB133" s="174">
        <f>AA133*K133</f>
        <v>0</v>
      </c>
      <c r="AC133" s="174">
        <v>0</v>
      </c>
      <c r="AD133" s="175">
        <f>AC133*K133</f>
        <v>0</v>
      </c>
      <c r="AR133" s="19" t="s">
        <v>156</v>
      </c>
      <c r="AT133" s="19" t="s">
        <v>152</v>
      </c>
      <c r="AU133" s="19" t="s">
        <v>90</v>
      </c>
      <c r="AY133" s="19" t="s">
        <v>151</v>
      </c>
      <c r="BE133" s="112">
        <f>IF(U133="základní",P133,0)</f>
        <v>0</v>
      </c>
      <c r="BF133" s="112">
        <f>IF(U133="snížená",P133,0)</f>
        <v>0</v>
      </c>
      <c r="BG133" s="112">
        <f>IF(U133="zákl. přenesená",P133,0)</f>
        <v>0</v>
      </c>
      <c r="BH133" s="112">
        <f>IF(U133="sníž. přenesená",P133,0)</f>
        <v>0</v>
      </c>
      <c r="BI133" s="112">
        <f>IF(U133="nulová",P133,0)</f>
        <v>0</v>
      </c>
      <c r="BJ133" s="19" t="s">
        <v>90</v>
      </c>
      <c r="BK133" s="112">
        <f>ROUND(V133*K133,2)</f>
        <v>0</v>
      </c>
      <c r="BL133" s="19" t="s">
        <v>156</v>
      </c>
      <c r="BM133" s="19" t="s">
        <v>176</v>
      </c>
    </row>
    <row r="134" spans="2:65" s="1" customFormat="1" ht="42" customHeight="1">
      <c r="B134" s="36"/>
      <c r="C134" s="37"/>
      <c r="D134" s="37"/>
      <c r="E134" s="37"/>
      <c r="F134" s="286" t="s">
        <v>177</v>
      </c>
      <c r="G134" s="287"/>
      <c r="H134" s="287"/>
      <c r="I134" s="287"/>
      <c r="J134" s="37"/>
      <c r="K134" s="37"/>
      <c r="L134" s="37"/>
      <c r="M134" s="37"/>
      <c r="N134" s="37"/>
      <c r="O134" s="37"/>
      <c r="P134" s="37"/>
      <c r="Q134" s="37"/>
      <c r="R134" s="38"/>
      <c r="T134" s="142"/>
      <c r="U134" s="37"/>
      <c r="V134" s="37"/>
      <c r="W134" s="37"/>
      <c r="X134" s="37"/>
      <c r="Y134" s="37"/>
      <c r="Z134" s="37"/>
      <c r="AA134" s="37"/>
      <c r="AB134" s="37"/>
      <c r="AC134" s="37"/>
      <c r="AD134" s="79"/>
      <c r="AT134" s="19" t="s">
        <v>158</v>
      </c>
      <c r="AU134" s="19" t="s">
        <v>90</v>
      </c>
    </row>
    <row r="135" spans="2:65" s="1" customFormat="1" ht="22.5" customHeight="1">
      <c r="B135" s="36"/>
      <c r="C135" s="168" t="s">
        <v>108</v>
      </c>
      <c r="D135" s="168" t="s">
        <v>152</v>
      </c>
      <c r="E135" s="169" t="s">
        <v>178</v>
      </c>
      <c r="F135" s="282" t="s">
        <v>179</v>
      </c>
      <c r="G135" s="282"/>
      <c r="H135" s="282"/>
      <c r="I135" s="282"/>
      <c r="J135" s="170" t="s">
        <v>155</v>
      </c>
      <c r="K135" s="171">
        <v>1</v>
      </c>
      <c r="L135" s="172">
        <v>0</v>
      </c>
      <c r="M135" s="284">
        <v>0</v>
      </c>
      <c r="N135" s="285"/>
      <c r="O135" s="285"/>
      <c r="P135" s="283">
        <f>ROUND(V135*K135,2)</f>
        <v>0</v>
      </c>
      <c r="Q135" s="283"/>
      <c r="R135" s="38"/>
      <c r="T135" s="173" t="s">
        <v>23</v>
      </c>
      <c r="U135" s="45" t="s">
        <v>45</v>
      </c>
      <c r="V135" s="125">
        <f>L135+M135</f>
        <v>0</v>
      </c>
      <c r="W135" s="125">
        <f>ROUND(L135*K135,2)</f>
        <v>0</v>
      </c>
      <c r="X135" s="125">
        <f>ROUND(M135*K135,2)</f>
        <v>0</v>
      </c>
      <c r="Y135" s="37"/>
      <c r="Z135" s="174">
        <f>Y135*K135</f>
        <v>0</v>
      </c>
      <c r="AA135" s="174">
        <v>0</v>
      </c>
      <c r="AB135" s="174">
        <f>AA135*K135</f>
        <v>0</v>
      </c>
      <c r="AC135" s="174">
        <v>0</v>
      </c>
      <c r="AD135" s="175">
        <f>AC135*K135</f>
        <v>0</v>
      </c>
      <c r="AR135" s="19" t="s">
        <v>156</v>
      </c>
      <c r="AT135" s="19" t="s">
        <v>152</v>
      </c>
      <c r="AU135" s="19" t="s">
        <v>90</v>
      </c>
      <c r="AY135" s="19" t="s">
        <v>151</v>
      </c>
      <c r="BE135" s="112">
        <f>IF(U135="základní",P135,0)</f>
        <v>0</v>
      </c>
      <c r="BF135" s="112">
        <f>IF(U135="snížená",P135,0)</f>
        <v>0</v>
      </c>
      <c r="BG135" s="112">
        <f>IF(U135="zákl. přenesená",P135,0)</f>
        <v>0</v>
      </c>
      <c r="BH135" s="112">
        <f>IF(U135="sníž. přenesená",P135,0)</f>
        <v>0</v>
      </c>
      <c r="BI135" s="112">
        <f>IF(U135="nulová",P135,0)</f>
        <v>0</v>
      </c>
      <c r="BJ135" s="19" t="s">
        <v>90</v>
      </c>
      <c r="BK135" s="112">
        <f>ROUND(V135*K135,2)</f>
        <v>0</v>
      </c>
      <c r="BL135" s="19" t="s">
        <v>156</v>
      </c>
      <c r="BM135" s="19" t="s">
        <v>180</v>
      </c>
    </row>
    <row r="136" spans="2:65" s="1" customFormat="1" ht="42" customHeight="1">
      <c r="B136" s="36"/>
      <c r="C136" s="37"/>
      <c r="D136" s="37"/>
      <c r="E136" s="37"/>
      <c r="F136" s="286" t="s">
        <v>181</v>
      </c>
      <c r="G136" s="287"/>
      <c r="H136" s="287"/>
      <c r="I136" s="287"/>
      <c r="J136" s="37"/>
      <c r="K136" s="37"/>
      <c r="L136" s="37"/>
      <c r="M136" s="37"/>
      <c r="N136" s="37"/>
      <c r="O136" s="37"/>
      <c r="P136" s="37"/>
      <c r="Q136" s="37"/>
      <c r="R136" s="38"/>
      <c r="T136" s="142"/>
      <c r="U136" s="37"/>
      <c r="V136" s="37"/>
      <c r="W136" s="37"/>
      <c r="X136" s="37"/>
      <c r="Y136" s="37"/>
      <c r="Z136" s="37"/>
      <c r="AA136" s="37"/>
      <c r="AB136" s="37"/>
      <c r="AC136" s="37"/>
      <c r="AD136" s="79"/>
      <c r="AT136" s="19" t="s">
        <v>158</v>
      </c>
      <c r="AU136" s="19" t="s">
        <v>90</v>
      </c>
    </row>
    <row r="137" spans="2:65" s="9" customFormat="1" ht="22.5" customHeight="1">
      <c r="B137" s="176"/>
      <c r="C137" s="177"/>
      <c r="D137" s="177"/>
      <c r="E137" s="178" t="s">
        <v>23</v>
      </c>
      <c r="F137" s="288" t="s">
        <v>90</v>
      </c>
      <c r="G137" s="289"/>
      <c r="H137" s="289"/>
      <c r="I137" s="289"/>
      <c r="J137" s="177"/>
      <c r="K137" s="179">
        <v>1</v>
      </c>
      <c r="L137" s="177"/>
      <c r="M137" s="177"/>
      <c r="N137" s="177"/>
      <c r="O137" s="177"/>
      <c r="P137" s="177"/>
      <c r="Q137" s="177"/>
      <c r="R137" s="180"/>
      <c r="T137" s="181"/>
      <c r="U137" s="177"/>
      <c r="V137" s="177"/>
      <c r="W137" s="177"/>
      <c r="X137" s="177"/>
      <c r="Y137" s="177"/>
      <c r="Z137" s="177"/>
      <c r="AA137" s="177"/>
      <c r="AB137" s="177"/>
      <c r="AC137" s="177"/>
      <c r="AD137" s="182"/>
      <c r="AT137" s="183" t="s">
        <v>159</v>
      </c>
      <c r="AU137" s="183" t="s">
        <v>90</v>
      </c>
      <c r="AV137" s="9" t="s">
        <v>108</v>
      </c>
      <c r="AW137" s="9" t="s">
        <v>7</v>
      </c>
      <c r="AX137" s="9" t="s">
        <v>82</v>
      </c>
      <c r="AY137" s="183" t="s">
        <v>151</v>
      </c>
    </row>
    <row r="138" spans="2:65" s="10" customFormat="1" ht="22.5" customHeight="1">
      <c r="B138" s="184"/>
      <c r="C138" s="185"/>
      <c r="D138" s="185"/>
      <c r="E138" s="186" t="s">
        <v>23</v>
      </c>
      <c r="F138" s="290" t="s">
        <v>160</v>
      </c>
      <c r="G138" s="291"/>
      <c r="H138" s="291"/>
      <c r="I138" s="291"/>
      <c r="J138" s="185"/>
      <c r="K138" s="187">
        <v>1</v>
      </c>
      <c r="L138" s="185"/>
      <c r="M138" s="185"/>
      <c r="N138" s="185"/>
      <c r="O138" s="185"/>
      <c r="P138" s="185"/>
      <c r="Q138" s="185"/>
      <c r="R138" s="188"/>
      <c r="T138" s="189"/>
      <c r="U138" s="185"/>
      <c r="V138" s="185"/>
      <c r="W138" s="185"/>
      <c r="X138" s="185"/>
      <c r="Y138" s="185"/>
      <c r="Z138" s="185"/>
      <c r="AA138" s="185"/>
      <c r="AB138" s="185"/>
      <c r="AC138" s="185"/>
      <c r="AD138" s="190"/>
      <c r="AT138" s="191" t="s">
        <v>159</v>
      </c>
      <c r="AU138" s="191" t="s">
        <v>90</v>
      </c>
      <c r="AV138" s="10" t="s">
        <v>156</v>
      </c>
      <c r="AW138" s="10" t="s">
        <v>7</v>
      </c>
      <c r="AX138" s="10" t="s">
        <v>90</v>
      </c>
      <c r="AY138" s="191" t="s">
        <v>151</v>
      </c>
    </row>
    <row r="139" spans="2:65" s="1" customFormat="1" ht="22.5" customHeight="1">
      <c r="B139" s="36"/>
      <c r="C139" s="168" t="s">
        <v>163</v>
      </c>
      <c r="D139" s="168" t="s">
        <v>152</v>
      </c>
      <c r="E139" s="169" t="s">
        <v>182</v>
      </c>
      <c r="F139" s="282" t="s">
        <v>183</v>
      </c>
      <c r="G139" s="282"/>
      <c r="H139" s="282"/>
      <c r="I139" s="282"/>
      <c r="J139" s="170" t="s">
        <v>155</v>
      </c>
      <c r="K139" s="171">
        <v>2</v>
      </c>
      <c r="L139" s="172">
        <v>0</v>
      </c>
      <c r="M139" s="284">
        <v>0</v>
      </c>
      <c r="N139" s="285"/>
      <c r="O139" s="285"/>
      <c r="P139" s="283">
        <f>ROUND(V139*K139,2)</f>
        <v>0</v>
      </c>
      <c r="Q139" s="283"/>
      <c r="R139" s="38"/>
      <c r="T139" s="173" t="s">
        <v>23</v>
      </c>
      <c r="U139" s="45" t="s">
        <v>45</v>
      </c>
      <c r="V139" s="125">
        <f>L139+M139</f>
        <v>0</v>
      </c>
      <c r="W139" s="125">
        <f>ROUND(L139*K139,2)</f>
        <v>0</v>
      </c>
      <c r="X139" s="125">
        <f>ROUND(M139*K139,2)</f>
        <v>0</v>
      </c>
      <c r="Y139" s="37"/>
      <c r="Z139" s="174">
        <f>Y139*K139</f>
        <v>0</v>
      </c>
      <c r="AA139" s="174">
        <v>0</v>
      </c>
      <c r="AB139" s="174">
        <f>AA139*K139</f>
        <v>0</v>
      </c>
      <c r="AC139" s="174">
        <v>0</v>
      </c>
      <c r="AD139" s="175">
        <f>AC139*K139</f>
        <v>0</v>
      </c>
      <c r="AR139" s="19" t="s">
        <v>156</v>
      </c>
      <c r="AT139" s="19" t="s">
        <v>152</v>
      </c>
      <c r="AU139" s="19" t="s">
        <v>90</v>
      </c>
      <c r="AY139" s="19" t="s">
        <v>151</v>
      </c>
      <c r="BE139" s="112">
        <f>IF(U139="základní",P139,0)</f>
        <v>0</v>
      </c>
      <c r="BF139" s="112">
        <f>IF(U139="snížená",P139,0)</f>
        <v>0</v>
      </c>
      <c r="BG139" s="112">
        <f>IF(U139="zákl. přenesená",P139,0)</f>
        <v>0</v>
      </c>
      <c r="BH139" s="112">
        <f>IF(U139="sníž. přenesená",P139,0)</f>
        <v>0</v>
      </c>
      <c r="BI139" s="112">
        <f>IF(U139="nulová",P139,0)</f>
        <v>0</v>
      </c>
      <c r="BJ139" s="19" t="s">
        <v>90</v>
      </c>
      <c r="BK139" s="112">
        <f>ROUND(V139*K139,2)</f>
        <v>0</v>
      </c>
      <c r="BL139" s="19" t="s">
        <v>156</v>
      </c>
      <c r="BM139" s="19" t="s">
        <v>184</v>
      </c>
    </row>
    <row r="140" spans="2:65" s="1" customFormat="1" ht="30" customHeight="1">
      <c r="B140" s="36"/>
      <c r="C140" s="37"/>
      <c r="D140" s="37"/>
      <c r="E140" s="37"/>
      <c r="F140" s="286" t="s">
        <v>185</v>
      </c>
      <c r="G140" s="287"/>
      <c r="H140" s="287"/>
      <c r="I140" s="287"/>
      <c r="J140" s="37"/>
      <c r="K140" s="37"/>
      <c r="L140" s="37"/>
      <c r="M140" s="37"/>
      <c r="N140" s="37"/>
      <c r="O140" s="37"/>
      <c r="P140" s="37"/>
      <c r="Q140" s="37"/>
      <c r="R140" s="38"/>
      <c r="T140" s="142"/>
      <c r="U140" s="37"/>
      <c r="V140" s="37"/>
      <c r="W140" s="37"/>
      <c r="X140" s="37"/>
      <c r="Y140" s="37"/>
      <c r="Z140" s="37"/>
      <c r="AA140" s="37"/>
      <c r="AB140" s="37"/>
      <c r="AC140" s="37"/>
      <c r="AD140" s="79"/>
      <c r="AT140" s="19" t="s">
        <v>158</v>
      </c>
      <c r="AU140" s="19" t="s">
        <v>90</v>
      </c>
    </row>
    <row r="141" spans="2:65" s="1" customFormat="1" ht="22.5" customHeight="1">
      <c r="B141" s="36"/>
      <c r="C141" s="168" t="s">
        <v>156</v>
      </c>
      <c r="D141" s="168" t="s">
        <v>152</v>
      </c>
      <c r="E141" s="169" t="s">
        <v>186</v>
      </c>
      <c r="F141" s="282" t="s">
        <v>187</v>
      </c>
      <c r="G141" s="282"/>
      <c r="H141" s="282"/>
      <c r="I141" s="282"/>
      <c r="J141" s="170" t="s">
        <v>155</v>
      </c>
      <c r="K141" s="171">
        <v>1</v>
      </c>
      <c r="L141" s="172">
        <v>0</v>
      </c>
      <c r="M141" s="284">
        <v>0</v>
      </c>
      <c r="N141" s="285"/>
      <c r="O141" s="285"/>
      <c r="P141" s="283">
        <f>ROUND(V141*K141,2)</f>
        <v>0</v>
      </c>
      <c r="Q141" s="283"/>
      <c r="R141" s="38"/>
      <c r="T141" s="173" t="s">
        <v>23</v>
      </c>
      <c r="U141" s="45" t="s">
        <v>45</v>
      </c>
      <c r="V141" s="125">
        <f>L141+M141</f>
        <v>0</v>
      </c>
      <c r="W141" s="125">
        <f>ROUND(L141*K141,2)</f>
        <v>0</v>
      </c>
      <c r="X141" s="125">
        <f>ROUND(M141*K141,2)</f>
        <v>0</v>
      </c>
      <c r="Y141" s="37"/>
      <c r="Z141" s="174">
        <f>Y141*K141</f>
        <v>0</v>
      </c>
      <c r="AA141" s="174">
        <v>0</v>
      </c>
      <c r="AB141" s="174">
        <f>AA141*K141</f>
        <v>0</v>
      </c>
      <c r="AC141" s="174">
        <v>0</v>
      </c>
      <c r="AD141" s="175">
        <f>AC141*K141</f>
        <v>0</v>
      </c>
      <c r="AR141" s="19" t="s">
        <v>156</v>
      </c>
      <c r="AT141" s="19" t="s">
        <v>152</v>
      </c>
      <c r="AU141" s="19" t="s">
        <v>90</v>
      </c>
      <c r="AY141" s="19" t="s">
        <v>151</v>
      </c>
      <c r="BE141" s="112">
        <f>IF(U141="základní",P141,0)</f>
        <v>0</v>
      </c>
      <c r="BF141" s="112">
        <f>IF(U141="snížená",P141,0)</f>
        <v>0</v>
      </c>
      <c r="BG141" s="112">
        <f>IF(U141="zákl. přenesená",P141,0)</f>
        <v>0</v>
      </c>
      <c r="BH141" s="112">
        <f>IF(U141="sníž. přenesená",P141,0)</f>
        <v>0</v>
      </c>
      <c r="BI141" s="112">
        <f>IF(U141="nulová",P141,0)</f>
        <v>0</v>
      </c>
      <c r="BJ141" s="19" t="s">
        <v>90</v>
      </c>
      <c r="BK141" s="112">
        <f>ROUND(V141*K141,2)</f>
        <v>0</v>
      </c>
      <c r="BL141" s="19" t="s">
        <v>156</v>
      </c>
      <c r="BM141" s="19" t="s">
        <v>188</v>
      </c>
    </row>
    <row r="142" spans="2:65" s="1" customFormat="1" ht="66" customHeight="1">
      <c r="B142" s="36"/>
      <c r="C142" s="37"/>
      <c r="D142" s="37"/>
      <c r="E142" s="37"/>
      <c r="F142" s="286" t="s">
        <v>189</v>
      </c>
      <c r="G142" s="287"/>
      <c r="H142" s="287"/>
      <c r="I142" s="287"/>
      <c r="J142" s="37"/>
      <c r="K142" s="37"/>
      <c r="L142" s="37"/>
      <c r="M142" s="37"/>
      <c r="N142" s="37"/>
      <c r="O142" s="37"/>
      <c r="P142" s="37"/>
      <c r="Q142" s="37"/>
      <c r="R142" s="38"/>
      <c r="T142" s="142"/>
      <c r="U142" s="37"/>
      <c r="V142" s="37"/>
      <c r="W142" s="37"/>
      <c r="X142" s="37"/>
      <c r="Y142" s="37"/>
      <c r="Z142" s="37"/>
      <c r="AA142" s="37"/>
      <c r="AB142" s="37"/>
      <c r="AC142" s="37"/>
      <c r="AD142" s="79"/>
      <c r="AT142" s="19" t="s">
        <v>158</v>
      </c>
      <c r="AU142" s="19" t="s">
        <v>90</v>
      </c>
    </row>
    <row r="143" spans="2:65" s="9" customFormat="1" ht="22.5" customHeight="1">
      <c r="B143" s="176"/>
      <c r="C143" s="177"/>
      <c r="D143" s="177"/>
      <c r="E143" s="178" t="s">
        <v>23</v>
      </c>
      <c r="F143" s="288" t="s">
        <v>90</v>
      </c>
      <c r="G143" s="289"/>
      <c r="H143" s="289"/>
      <c r="I143" s="289"/>
      <c r="J143" s="177"/>
      <c r="K143" s="179">
        <v>1</v>
      </c>
      <c r="L143" s="177"/>
      <c r="M143" s="177"/>
      <c r="N143" s="177"/>
      <c r="O143" s="177"/>
      <c r="P143" s="177"/>
      <c r="Q143" s="177"/>
      <c r="R143" s="180"/>
      <c r="T143" s="181"/>
      <c r="U143" s="177"/>
      <c r="V143" s="177"/>
      <c r="W143" s="177"/>
      <c r="X143" s="177"/>
      <c r="Y143" s="177"/>
      <c r="Z143" s="177"/>
      <c r="AA143" s="177"/>
      <c r="AB143" s="177"/>
      <c r="AC143" s="177"/>
      <c r="AD143" s="182"/>
      <c r="AT143" s="183" t="s">
        <v>159</v>
      </c>
      <c r="AU143" s="183" t="s">
        <v>90</v>
      </c>
      <c r="AV143" s="9" t="s">
        <v>108</v>
      </c>
      <c r="AW143" s="9" t="s">
        <v>7</v>
      </c>
      <c r="AX143" s="9" t="s">
        <v>82</v>
      </c>
      <c r="AY143" s="183" t="s">
        <v>151</v>
      </c>
    </row>
    <row r="144" spans="2:65" s="10" customFormat="1" ht="22.5" customHeight="1">
      <c r="B144" s="184"/>
      <c r="C144" s="185"/>
      <c r="D144" s="185"/>
      <c r="E144" s="186" t="s">
        <v>23</v>
      </c>
      <c r="F144" s="290" t="s">
        <v>160</v>
      </c>
      <c r="G144" s="291"/>
      <c r="H144" s="291"/>
      <c r="I144" s="291"/>
      <c r="J144" s="185"/>
      <c r="K144" s="187">
        <v>1</v>
      </c>
      <c r="L144" s="185"/>
      <c r="M144" s="185"/>
      <c r="N144" s="185"/>
      <c r="O144" s="185"/>
      <c r="P144" s="185"/>
      <c r="Q144" s="185"/>
      <c r="R144" s="188"/>
      <c r="T144" s="189"/>
      <c r="U144" s="185"/>
      <c r="V144" s="185"/>
      <c r="W144" s="185"/>
      <c r="X144" s="185"/>
      <c r="Y144" s="185"/>
      <c r="Z144" s="185"/>
      <c r="AA144" s="185"/>
      <c r="AB144" s="185"/>
      <c r="AC144" s="185"/>
      <c r="AD144" s="190"/>
      <c r="AT144" s="191" t="s">
        <v>159</v>
      </c>
      <c r="AU144" s="191" t="s">
        <v>90</v>
      </c>
      <c r="AV144" s="10" t="s">
        <v>156</v>
      </c>
      <c r="AW144" s="10" t="s">
        <v>7</v>
      </c>
      <c r="AX144" s="10" t="s">
        <v>90</v>
      </c>
      <c r="AY144" s="191" t="s">
        <v>151</v>
      </c>
    </row>
    <row r="145" spans="2:63" s="1" customFormat="1" ht="49.9" customHeight="1">
      <c r="B145" s="36"/>
      <c r="C145" s="37"/>
      <c r="D145" s="159" t="s">
        <v>190</v>
      </c>
      <c r="E145" s="37"/>
      <c r="F145" s="37"/>
      <c r="G145" s="37"/>
      <c r="H145" s="37"/>
      <c r="I145" s="37"/>
      <c r="J145" s="37"/>
      <c r="K145" s="37"/>
      <c r="L145" s="37"/>
      <c r="M145" s="299">
        <f>BK145</f>
        <v>0</v>
      </c>
      <c r="N145" s="301"/>
      <c r="O145" s="301"/>
      <c r="P145" s="301"/>
      <c r="Q145" s="301"/>
      <c r="R145" s="38"/>
      <c r="T145" s="142"/>
      <c r="U145" s="37"/>
      <c r="V145" s="37"/>
      <c r="W145" s="162">
        <f>SUM(W146:W150)</f>
        <v>0</v>
      </c>
      <c r="X145" s="162">
        <f>SUM(X146:X150)</f>
        <v>0</v>
      </c>
      <c r="Y145" s="37"/>
      <c r="Z145" s="37"/>
      <c r="AA145" s="37"/>
      <c r="AB145" s="37"/>
      <c r="AC145" s="37"/>
      <c r="AD145" s="79"/>
      <c r="AT145" s="19" t="s">
        <v>81</v>
      </c>
      <c r="AU145" s="19" t="s">
        <v>82</v>
      </c>
      <c r="AY145" s="19" t="s">
        <v>191</v>
      </c>
      <c r="BK145" s="112">
        <f>SUM(BK146:BK150)</f>
        <v>0</v>
      </c>
    </row>
    <row r="146" spans="2:63" s="1" customFormat="1" ht="22.35" customHeight="1">
      <c r="B146" s="36"/>
      <c r="C146" s="192" t="s">
        <v>23</v>
      </c>
      <c r="D146" s="192" t="s">
        <v>152</v>
      </c>
      <c r="E146" s="193" t="s">
        <v>23</v>
      </c>
      <c r="F146" s="294" t="s">
        <v>23</v>
      </c>
      <c r="G146" s="294"/>
      <c r="H146" s="294"/>
      <c r="I146" s="294"/>
      <c r="J146" s="194" t="s">
        <v>23</v>
      </c>
      <c r="K146" s="195"/>
      <c r="L146" s="195"/>
      <c r="M146" s="295"/>
      <c r="N146" s="296"/>
      <c r="O146" s="296"/>
      <c r="P146" s="283">
        <f>BK146</f>
        <v>0</v>
      </c>
      <c r="Q146" s="283"/>
      <c r="R146" s="38"/>
      <c r="T146" s="173" t="s">
        <v>23</v>
      </c>
      <c r="U146" s="196" t="s">
        <v>45</v>
      </c>
      <c r="V146" s="125">
        <f>L146+M146</f>
        <v>0</v>
      </c>
      <c r="W146" s="197">
        <f>L146*K146</f>
        <v>0</v>
      </c>
      <c r="X146" s="197">
        <f>M146*K146</f>
        <v>0</v>
      </c>
      <c r="Y146" s="37"/>
      <c r="Z146" s="37"/>
      <c r="AA146" s="37"/>
      <c r="AB146" s="37"/>
      <c r="AC146" s="37"/>
      <c r="AD146" s="79"/>
      <c r="AT146" s="19" t="s">
        <v>191</v>
      </c>
      <c r="AU146" s="19" t="s">
        <v>90</v>
      </c>
      <c r="AY146" s="19" t="s">
        <v>191</v>
      </c>
      <c r="BE146" s="112">
        <f>IF(U146="základní",P146,0)</f>
        <v>0</v>
      </c>
      <c r="BF146" s="112">
        <f>IF(U146="snížená",P146,0)</f>
        <v>0</v>
      </c>
      <c r="BG146" s="112">
        <f>IF(U146="zákl. přenesená",P146,0)</f>
        <v>0</v>
      </c>
      <c r="BH146" s="112">
        <f>IF(U146="sníž. přenesená",P146,0)</f>
        <v>0</v>
      </c>
      <c r="BI146" s="112">
        <f>IF(U146="nulová",P146,0)</f>
        <v>0</v>
      </c>
      <c r="BJ146" s="19" t="s">
        <v>90</v>
      </c>
      <c r="BK146" s="112">
        <f>V146*K146</f>
        <v>0</v>
      </c>
    </row>
    <row r="147" spans="2:63" s="1" customFormat="1" ht="22.35" customHeight="1">
      <c r="B147" s="36"/>
      <c r="C147" s="192" t="s">
        <v>23</v>
      </c>
      <c r="D147" s="192" t="s">
        <v>152</v>
      </c>
      <c r="E147" s="193" t="s">
        <v>23</v>
      </c>
      <c r="F147" s="294" t="s">
        <v>23</v>
      </c>
      <c r="G147" s="294"/>
      <c r="H147" s="294"/>
      <c r="I147" s="294"/>
      <c r="J147" s="194" t="s">
        <v>23</v>
      </c>
      <c r="K147" s="195"/>
      <c r="L147" s="195"/>
      <c r="M147" s="295"/>
      <c r="N147" s="296"/>
      <c r="O147" s="296"/>
      <c r="P147" s="283">
        <f>BK147</f>
        <v>0</v>
      </c>
      <c r="Q147" s="283"/>
      <c r="R147" s="38"/>
      <c r="T147" s="173" t="s">
        <v>23</v>
      </c>
      <c r="U147" s="196" t="s">
        <v>45</v>
      </c>
      <c r="V147" s="125">
        <f>L147+M147</f>
        <v>0</v>
      </c>
      <c r="W147" s="197">
        <f>L147*K147</f>
        <v>0</v>
      </c>
      <c r="X147" s="197">
        <f>M147*K147</f>
        <v>0</v>
      </c>
      <c r="Y147" s="37"/>
      <c r="Z147" s="37"/>
      <c r="AA147" s="37"/>
      <c r="AB147" s="37"/>
      <c r="AC147" s="37"/>
      <c r="AD147" s="79"/>
      <c r="AT147" s="19" t="s">
        <v>191</v>
      </c>
      <c r="AU147" s="19" t="s">
        <v>90</v>
      </c>
      <c r="AY147" s="19" t="s">
        <v>191</v>
      </c>
      <c r="BE147" s="112">
        <f>IF(U147="základní",P147,0)</f>
        <v>0</v>
      </c>
      <c r="BF147" s="112">
        <f>IF(U147="snížená",P147,0)</f>
        <v>0</v>
      </c>
      <c r="BG147" s="112">
        <f>IF(U147="zákl. přenesená",P147,0)</f>
        <v>0</v>
      </c>
      <c r="BH147" s="112">
        <f>IF(U147="sníž. přenesená",P147,0)</f>
        <v>0</v>
      </c>
      <c r="BI147" s="112">
        <f>IF(U147="nulová",P147,0)</f>
        <v>0</v>
      </c>
      <c r="BJ147" s="19" t="s">
        <v>90</v>
      </c>
      <c r="BK147" s="112">
        <f>V147*K147</f>
        <v>0</v>
      </c>
    </row>
    <row r="148" spans="2:63" s="1" customFormat="1" ht="22.35" customHeight="1">
      <c r="B148" s="36"/>
      <c r="C148" s="192" t="s">
        <v>23</v>
      </c>
      <c r="D148" s="192" t="s">
        <v>152</v>
      </c>
      <c r="E148" s="193" t="s">
        <v>23</v>
      </c>
      <c r="F148" s="294" t="s">
        <v>23</v>
      </c>
      <c r="G148" s="294"/>
      <c r="H148" s="294"/>
      <c r="I148" s="294"/>
      <c r="J148" s="194" t="s">
        <v>23</v>
      </c>
      <c r="K148" s="195"/>
      <c r="L148" s="195"/>
      <c r="M148" s="295"/>
      <c r="N148" s="296"/>
      <c r="O148" s="296"/>
      <c r="P148" s="283">
        <f>BK148</f>
        <v>0</v>
      </c>
      <c r="Q148" s="283"/>
      <c r="R148" s="38"/>
      <c r="T148" s="173" t="s">
        <v>23</v>
      </c>
      <c r="U148" s="196" t="s">
        <v>45</v>
      </c>
      <c r="V148" s="125">
        <f>L148+M148</f>
        <v>0</v>
      </c>
      <c r="W148" s="197">
        <f>L148*K148</f>
        <v>0</v>
      </c>
      <c r="X148" s="197">
        <f>M148*K148</f>
        <v>0</v>
      </c>
      <c r="Y148" s="37"/>
      <c r="Z148" s="37"/>
      <c r="AA148" s="37"/>
      <c r="AB148" s="37"/>
      <c r="AC148" s="37"/>
      <c r="AD148" s="79"/>
      <c r="AT148" s="19" t="s">
        <v>191</v>
      </c>
      <c r="AU148" s="19" t="s">
        <v>90</v>
      </c>
      <c r="AY148" s="19" t="s">
        <v>191</v>
      </c>
      <c r="BE148" s="112">
        <f>IF(U148="základní",P148,0)</f>
        <v>0</v>
      </c>
      <c r="BF148" s="112">
        <f>IF(U148="snížená",P148,0)</f>
        <v>0</v>
      </c>
      <c r="BG148" s="112">
        <f>IF(U148="zákl. přenesená",P148,0)</f>
        <v>0</v>
      </c>
      <c r="BH148" s="112">
        <f>IF(U148="sníž. přenesená",P148,0)</f>
        <v>0</v>
      </c>
      <c r="BI148" s="112">
        <f>IF(U148="nulová",P148,0)</f>
        <v>0</v>
      </c>
      <c r="BJ148" s="19" t="s">
        <v>90</v>
      </c>
      <c r="BK148" s="112">
        <f>V148*K148</f>
        <v>0</v>
      </c>
    </row>
    <row r="149" spans="2:63" s="1" customFormat="1" ht="22.35" customHeight="1">
      <c r="B149" s="36"/>
      <c r="C149" s="192" t="s">
        <v>23</v>
      </c>
      <c r="D149" s="192" t="s">
        <v>152</v>
      </c>
      <c r="E149" s="193" t="s">
        <v>23</v>
      </c>
      <c r="F149" s="294" t="s">
        <v>23</v>
      </c>
      <c r="G149" s="294"/>
      <c r="H149" s="294"/>
      <c r="I149" s="294"/>
      <c r="J149" s="194" t="s">
        <v>23</v>
      </c>
      <c r="K149" s="195"/>
      <c r="L149" s="195"/>
      <c r="M149" s="295"/>
      <c r="N149" s="296"/>
      <c r="O149" s="296"/>
      <c r="P149" s="283">
        <f>BK149</f>
        <v>0</v>
      </c>
      <c r="Q149" s="283"/>
      <c r="R149" s="38"/>
      <c r="T149" s="173" t="s">
        <v>23</v>
      </c>
      <c r="U149" s="196" t="s">
        <v>45</v>
      </c>
      <c r="V149" s="125">
        <f>L149+M149</f>
        <v>0</v>
      </c>
      <c r="W149" s="197">
        <f>L149*K149</f>
        <v>0</v>
      </c>
      <c r="X149" s="197">
        <f>M149*K149</f>
        <v>0</v>
      </c>
      <c r="Y149" s="37"/>
      <c r="Z149" s="37"/>
      <c r="AA149" s="37"/>
      <c r="AB149" s="37"/>
      <c r="AC149" s="37"/>
      <c r="AD149" s="79"/>
      <c r="AT149" s="19" t="s">
        <v>191</v>
      </c>
      <c r="AU149" s="19" t="s">
        <v>90</v>
      </c>
      <c r="AY149" s="19" t="s">
        <v>191</v>
      </c>
      <c r="BE149" s="112">
        <f>IF(U149="základní",P149,0)</f>
        <v>0</v>
      </c>
      <c r="BF149" s="112">
        <f>IF(U149="snížená",P149,0)</f>
        <v>0</v>
      </c>
      <c r="BG149" s="112">
        <f>IF(U149="zákl. přenesená",P149,0)</f>
        <v>0</v>
      </c>
      <c r="BH149" s="112">
        <f>IF(U149="sníž. přenesená",P149,0)</f>
        <v>0</v>
      </c>
      <c r="BI149" s="112">
        <f>IF(U149="nulová",P149,0)</f>
        <v>0</v>
      </c>
      <c r="BJ149" s="19" t="s">
        <v>90</v>
      </c>
      <c r="BK149" s="112">
        <f>V149*K149</f>
        <v>0</v>
      </c>
    </row>
    <row r="150" spans="2:63" s="1" customFormat="1" ht="22.35" customHeight="1">
      <c r="B150" s="36"/>
      <c r="C150" s="192" t="s">
        <v>23</v>
      </c>
      <c r="D150" s="192" t="s">
        <v>152</v>
      </c>
      <c r="E150" s="193" t="s">
        <v>23</v>
      </c>
      <c r="F150" s="294" t="s">
        <v>23</v>
      </c>
      <c r="G150" s="294"/>
      <c r="H150" s="294"/>
      <c r="I150" s="294"/>
      <c r="J150" s="194" t="s">
        <v>23</v>
      </c>
      <c r="K150" s="195"/>
      <c r="L150" s="195"/>
      <c r="M150" s="295"/>
      <c r="N150" s="296"/>
      <c r="O150" s="296"/>
      <c r="P150" s="283">
        <f>BK150</f>
        <v>0</v>
      </c>
      <c r="Q150" s="283"/>
      <c r="R150" s="38"/>
      <c r="T150" s="173" t="s">
        <v>23</v>
      </c>
      <c r="U150" s="196" t="s">
        <v>45</v>
      </c>
      <c r="V150" s="198">
        <f>L150+M150</f>
        <v>0</v>
      </c>
      <c r="W150" s="199">
        <f>L150*K150</f>
        <v>0</v>
      </c>
      <c r="X150" s="199">
        <f>M150*K150</f>
        <v>0</v>
      </c>
      <c r="Y150" s="57"/>
      <c r="Z150" s="57"/>
      <c r="AA150" s="57"/>
      <c r="AB150" s="57"/>
      <c r="AC150" s="57"/>
      <c r="AD150" s="59"/>
      <c r="AT150" s="19" t="s">
        <v>191</v>
      </c>
      <c r="AU150" s="19" t="s">
        <v>90</v>
      </c>
      <c r="AY150" s="19" t="s">
        <v>191</v>
      </c>
      <c r="BE150" s="112">
        <f>IF(U150="základní",P150,0)</f>
        <v>0</v>
      </c>
      <c r="BF150" s="112">
        <f>IF(U150="snížená",P150,0)</f>
        <v>0</v>
      </c>
      <c r="BG150" s="112">
        <f>IF(U150="zákl. přenesená",P150,0)</f>
        <v>0</v>
      </c>
      <c r="BH150" s="112">
        <f>IF(U150="sníž. přenesená",P150,0)</f>
        <v>0</v>
      </c>
      <c r="BI150" s="112">
        <f>IF(U150="nulová",P150,0)</f>
        <v>0</v>
      </c>
      <c r="BJ150" s="19" t="s">
        <v>90</v>
      </c>
      <c r="BK150" s="112">
        <f>V150*K150</f>
        <v>0</v>
      </c>
    </row>
    <row r="151" spans="2:63" s="1" customFormat="1" ht="6.95" customHeight="1">
      <c r="B151" s="60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2"/>
    </row>
  </sheetData>
  <sheetProtection algorithmName="SHA-512" hashValue="/4sFJ9j/nL8YLKfm4xEVUdKuXNdqX9EQbpty4Xy0Iy2mF/ZdHVbd3deczb2ulXPWsBOOep3HtK0kcInDkw3JdQ==" saltValue="4HiumT6A8cDJ4njjFA8/Dg==" spinCount="100000" sheet="1" objects="1" scenarios="1" formatCells="0" formatColumns="0" formatRows="0" sort="0" autoFilter="0"/>
  <mergeCells count="138">
    <mergeCell ref="M118:Q118"/>
    <mergeCell ref="M119:Q119"/>
    <mergeCell ref="M132:Q132"/>
    <mergeCell ref="M145:Q145"/>
    <mergeCell ref="H1:K1"/>
    <mergeCell ref="S2:AF2"/>
    <mergeCell ref="F148:I148"/>
    <mergeCell ref="P148:Q148"/>
    <mergeCell ref="M148:O148"/>
    <mergeCell ref="F149:I149"/>
    <mergeCell ref="P149:Q149"/>
    <mergeCell ref="M149:O149"/>
    <mergeCell ref="F150:I150"/>
    <mergeCell ref="P150:Q150"/>
    <mergeCell ref="M150:O150"/>
    <mergeCell ref="F142:I142"/>
    <mergeCell ref="F143:I143"/>
    <mergeCell ref="F144:I144"/>
    <mergeCell ref="F146:I146"/>
    <mergeCell ref="P146:Q146"/>
    <mergeCell ref="M146:O146"/>
    <mergeCell ref="F147:I147"/>
    <mergeCell ref="P147:Q147"/>
    <mergeCell ref="M147:O147"/>
    <mergeCell ref="F136:I136"/>
    <mergeCell ref="F137:I137"/>
    <mergeCell ref="F138:I138"/>
    <mergeCell ref="F139:I139"/>
    <mergeCell ref="P139:Q139"/>
    <mergeCell ref="M139:O139"/>
    <mergeCell ref="F140:I140"/>
    <mergeCell ref="F141:I141"/>
    <mergeCell ref="P141:Q141"/>
    <mergeCell ref="M141:O141"/>
    <mergeCell ref="F130:I130"/>
    <mergeCell ref="F131:I131"/>
    <mergeCell ref="F133:I133"/>
    <mergeCell ref="P133:Q133"/>
    <mergeCell ref="M133:O133"/>
    <mergeCell ref="F134:I134"/>
    <mergeCell ref="F135:I135"/>
    <mergeCell ref="P135:Q135"/>
    <mergeCell ref="M135:O135"/>
    <mergeCell ref="F125:I125"/>
    <mergeCell ref="P125:Q125"/>
    <mergeCell ref="M125:O125"/>
    <mergeCell ref="F126:I126"/>
    <mergeCell ref="F127:I127"/>
    <mergeCell ref="F128:I128"/>
    <mergeCell ref="P128:Q128"/>
    <mergeCell ref="M128:O128"/>
    <mergeCell ref="F129:I129"/>
    <mergeCell ref="P129:Q129"/>
    <mergeCell ref="M129:O129"/>
    <mergeCell ref="F120:I120"/>
    <mergeCell ref="P120:Q120"/>
    <mergeCell ref="M120:O120"/>
    <mergeCell ref="F121:I121"/>
    <mergeCell ref="F122:I122"/>
    <mergeCell ref="F123:I123"/>
    <mergeCell ref="F124:I124"/>
    <mergeCell ref="P124:Q124"/>
    <mergeCell ref="M124:O124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P117:Q117"/>
    <mergeCell ref="M117:O117"/>
    <mergeCell ref="D95:H95"/>
    <mergeCell ref="M95:Q95"/>
    <mergeCell ref="D96:H96"/>
    <mergeCell ref="M96:Q96"/>
    <mergeCell ref="D97:H97"/>
    <mergeCell ref="M97:Q97"/>
    <mergeCell ref="D98:H98"/>
    <mergeCell ref="M98:Q98"/>
    <mergeCell ref="M99:Q99"/>
    <mergeCell ref="H90:J90"/>
    <mergeCell ref="K90:L90"/>
    <mergeCell ref="M90:Q90"/>
    <mergeCell ref="H91:J91"/>
    <mergeCell ref="K91:L91"/>
    <mergeCell ref="M91:Q91"/>
    <mergeCell ref="M93:Q93"/>
    <mergeCell ref="D94:H94"/>
    <mergeCell ref="M94:Q94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146:D151">
      <formula1>"K, M"</formula1>
    </dataValidation>
    <dataValidation type="list" allowBlank="1" showInputMessage="1" showErrorMessage="1" error="Povoleny jsou hodnoty základní, snížená, zákl. přenesená, sníž. přenesená, nulová." sqref="U146:U151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8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4" width="20" hidden="1" customWidth="1"/>
    <col min="25" max="25" width="12.33203125" hidden="1" customWidth="1"/>
    <col min="26" max="26" width="16.33203125" hidden="1" customWidth="1"/>
    <col min="27" max="27" width="12.33203125" hidden="1" customWidth="1"/>
    <col min="28" max="28" width="15" hidden="1" customWidth="1"/>
    <col min="29" max="29" width="11" hidden="1" customWidth="1"/>
    <col min="30" max="30" width="15" hidden="1" customWidth="1"/>
    <col min="31" max="31" width="16.33203125" hidden="1" customWidth="1"/>
    <col min="44" max="65" width="9.33203125" hidden="1"/>
  </cols>
  <sheetData>
    <row r="1" spans="1:66" ht="21.75" customHeight="1">
      <c r="A1" s="121"/>
      <c r="B1" s="13"/>
      <c r="C1" s="13"/>
      <c r="D1" s="14" t="s">
        <v>1</v>
      </c>
      <c r="E1" s="13"/>
      <c r="F1" s="15" t="s">
        <v>103</v>
      </c>
      <c r="G1" s="15"/>
      <c r="H1" s="302" t="s">
        <v>104</v>
      </c>
      <c r="I1" s="302"/>
      <c r="J1" s="302"/>
      <c r="K1" s="302"/>
      <c r="L1" s="15" t="s">
        <v>105</v>
      </c>
      <c r="M1" s="13"/>
      <c r="N1" s="13"/>
      <c r="O1" s="14" t="s">
        <v>106</v>
      </c>
      <c r="P1" s="13"/>
      <c r="Q1" s="13"/>
      <c r="R1" s="13"/>
      <c r="S1" s="15" t="s">
        <v>107</v>
      </c>
      <c r="T1" s="15"/>
      <c r="U1" s="121"/>
      <c r="V1" s="121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213" t="s">
        <v>8</v>
      </c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S2" s="259" t="s">
        <v>9</v>
      </c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  <c r="AT2" s="19" t="s">
        <v>94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108</v>
      </c>
    </row>
    <row r="4" spans="1:66" ht="36.950000000000003" customHeight="1">
      <c r="B4" s="23"/>
      <c r="C4" s="215" t="s">
        <v>109</v>
      </c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4"/>
      <c r="T4" s="25" t="s">
        <v>14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ht="25.35" customHeight="1">
      <c r="B6" s="23"/>
      <c r="C6" s="27"/>
      <c r="D6" s="31" t="s">
        <v>20</v>
      </c>
      <c r="E6" s="27"/>
      <c r="F6" s="261" t="str">
        <f>'Rekapitulace stavby'!K6</f>
        <v>DĚTSKÉ HŘIŠTĚ NA UL.DR. VACULÍKA_VV</v>
      </c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7"/>
      <c r="R6" s="24"/>
    </row>
    <row r="7" spans="1:66" s="1" customFormat="1" ht="32.85" customHeight="1">
      <c r="B7" s="36"/>
      <c r="C7" s="37"/>
      <c r="D7" s="30" t="s">
        <v>110</v>
      </c>
      <c r="E7" s="37"/>
      <c r="F7" s="221" t="s">
        <v>192</v>
      </c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37"/>
      <c r="R7" s="38"/>
    </row>
    <row r="8" spans="1:66" s="1" customFormat="1" ht="14.45" customHeight="1">
      <c r="B8" s="36"/>
      <c r="C8" s="37"/>
      <c r="D8" s="31" t="s">
        <v>22</v>
      </c>
      <c r="E8" s="37"/>
      <c r="F8" s="29" t="s">
        <v>23</v>
      </c>
      <c r="G8" s="37"/>
      <c r="H8" s="37"/>
      <c r="I8" s="37"/>
      <c r="J8" s="37"/>
      <c r="K8" s="37"/>
      <c r="L8" s="37"/>
      <c r="M8" s="31" t="s">
        <v>24</v>
      </c>
      <c r="N8" s="37"/>
      <c r="O8" s="29" t="s">
        <v>23</v>
      </c>
      <c r="P8" s="37"/>
      <c r="Q8" s="37"/>
      <c r="R8" s="38"/>
    </row>
    <row r="9" spans="1:66" s="1" customFormat="1" ht="14.45" customHeight="1">
      <c r="B9" s="36"/>
      <c r="C9" s="37"/>
      <c r="D9" s="31" t="s">
        <v>25</v>
      </c>
      <c r="E9" s="37"/>
      <c r="F9" s="29" t="s">
        <v>31</v>
      </c>
      <c r="G9" s="37"/>
      <c r="H9" s="37"/>
      <c r="I9" s="37"/>
      <c r="J9" s="37"/>
      <c r="K9" s="37"/>
      <c r="L9" s="37"/>
      <c r="M9" s="31" t="s">
        <v>27</v>
      </c>
      <c r="N9" s="37"/>
      <c r="O9" s="264" t="str">
        <f>'Rekapitulace stavby'!AN8</f>
        <v>23. 5. 2017</v>
      </c>
      <c r="P9" s="265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29</v>
      </c>
      <c r="E11" s="37"/>
      <c r="F11" s="37"/>
      <c r="G11" s="37"/>
      <c r="H11" s="37"/>
      <c r="I11" s="37"/>
      <c r="J11" s="37"/>
      <c r="K11" s="37"/>
      <c r="L11" s="37"/>
      <c r="M11" s="31" t="s">
        <v>30</v>
      </c>
      <c r="N11" s="37"/>
      <c r="O11" s="219" t="str">
        <f>IF('Rekapitulace stavby'!AN10="","",'Rekapitulace stavby'!AN10)</f>
        <v/>
      </c>
      <c r="P11" s="219"/>
      <c r="Q11" s="37"/>
      <c r="R11" s="38"/>
    </row>
    <row r="12" spans="1:66" s="1" customFormat="1" ht="18" customHeight="1">
      <c r="B12" s="36"/>
      <c r="C12" s="37"/>
      <c r="D12" s="37"/>
      <c r="E12" s="29" t="str">
        <f>IF('Rekapitulace stavby'!E11="","",'Rekapitulace stavby'!E11)</f>
        <v xml:space="preserve"> </v>
      </c>
      <c r="F12" s="37"/>
      <c r="G12" s="37"/>
      <c r="H12" s="37"/>
      <c r="I12" s="37"/>
      <c r="J12" s="37"/>
      <c r="K12" s="37"/>
      <c r="L12" s="37"/>
      <c r="M12" s="31" t="s">
        <v>32</v>
      </c>
      <c r="N12" s="37"/>
      <c r="O12" s="219" t="str">
        <f>IF('Rekapitulace stavby'!AN11="","",'Rekapitulace stavby'!AN11)</f>
        <v/>
      </c>
      <c r="P12" s="219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33</v>
      </c>
      <c r="E14" s="37"/>
      <c r="F14" s="37"/>
      <c r="G14" s="37"/>
      <c r="H14" s="37"/>
      <c r="I14" s="37"/>
      <c r="J14" s="37"/>
      <c r="K14" s="37"/>
      <c r="L14" s="37"/>
      <c r="M14" s="31" t="s">
        <v>30</v>
      </c>
      <c r="N14" s="37"/>
      <c r="O14" s="266" t="str">
        <f>IF('Rekapitulace stavby'!AN13="","",'Rekapitulace stavby'!AN13)</f>
        <v>Vyplň údaj</v>
      </c>
      <c r="P14" s="219"/>
      <c r="Q14" s="37"/>
      <c r="R14" s="38"/>
    </row>
    <row r="15" spans="1:66" s="1" customFormat="1" ht="18" customHeight="1">
      <c r="B15" s="36"/>
      <c r="C15" s="37"/>
      <c r="D15" s="37"/>
      <c r="E15" s="266" t="str">
        <f>IF('Rekapitulace stavby'!E14="","",'Rekapitulace stavby'!E14)</f>
        <v>Vyplň údaj</v>
      </c>
      <c r="F15" s="267"/>
      <c r="G15" s="267"/>
      <c r="H15" s="267"/>
      <c r="I15" s="267"/>
      <c r="J15" s="267"/>
      <c r="K15" s="267"/>
      <c r="L15" s="267"/>
      <c r="M15" s="31" t="s">
        <v>32</v>
      </c>
      <c r="N15" s="37"/>
      <c r="O15" s="266" t="str">
        <f>IF('Rekapitulace stavby'!AN14="","",'Rekapitulace stavby'!AN14)</f>
        <v>Vyplň údaj</v>
      </c>
      <c r="P15" s="219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35</v>
      </c>
      <c r="E17" s="37"/>
      <c r="F17" s="37"/>
      <c r="G17" s="37"/>
      <c r="H17" s="37"/>
      <c r="I17" s="37"/>
      <c r="J17" s="37"/>
      <c r="K17" s="37"/>
      <c r="L17" s="37"/>
      <c r="M17" s="31" t="s">
        <v>30</v>
      </c>
      <c r="N17" s="37"/>
      <c r="O17" s="219" t="str">
        <f>IF('Rekapitulace stavby'!AN16="","",'Rekapitulace stavby'!AN16)</f>
        <v/>
      </c>
      <c r="P17" s="219"/>
      <c r="Q17" s="37"/>
      <c r="R17" s="38"/>
    </row>
    <row r="18" spans="2:18" s="1" customFormat="1" ht="18" customHeight="1">
      <c r="B18" s="36"/>
      <c r="C18" s="37"/>
      <c r="D18" s="37"/>
      <c r="E18" s="29" t="str">
        <f>IF('Rekapitulace stavby'!E17="","",'Rekapitulace stavby'!E17)</f>
        <v xml:space="preserve"> </v>
      </c>
      <c r="F18" s="37"/>
      <c r="G18" s="37"/>
      <c r="H18" s="37"/>
      <c r="I18" s="37"/>
      <c r="J18" s="37"/>
      <c r="K18" s="37"/>
      <c r="L18" s="37"/>
      <c r="M18" s="31" t="s">
        <v>32</v>
      </c>
      <c r="N18" s="37"/>
      <c r="O18" s="219" t="str">
        <f>IF('Rekapitulace stavby'!AN17="","",'Rekapitulace stavby'!AN17)</f>
        <v/>
      </c>
      <c r="P18" s="219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30</v>
      </c>
      <c r="N20" s="37"/>
      <c r="O20" s="219" t="str">
        <f>IF('Rekapitulace stavby'!AN19="","",'Rekapitulace stavby'!AN19)</f>
        <v/>
      </c>
      <c r="P20" s="219"/>
      <c r="Q20" s="37"/>
      <c r="R20" s="38"/>
    </row>
    <row r="21" spans="2:18" s="1" customFormat="1" ht="18" customHeight="1">
      <c r="B21" s="36"/>
      <c r="C21" s="37"/>
      <c r="D21" s="37"/>
      <c r="E21" s="29" t="str">
        <f>IF('Rekapitulace stavby'!E20="","",'Rekapitulace stavby'!E20)</f>
        <v xml:space="preserve"> </v>
      </c>
      <c r="F21" s="37"/>
      <c r="G21" s="37"/>
      <c r="H21" s="37"/>
      <c r="I21" s="37"/>
      <c r="J21" s="37"/>
      <c r="K21" s="37"/>
      <c r="L21" s="37"/>
      <c r="M21" s="31" t="s">
        <v>32</v>
      </c>
      <c r="N21" s="37"/>
      <c r="O21" s="219" t="str">
        <f>IF('Rekapitulace stavby'!AN20="","",'Rekapitulace stavby'!AN20)</f>
        <v/>
      </c>
      <c r="P21" s="219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37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24" t="s">
        <v>23</v>
      </c>
      <c r="F24" s="224"/>
      <c r="G24" s="224"/>
      <c r="H24" s="224"/>
      <c r="I24" s="224"/>
      <c r="J24" s="224"/>
      <c r="K24" s="224"/>
      <c r="L24" s="224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2" t="s">
        <v>112</v>
      </c>
      <c r="E27" s="37"/>
      <c r="F27" s="37"/>
      <c r="G27" s="37"/>
      <c r="H27" s="37"/>
      <c r="I27" s="37"/>
      <c r="J27" s="37"/>
      <c r="K27" s="37"/>
      <c r="L27" s="37"/>
      <c r="M27" s="225">
        <f>M88</f>
        <v>0</v>
      </c>
      <c r="N27" s="225"/>
      <c r="O27" s="225"/>
      <c r="P27" s="225"/>
      <c r="Q27" s="37"/>
      <c r="R27" s="38"/>
    </row>
    <row r="28" spans="2:18" s="1" customFormat="1">
      <c r="B28" s="36"/>
      <c r="C28" s="37"/>
      <c r="D28" s="37"/>
      <c r="E28" s="31" t="s">
        <v>40</v>
      </c>
      <c r="F28" s="37"/>
      <c r="G28" s="37"/>
      <c r="H28" s="37"/>
      <c r="I28" s="37"/>
      <c r="J28" s="37"/>
      <c r="K28" s="37"/>
      <c r="L28" s="37"/>
      <c r="M28" s="226">
        <f>H88</f>
        <v>0</v>
      </c>
      <c r="N28" s="226"/>
      <c r="O28" s="226"/>
      <c r="P28" s="226"/>
      <c r="Q28" s="37"/>
      <c r="R28" s="38"/>
    </row>
    <row r="29" spans="2:18" s="1" customFormat="1">
      <c r="B29" s="36"/>
      <c r="C29" s="37"/>
      <c r="D29" s="37"/>
      <c r="E29" s="31" t="s">
        <v>41</v>
      </c>
      <c r="F29" s="37"/>
      <c r="G29" s="37"/>
      <c r="H29" s="37"/>
      <c r="I29" s="37"/>
      <c r="J29" s="37"/>
      <c r="K29" s="37"/>
      <c r="L29" s="37"/>
      <c r="M29" s="226">
        <f>K88</f>
        <v>0</v>
      </c>
      <c r="N29" s="226"/>
      <c r="O29" s="226"/>
      <c r="P29" s="226"/>
      <c r="Q29" s="37"/>
      <c r="R29" s="38"/>
    </row>
    <row r="30" spans="2:18" s="1" customFormat="1" ht="14.45" customHeight="1">
      <c r="B30" s="36"/>
      <c r="C30" s="37"/>
      <c r="D30" s="35" t="s">
        <v>113</v>
      </c>
      <c r="E30" s="37"/>
      <c r="F30" s="37"/>
      <c r="G30" s="37"/>
      <c r="H30" s="37"/>
      <c r="I30" s="37"/>
      <c r="J30" s="37"/>
      <c r="K30" s="37"/>
      <c r="L30" s="37"/>
      <c r="M30" s="225">
        <f>M102</f>
        <v>0</v>
      </c>
      <c r="N30" s="225"/>
      <c r="O30" s="225"/>
      <c r="P30" s="225"/>
      <c r="Q30" s="37"/>
      <c r="R30" s="38"/>
    </row>
    <row r="31" spans="2:18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8"/>
    </row>
    <row r="32" spans="2:18" s="1" customFormat="1" ht="25.35" customHeight="1">
      <c r="B32" s="36"/>
      <c r="C32" s="37"/>
      <c r="D32" s="123" t="s">
        <v>43</v>
      </c>
      <c r="E32" s="37"/>
      <c r="F32" s="37"/>
      <c r="G32" s="37"/>
      <c r="H32" s="37"/>
      <c r="I32" s="37"/>
      <c r="J32" s="37"/>
      <c r="K32" s="37"/>
      <c r="L32" s="37"/>
      <c r="M32" s="268">
        <f>ROUND(M27+M30,2)</f>
        <v>0</v>
      </c>
      <c r="N32" s="263"/>
      <c r="O32" s="263"/>
      <c r="P32" s="263"/>
      <c r="Q32" s="37"/>
      <c r="R32" s="38"/>
    </row>
    <row r="33" spans="2:18" s="1" customFormat="1" ht="6.95" customHeight="1">
      <c r="B33" s="36"/>
      <c r="C33" s="37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37"/>
      <c r="R33" s="38"/>
    </row>
    <row r="34" spans="2:18" s="1" customFormat="1" ht="14.45" customHeight="1">
      <c r="B34" s="36"/>
      <c r="C34" s="37"/>
      <c r="D34" s="43" t="s">
        <v>44</v>
      </c>
      <c r="E34" s="43" t="s">
        <v>45</v>
      </c>
      <c r="F34" s="44">
        <v>0.21</v>
      </c>
      <c r="G34" s="124" t="s">
        <v>46</v>
      </c>
      <c r="H34" s="269">
        <f>ROUND((((SUM(BE102:BE109)+SUM(BE127:BE282))+SUM(BE284:BE288))),2)</f>
        <v>0</v>
      </c>
      <c r="I34" s="263"/>
      <c r="J34" s="263"/>
      <c r="K34" s="37"/>
      <c r="L34" s="37"/>
      <c r="M34" s="269">
        <f>ROUND(((ROUND((SUM(BE102:BE109)+SUM(BE127:BE282)), 2)*F34)+SUM(BE284:BE288)*F34),2)</f>
        <v>0</v>
      </c>
      <c r="N34" s="263"/>
      <c r="O34" s="263"/>
      <c r="P34" s="263"/>
      <c r="Q34" s="37"/>
      <c r="R34" s="38"/>
    </row>
    <row r="35" spans="2:18" s="1" customFormat="1" ht="14.45" customHeight="1">
      <c r="B35" s="36"/>
      <c r="C35" s="37"/>
      <c r="D35" s="37"/>
      <c r="E35" s="43" t="s">
        <v>47</v>
      </c>
      <c r="F35" s="44">
        <v>0.15</v>
      </c>
      <c r="G35" s="124" t="s">
        <v>46</v>
      </c>
      <c r="H35" s="269">
        <f>ROUND((((SUM(BF102:BF109)+SUM(BF127:BF282))+SUM(BF284:BF288))),2)</f>
        <v>0</v>
      </c>
      <c r="I35" s="263"/>
      <c r="J35" s="263"/>
      <c r="K35" s="37"/>
      <c r="L35" s="37"/>
      <c r="M35" s="269">
        <f>ROUND(((ROUND((SUM(BF102:BF109)+SUM(BF127:BF282)), 2)*F35)+SUM(BF284:BF288)*F35),2)</f>
        <v>0</v>
      </c>
      <c r="N35" s="263"/>
      <c r="O35" s="263"/>
      <c r="P35" s="263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48</v>
      </c>
      <c r="F36" s="44">
        <v>0.21</v>
      </c>
      <c r="G36" s="124" t="s">
        <v>46</v>
      </c>
      <c r="H36" s="269">
        <f>ROUND((((SUM(BG102:BG109)+SUM(BG127:BG282))+SUM(BG284:BG288))),2)</f>
        <v>0</v>
      </c>
      <c r="I36" s="263"/>
      <c r="J36" s="263"/>
      <c r="K36" s="37"/>
      <c r="L36" s="37"/>
      <c r="M36" s="269">
        <v>0</v>
      </c>
      <c r="N36" s="263"/>
      <c r="O36" s="263"/>
      <c r="P36" s="263"/>
      <c r="Q36" s="37"/>
      <c r="R36" s="38"/>
    </row>
    <row r="37" spans="2:18" s="1" customFormat="1" ht="14.45" hidden="1" customHeight="1">
      <c r="B37" s="36"/>
      <c r="C37" s="37"/>
      <c r="D37" s="37"/>
      <c r="E37" s="43" t="s">
        <v>49</v>
      </c>
      <c r="F37" s="44">
        <v>0.15</v>
      </c>
      <c r="G37" s="124" t="s">
        <v>46</v>
      </c>
      <c r="H37" s="269">
        <f>ROUND((((SUM(BH102:BH109)+SUM(BH127:BH282))+SUM(BH284:BH288))),2)</f>
        <v>0</v>
      </c>
      <c r="I37" s="263"/>
      <c r="J37" s="263"/>
      <c r="K37" s="37"/>
      <c r="L37" s="37"/>
      <c r="M37" s="269">
        <v>0</v>
      </c>
      <c r="N37" s="263"/>
      <c r="O37" s="263"/>
      <c r="P37" s="263"/>
      <c r="Q37" s="37"/>
      <c r="R37" s="38"/>
    </row>
    <row r="38" spans="2:18" s="1" customFormat="1" ht="14.45" hidden="1" customHeight="1">
      <c r="B38" s="36"/>
      <c r="C38" s="37"/>
      <c r="D38" s="37"/>
      <c r="E38" s="43" t="s">
        <v>50</v>
      </c>
      <c r="F38" s="44">
        <v>0</v>
      </c>
      <c r="G38" s="124" t="s">
        <v>46</v>
      </c>
      <c r="H38" s="269">
        <f>ROUND((((SUM(BI102:BI109)+SUM(BI127:BI282))+SUM(BI284:BI288))),2)</f>
        <v>0</v>
      </c>
      <c r="I38" s="263"/>
      <c r="J38" s="263"/>
      <c r="K38" s="37"/>
      <c r="L38" s="37"/>
      <c r="M38" s="269">
        <v>0</v>
      </c>
      <c r="N38" s="263"/>
      <c r="O38" s="263"/>
      <c r="P38" s="263"/>
      <c r="Q38" s="37"/>
      <c r="R38" s="38"/>
    </row>
    <row r="39" spans="2:18" s="1" customFormat="1" ht="6.9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25.35" customHeight="1">
      <c r="B40" s="36"/>
      <c r="C40" s="120"/>
      <c r="D40" s="126" t="s">
        <v>51</v>
      </c>
      <c r="E40" s="80"/>
      <c r="F40" s="80"/>
      <c r="G40" s="127" t="s">
        <v>52</v>
      </c>
      <c r="H40" s="128" t="s">
        <v>53</v>
      </c>
      <c r="I40" s="80"/>
      <c r="J40" s="80"/>
      <c r="K40" s="80"/>
      <c r="L40" s="270">
        <f>SUM(M32:M38)</f>
        <v>0</v>
      </c>
      <c r="M40" s="270"/>
      <c r="N40" s="270"/>
      <c r="O40" s="270"/>
      <c r="P40" s="271"/>
      <c r="Q40" s="120"/>
      <c r="R40" s="38"/>
    </row>
    <row r="41" spans="2:18" s="1" customFormat="1" ht="14.45" customHeight="1"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8"/>
    </row>
    <row r="42" spans="2:18" s="1" customFormat="1" ht="14.45" customHeight="1"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8"/>
    </row>
    <row r="43" spans="2:18" ht="13.5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 ht="13.5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 ht="13.5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 ht="13.5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 ht="13.5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 ht="13.5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 ht="13.5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>
      <c r="B50" s="36"/>
      <c r="C50" s="37"/>
      <c r="D50" s="51" t="s">
        <v>54</v>
      </c>
      <c r="E50" s="52"/>
      <c r="F50" s="52"/>
      <c r="G50" s="52"/>
      <c r="H50" s="53"/>
      <c r="I50" s="37"/>
      <c r="J50" s="51" t="s">
        <v>55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 ht="13.5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 ht="13.5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 ht="13.5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 ht="13.5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 ht="13.5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 ht="13.5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 ht="13.5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>
      <c r="B59" s="36"/>
      <c r="C59" s="37"/>
      <c r="D59" s="56" t="s">
        <v>56</v>
      </c>
      <c r="E59" s="57"/>
      <c r="F59" s="57"/>
      <c r="G59" s="58" t="s">
        <v>57</v>
      </c>
      <c r="H59" s="59"/>
      <c r="I59" s="37"/>
      <c r="J59" s="56" t="s">
        <v>56</v>
      </c>
      <c r="K59" s="57"/>
      <c r="L59" s="57"/>
      <c r="M59" s="57"/>
      <c r="N59" s="58" t="s">
        <v>57</v>
      </c>
      <c r="O59" s="57"/>
      <c r="P59" s="59"/>
      <c r="Q59" s="37"/>
      <c r="R59" s="38"/>
    </row>
    <row r="60" spans="2:18" ht="13.5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>
      <c r="B61" s="36"/>
      <c r="C61" s="37"/>
      <c r="D61" s="51" t="s">
        <v>58</v>
      </c>
      <c r="E61" s="52"/>
      <c r="F61" s="52"/>
      <c r="G61" s="52"/>
      <c r="H61" s="53"/>
      <c r="I61" s="37"/>
      <c r="J61" s="51" t="s">
        <v>59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 ht="13.5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 ht="13.5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 ht="13.5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 ht="13.5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 ht="13.5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 ht="13.5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 ht="13.5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>
      <c r="B70" s="36"/>
      <c r="C70" s="37"/>
      <c r="D70" s="56" t="s">
        <v>56</v>
      </c>
      <c r="E70" s="57"/>
      <c r="F70" s="57"/>
      <c r="G70" s="58" t="s">
        <v>57</v>
      </c>
      <c r="H70" s="59"/>
      <c r="I70" s="37"/>
      <c r="J70" s="56" t="s">
        <v>56</v>
      </c>
      <c r="K70" s="57"/>
      <c r="L70" s="57"/>
      <c r="M70" s="57"/>
      <c r="N70" s="58" t="s">
        <v>57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6"/>
      <c r="C76" s="215" t="s">
        <v>114</v>
      </c>
      <c r="D76" s="216"/>
      <c r="E76" s="216"/>
      <c r="F76" s="216"/>
      <c r="G76" s="216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38"/>
      <c r="T76" s="132"/>
      <c r="U76" s="132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2"/>
      <c r="U77" s="132"/>
    </row>
    <row r="78" spans="2:21" s="1" customFormat="1" ht="30" customHeight="1">
      <c r="B78" s="36"/>
      <c r="C78" s="31" t="s">
        <v>20</v>
      </c>
      <c r="D78" s="37"/>
      <c r="E78" s="37"/>
      <c r="F78" s="261" t="str">
        <f>F6</f>
        <v>DĚTSKÉ HŘIŠTĚ NA UL.DR. VACULÍKA_VV</v>
      </c>
      <c r="G78" s="262"/>
      <c r="H78" s="262"/>
      <c r="I78" s="262"/>
      <c r="J78" s="262"/>
      <c r="K78" s="262"/>
      <c r="L78" s="262"/>
      <c r="M78" s="262"/>
      <c r="N78" s="262"/>
      <c r="O78" s="262"/>
      <c r="P78" s="262"/>
      <c r="Q78" s="37"/>
      <c r="R78" s="38"/>
      <c r="T78" s="132"/>
      <c r="U78" s="132"/>
    </row>
    <row r="79" spans="2:21" s="1" customFormat="1" ht="36.950000000000003" customHeight="1">
      <c r="B79" s="36"/>
      <c r="C79" s="70" t="s">
        <v>110</v>
      </c>
      <c r="D79" s="37"/>
      <c r="E79" s="37"/>
      <c r="F79" s="236" t="str">
        <f>F7</f>
        <v>SO 01 - Hřiště</v>
      </c>
      <c r="G79" s="263"/>
      <c r="H79" s="263"/>
      <c r="I79" s="263"/>
      <c r="J79" s="263"/>
      <c r="K79" s="263"/>
      <c r="L79" s="263"/>
      <c r="M79" s="263"/>
      <c r="N79" s="263"/>
      <c r="O79" s="263"/>
      <c r="P79" s="263"/>
      <c r="Q79" s="37"/>
      <c r="R79" s="38"/>
      <c r="T79" s="132"/>
      <c r="U79" s="132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2"/>
      <c r="U80" s="132"/>
    </row>
    <row r="81" spans="2:47" s="1" customFormat="1" ht="18" customHeight="1">
      <c r="B81" s="36"/>
      <c r="C81" s="31" t="s">
        <v>25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27</v>
      </c>
      <c r="L81" s="37"/>
      <c r="M81" s="265" t="str">
        <f>IF(O9="","",O9)</f>
        <v>23. 5. 2017</v>
      </c>
      <c r="N81" s="265"/>
      <c r="O81" s="265"/>
      <c r="P81" s="265"/>
      <c r="Q81" s="37"/>
      <c r="R81" s="38"/>
      <c r="T81" s="132"/>
      <c r="U81" s="132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2"/>
      <c r="U82" s="132"/>
    </row>
    <row r="83" spans="2:47" s="1" customFormat="1">
      <c r="B83" s="36"/>
      <c r="C83" s="31" t="s">
        <v>29</v>
      </c>
      <c r="D83" s="37"/>
      <c r="E83" s="37"/>
      <c r="F83" s="29" t="str">
        <f>E12</f>
        <v xml:space="preserve"> </v>
      </c>
      <c r="G83" s="37"/>
      <c r="H83" s="37"/>
      <c r="I83" s="37"/>
      <c r="J83" s="37"/>
      <c r="K83" s="31" t="s">
        <v>35</v>
      </c>
      <c r="L83" s="37"/>
      <c r="M83" s="219" t="str">
        <f>E18</f>
        <v xml:space="preserve"> </v>
      </c>
      <c r="N83" s="219"/>
      <c r="O83" s="219"/>
      <c r="P83" s="219"/>
      <c r="Q83" s="219"/>
      <c r="R83" s="38"/>
      <c r="T83" s="132"/>
      <c r="U83" s="132"/>
    </row>
    <row r="84" spans="2:47" s="1" customFormat="1" ht="14.45" customHeight="1">
      <c r="B84" s="36"/>
      <c r="C84" s="31" t="s">
        <v>33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36</v>
      </c>
      <c r="L84" s="37"/>
      <c r="M84" s="219" t="str">
        <f>E21</f>
        <v xml:space="preserve"> </v>
      </c>
      <c r="N84" s="219"/>
      <c r="O84" s="219"/>
      <c r="P84" s="219"/>
      <c r="Q84" s="219"/>
      <c r="R84" s="38"/>
      <c r="T84" s="132"/>
      <c r="U84" s="132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2"/>
      <c r="U85" s="132"/>
    </row>
    <row r="86" spans="2:47" s="1" customFormat="1" ht="29.25" customHeight="1">
      <c r="B86" s="36"/>
      <c r="C86" s="272" t="s">
        <v>115</v>
      </c>
      <c r="D86" s="273"/>
      <c r="E86" s="273"/>
      <c r="F86" s="273"/>
      <c r="G86" s="273"/>
      <c r="H86" s="272" t="s">
        <v>116</v>
      </c>
      <c r="I86" s="274"/>
      <c r="J86" s="274"/>
      <c r="K86" s="272" t="s">
        <v>117</v>
      </c>
      <c r="L86" s="273"/>
      <c r="M86" s="272" t="s">
        <v>118</v>
      </c>
      <c r="N86" s="273"/>
      <c r="O86" s="273"/>
      <c r="P86" s="273"/>
      <c r="Q86" s="273"/>
      <c r="R86" s="38"/>
      <c r="T86" s="132"/>
      <c r="U86" s="132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2"/>
      <c r="U87" s="132"/>
    </row>
    <row r="88" spans="2:47" s="1" customFormat="1" ht="29.25" customHeight="1">
      <c r="B88" s="36"/>
      <c r="C88" s="133" t="s">
        <v>119</v>
      </c>
      <c r="D88" s="37"/>
      <c r="E88" s="37"/>
      <c r="F88" s="37"/>
      <c r="G88" s="37"/>
      <c r="H88" s="257">
        <f>W127</f>
        <v>0</v>
      </c>
      <c r="I88" s="263"/>
      <c r="J88" s="263"/>
      <c r="K88" s="257">
        <f>X127</f>
        <v>0</v>
      </c>
      <c r="L88" s="263"/>
      <c r="M88" s="257">
        <f>M127</f>
        <v>0</v>
      </c>
      <c r="N88" s="275"/>
      <c r="O88" s="275"/>
      <c r="P88" s="275"/>
      <c r="Q88" s="275"/>
      <c r="R88" s="38"/>
      <c r="T88" s="132"/>
      <c r="U88" s="132"/>
      <c r="AU88" s="19" t="s">
        <v>120</v>
      </c>
    </row>
    <row r="89" spans="2:47" s="6" customFormat="1" ht="24.95" customHeight="1">
      <c r="B89" s="134"/>
      <c r="C89" s="135"/>
      <c r="D89" s="136" t="s">
        <v>193</v>
      </c>
      <c r="E89" s="135"/>
      <c r="F89" s="135"/>
      <c r="G89" s="135"/>
      <c r="H89" s="276">
        <f>W128</f>
        <v>0</v>
      </c>
      <c r="I89" s="277"/>
      <c r="J89" s="277"/>
      <c r="K89" s="276">
        <f>X128</f>
        <v>0</v>
      </c>
      <c r="L89" s="277"/>
      <c r="M89" s="276">
        <f>M128</f>
        <v>0</v>
      </c>
      <c r="N89" s="277"/>
      <c r="O89" s="277"/>
      <c r="P89" s="277"/>
      <c r="Q89" s="277"/>
      <c r="R89" s="137"/>
      <c r="T89" s="138"/>
      <c r="U89" s="138"/>
    </row>
    <row r="90" spans="2:47" s="6" customFormat="1" ht="24.95" customHeight="1">
      <c r="B90" s="134"/>
      <c r="C90" s="135"/>
      <c r="D90" s="136" t="s">
        <v>194</v>
      </c>
      <c r="E90" s="135"/>
      <c r="F90" s="135"/>
      <c r="G90" s="135"/>
      <c r="H90" s="276">
        <f>W153</f>
        <v>0</v>
      </c>
      <c r="I90" s="277"/>
      <c r="J90" s="277"/>
      <c r="K90" s="276">
        <f>X153</f>
        <v>0</v>
      </c>
      <c r="L90" s="277"/>
      <c r="M90" s="276">
        <f>M153</f>
        <v>0</v>
      </c>
      <c r="N90" s="277"/>
      <c r="O90" s="277"/>
      <c r="P90" s="277"/>
      <c r="Q90" s="277"/>
      <c r="R90" s="137"/>
      <c r="T90" s="138"/>
      <c r="U90" s="138"/>
    </row>
    <row r="91" spans="2:47" s="6" customFormat="1" ht="24.95" customHeight="1">
      <c r="B91" s="134"/>
      <c r="C91" s="135"/>
      <c r="D91" s="136" t="s">
        <v>195</v>
      </c>
      <c r="E91" s="135"/>
      <c r="F91" s="135"/>
      <c r="G91" s="135"/>
      <c r="H91" s="276">
        <f>W178</f>
        <v>0</v>
      </c>
      <c r="I91" s="277"/>
      <c r="J91" s="277"/>
      <c r="K91" s="276">
        <f>X178</f>
        <v>0</v>
      </c>
      <c r="L91" s="277"/>
      <c r="M91" s="276">
        <f>M178</f>
        <v>0</v>
      </c>
      <c r="N91" s="277"/>
      <c r="O91" s="277"/>
      <c r="P91" s="277"/>
      <c r="Q91" s="277"/>
      <c r="R91" s="137"/>
      <c r="T91" s="138"/>
      <c r="U91" s="138"/>
    </row>
    <row r="92" spans="2:47" s="6" customFormat="1" ht="24.95" customHeight="1">
      <c r="B92" s="134"/>
      <c r="C92" s="135"/>
      <c r="D92" s="136" t="s">
        <v>196</v>
      </c>
      <c r="E92" s="135"/>
      <c r="F92" s="135"/>
      <c r="G92" s="135"/>
      <c r="H92" s="276">
        <f>W196</f>
        <v>0</v>
      </c>
      <c r="I92" s="277"/>
      <c r="J92" s="277"/>
      <c r="K92" s="276">
        <f>X196</f>
        <v>0</v>
      </c>
      <c r="L92" s="277"/>
      <c r="M92" s="276">
        <f>M196</f>
        <v>0</v>
      </c>
      <c r="N92" s="277"/>
      <c r="O92" s="277"/>
      <c r="P92" s="277"/>
      <c r="Q92" s="277"/>
      <c r="R92" s="137"/>
      <c r="T92" s="138"/>
      <c r="U92" s="138"/>
    </row>
    <row r="93" spans="2:47" s="6" customFormat="1" ht="24.95" customHeight="1">
      <c r="B93" s="134"/>
      <c r="C93" s="135"/>
      <c r="D93" s="136" t="s">
        <v>197</v>
      </c>
      <c r="E93" s="135"/>
      <c r="F93" s="135"/>
      <c r="G93" s="135"/>
      <c r="H93" s="276">
        <f>W217</f>
        <v>0</v>
      </c>
      <c r="I93" s="277"/>
      <c r="J93" s="277"/>
      <c r="K93" s="276">
        <f>X217</f>
        <v>0</v>
      </c>
      <c r="L93" s="277"/>
      <c r="M93" s="276">
        <f>M217</f>
        <v>0</v>
      </c>
      <c r="N93" s="277"/>
      <c r="O93" s="277"/>
      <c r="P93" s="277"/>
      <c r="Q93" s="277"/>
      <c r="R93" s="137"/>
      <c r="T93" s="138"/>
      <c r="U93" s="138"/>
    </row>
    <row r="94" spans="2:47" s="6" customFormat="1" ht="24.95" customHeight="1">
      <c r="B94" s="134"/>
      <c r="C94" s="135"/>
      <c r="D94" s="136" t="s">
        <v>198</v>
      </c>
      <c r="E94" s="135"/>
      <c r="F94" s="135"/>
      <c r="G94" s="135"/>
      <c r="H94" s="276">
        <f>W231</f>
        <v>0</v>
      </c>
      <c r="I94" s="277"/>
      <c r="J94" s="277"/>
      <c r="K94" s="276">
        <f>X231</f>
        <v>0</v>
      </c>
      <c r="L94" s="277"/>
      <c r="M94" s="276">
        <f>M231</f>
        <v>0</v>
      </c>
      <c r="N94" s="277"/>
      <c r="O94" s="277"/>
      <c r="P94" s="277"/>
      <c r="Q94" s="277"/>
      <c r="R94" s="137"/>
      <c r="T94" s="138"/>
      <c r="U94" s="138"/>
    </row>
    <row r="95" spans="2:47" s="6" customFormat="1" ht="24.95" customHeight="1">
      <c r="B95" s="134"/>
      <c r="C95" s="135"/>
      <c r="D95" s="136" t="s">
        <v>199</v>
      </c>
      <c r="E95" s="135"/>
      <c r="F95" s="135"/>
      <c r="G95" s="135"/>
      <c r="H95" s="276">
        <f>W240</f>
        <v>0</v>
      </c>
      <c r="I95" s="277"/>
      <c r="J95" s="277"/>
      <c r="K95" s="276">
        <f>X240</f>
        <v>0</v>
      </c>
      <c r="L95" s="277"/>
      <c r="M95" s="276">
        <f>M240</f>
        <v>0</v>
      </c>
      <c r="N95" s="277"/>
      <c r="O95" s="277"/>
      <c r="P95" s="277"/>
      <c r="Q95" s="277"/>
      <c r="R95" s="137"/>
      <c r="T95" s="138"/>
      <c r="U95" s="138"/>
    </row>
    <row r="96" spans="2:47" s="6" customFormat="1" ht="24.95" customHeight="1">
      <c r="B96" s="134"/>
      <c r="C96" s="135"/>
      <c r="D96" s="136" t="s">
        <v>200</v>
      </c>
      <c r="E96" s="135"/>
      <c r="F96" s="135"/>
      <c r="G96" s="135"/>
      <c r="H96" s="276">
        <f>W247</f>
        <v>0</v>
      </c>
      <c r="I96" s="277"/>
      <c r="J96" s="277"/>
      <c r="K96" s="276">
        <f>X247</f>
        <v>0</v>
      </c>
      <c r="L96" s="277"/>
      <c r="M96" s="276">
        <f>M247</f>
        <v>0</v>
      </c>
      <c r="N96" s="277"/>
      <c r="O96" s="277"/>
      <c r="P96" s="277"/>
      <c r="Q96" s="277"/>
      <c r="R96" s="137"/>
      <c r="T96" s="138"/>
      <c r="U96" s="138"/>
    </row>
    <row r="97" spans="2:65" s="6" customFormat="1" ht="24.95" customHeight="1">
      <c r="B97" s="134"/>
      <c r="C97" s="135"/>
      <c r="D97" s="136" t="s">
        <v>201</v>
      </c>
      <c r="E97" s="135"/>
      <c r="F97" s="135"/>
      <c r="G97" s="135"/>
      <c r="H97" s="276">
        <f>W251</f>
        <v>0</v>
      </c>
      <c r="I97" s="277"/>
      <c r="J97" s="277"/>
      <c r="K97" s="276">
        <f>X251</f>
        <v>0</v>
      </c>
      <c r="L97" s="277"/>
      <c r="M97" s="276">
        <f>M251</f>
        <v>0</v>
      </c>
      <c r="N97" s="277"/>
      <c r="O97" s="277"/>
      <c r="P97" s="277"/>
      <c r="Q97" s="277"/>
      <c r="R97" s="137"/>
      <c r="T97" s="138"/>
      <c r="U97" s="138"/>
    </row>
    <row r="98" spans="2:65" s="6" customFormat="1" ht="24.95" customHeight="1">
      <c r="B98" s="134"/>
      <c r="C98" s="135"/>
      <c r="D98" s="136" t="s">
        <v>202</v>
      </c>
      <c r="E98" s="135"/>
      <c r="F98" s="135"/>
      <c r="G98" s="135"/>
      <c r="H98" s="276">
        <f>W275</f>
        <v>0</v>
      </c>
      <c r="I98" s="277"/>
      <c r="J98" s="277"/>
      <c r="K98" s="276">
        <f>X275</f>
        <v>0</v>
      </c>
      <c r="L98" s="277"/>
      <c r="M98" s="276">
        <f>M275</f>
        <v>0</v>
      </c>
      <c r="N98" s="277"/>
      <c r="O98" s="277"/>
      <c r="P98" s="277"/>
      <c r="Q98" s="277"/>
      <c r="R98" s="137"/>
      <c r="T98" s="138"/>
      <c r="U98" s="138"/>
    </row>
    <row r="99" spans="2:65" s="6" customFormat="1" ht="24.95" customHeight="1">
      <c r="B99" s="134"/>
      <c r="C99" s="135"/>
      <c r="D99" s="136" t="s">
        <v>203</v>
      </c>
      <c r="E99" s="135"/>
      <c r="F99" s="135"/>
      <c r="G99" s="135"/>
      <c r="H99" s="276">
        <f>W281</f>
        <v>0</v>
      </c>
      <c r="I99" s="277"/>
      <c r="J99" s="277"/>
      <c r="K99" s="276">
        <f>X281</f>
        <v>0</v>
      </c>
      <c r="L99" s="277"/>
      <c r="M99" s="276">
        <f>M281</f>
        <v>0</v>
      </c>
      <c r="N99" s="277"/>
      <c r="O99" s="277"/>
      <c r="P99" s="277"/>
      <c r="Q99" s="277"/>
      <c r="R99" s="137"/>
      <c r="T99" s="138"/>
      <c r="U99" s="138"/>
    </row>
    <row r="100" spans="2:65" s="6" customFormat="1" ht="21.75" customHeight="1">
      <c r="B100" s="134"/>
      <c r="C100" s="135"/>
      <c r="D100" s="136" t="s">
        <v>123</v>
      </c>
      <c r="E100" s="135"/>
      <c r="F100" s="135"/>
      <c r="G100" s="135"/>
      <c r="H100" s="278">
        <f>W283</f>
        <v>0</v>
      </c>
      <c r="I100" s="277"/>
      <c r="J100" s="277"/>
      <c r="K100" s="278">
        <f>X283</f>
        <v>0</v>
      </c>
      <c r="L100" s="277"/>
      <c r="M100" s="278">
        <f>M283</f>
        <v>0</v>
      </c>
      <c r="N100" s="277"/>
      <c r="O100" s="277"/>
      <c r="P100" s="277"/>
      <c r="Q100" s="277"/>
      <c r="R100" s="137"/>
      <c r="T100" s="138"/>
      <c r="U100" s="138"/>
    </row>
    <row r="101" spans="2:65" s="1" customFormat="1" ht="21.75" customHeight="1"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8"/>
      <c r="T101" s="132"/>
      <c r="U101" s="132"/>
    </row>
    <row r="102" spans="2:65" s="1" customFormat="1" ht="29.25" customHeight="1">
      <c r="B102" s="36"/>
      <c r="C102" s="133" t="s">
        <v>124</v>
      </c>
      <c r="D102" s="37"/>
      <c r="E102" s="37"/>
      <c r="F102" s="37"/>
      <c r="G102" s="37"/>
      <c r="H102" s="37"/>
      <c r="I102" s="37"/>
      <c r="J102" s="37"/>
      <c r="K102" s="37"/>
      <c r="L102" s="37"/>
      <c r="M102" s="275">
        <f>ROUND(M103+M104+M105+M106+M107+M108,2)</f>
        <v>0</v>
      </c>
      <c r="N102" s="279"/>
      <c r="O102" s="279"/>
      <c r="P102" s="279"/>
      <c r="Q102" s="279"/>
      <c r="R102" s="38"/>
      <c r="T102" s="139"/>
      <c r="U102" s="140" t="s">
        <v>44</v>
      </c>
    </row>
    <row r="103" spans="2:65" s="1" customFormat="1" ht="18" customHeight="1">
      <c r="B103" s="36"/>
      <c r="C103" s="37"/>
      <c r="D103" s="254" t="s">
        <v>125</v>
      </c>
      <c r="E103" s="255"/>
      <c r="F103" s="255"/>
      <c r="G103" s="255"/>
      <c r="H103" s="255"/>
      <c r="I103" s="37"/>
      <c r="J103" s="37"/>
      <c r="K103" s="37"/>
      <c r="L103" s="37"/>
      <c r="M103" s="252">
        <f>ROUND(M88*T103,2)</f>
        <v>0</v>
      </c>
      <c r="N103" s="253"/>
      <c r="O103" s="253"/>
      <c r="P103" s="253"/>
      <c r="Q103" s="253"/>
      <c r="R103" s="38"/>
      <c r="S103" s="141"/>
      <c r="T103" s="142"/>
      <c r="U103" s="143" t="s">
        <v>45</v>
      </c>
      <c r="V103" s="144"/>
      <c r="W103" s="144"/>
      <c r="X103" s="144"/>
      <c r="Y103" s="144"/>
      <c r="Z103" s="144"/>
      <c r="AA103" s="144"/>
      <c r="AB103" s="144"/>
      <c r="AC103" s="144"/>
      <c r="AD103" s="144"/>
      <c r="AE103" s="144"/>
      <c r="AF103" s="144"/>
      <c r="AG103" s="144"/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5" t="s">
        <v>126</v>
      </c>
      <c r="AZ103" s="144"/>
      <c r="BA103" s="144"/>
      <c r="BB103" s="144"/>
      <c r="BC103" s="144"/>
      <c r="BD103" s="144"/>
      <c r="BE103" s="146">
        <f t="shared" ref="BE103:BE108" si="0">IF(U103="základní",M103,0)</f>
        <v>0</v>
      </c>
      <c r="BF103" s="146">
        <f t="shared" ref="BF103:BF108" si="1">IF(U103="snížená",M103,0)</f>
        <v>0</v>
      </c>
      <c r="BG103" s="146">
        <f t="shared" ref="BG103:BG108" si="2">IF(U103="zákl. přenesená",M103,0)</f>
        <v>0</v>
      </c>
      <c r="BH103" s="146">
        <f t="shared" ref="BH103:BH108" si="3">IF(U103="sníž. přenesená",M103,0)</f>
        <v>0</v>
      </c>
      <c r="BI103" s="146">
        <f t="shared" ref="BI103:BI108" si="4">IF(U103="nulová",M103,0)</f>
        <v>0</v>
      </c>
      <c r="BJ103" s="145" t="s">
        <v>90</v>
      </c>
      <c r="BK103" s="144"/>
      <c r="BL103" s="144"/>
      <c r="BM103" s="144"/>
    </row>
    <row r="104" spans="2:65" s="1" customFormat="1" ht="18" customHeight="1">
      <c r="B104" s="36"/>
      <c r="C104" s="37"/>
      <c r="D104" s="254" t="s">
        <v>127</v>
      </c>
      <c r="E104" s="255"/>
      <c r="F104" s="255"/>
      <c r="G104" s="255"/>
      <c r="H104" s="255"/>
      <c r="I104" s="37"/>
      <c r="J104" s="37"/>
      <c r="K104" s="37"/>
      <c r="L104" s="37"/>
      <c r="M104" s="252">
        <f>ROUND(M88*T104,2)</f>
        <v>0</v>
      </c>
      <c r="N104" s="253"/>
      <c r="O104" s="253"/>
      <c r="P104" s="253"/>
      <c r="Q104" s="253"/>
      <c r="R104" s="38"/>
      <c r="S104" s="141"/>
      <c r="T104" s="142"/>
      <c r="U104" s="143" t="s">
        <v>45</v>
      </c>
      <c r="V104" s="144"/>
      <c r="W104" s="144"/>
      <c r="X104" s="144"/>
      <c r="Y104" s="144"/>
      <c r="Z104" s="144"/>
      <c r="AA104" s="144"/>
      <c r="AB104" s="144"/>
      <c r="AC104" s="144"/>
      <c r="AD104" s="144"/>
      <c r="AE104" s="144"/>
      <c r="AF104" s="144"/>
      <c r="AG104" s="144"/>
      <c r="AH104" s="144"/>
      <c r="AI104" s="144"/>
      <c r="AJ104" s="144"/>
      <c r="AK104" s="144"/>
      <c r="AL104" s="144"/>
      <c r="AM104" s="144"/>
      <c r="AN104" s="144"/>
      <c r="AO104" s="144"/>
      <c r="AP104" s="144"/>
      <c r="AQ104" s="144"/>
      <c r="AR104" s="144"/>
      <c r="AS104" s="144"/>
      <c r="AT104" s="144"/>
      <c r="AU104" s="144"/>
      <c r="AV104" s="144"/>
      <c r="AW104" s="144"/>
      <c r="AX104" s="144"/>
      <c r="AY104" s="145" t="s">
        <v>126</v>
      </c>
      <c r="AZ104" s="144"/>
      <c r="BA104" s="144"/>
      <c r="BB104" s="144"/>
      <c r="BC104" s="144"/>
      <c r="BD104" s="144"/>
      <c r="BE104" s="146">
        <f t="shared" si="0"/>
        <v>0</v>
      </c>
      <c r="BF104" s="146">
        <f t="shared" si="1"/>
        <v>0</v>
      </c>
      <c r="BG104" s="146">
        <f t="shared" si="2"/>
        <v>0</v>
      </c>
      <c r="BH104" s="146">
        <f t="shared" si="3"/>
        <v>0</v>
      </c>
      <c r="BI104" s="146">
        <f t="shared" si="4"/>
        <v>0</v>
      </c>
      <c r="BJ104" s="145" t="s">
        <v>90</v>
      </c>
      <c r="BK104" s="144"/>
      <c r="BL104" s="144"/>
      <c r="BM104" s="144"/>
    </row>
    <row r="105" spans="2:65" s="1" customFormat="1" ht="18" customHeight="1">
      <c r="B105" s="36"/>
      <c r="C105" s="37"/>
      <c r="D105" s="254" t="s">
        <v>128</v>
      </c>
      <c r="E105" s="255"/>
      <c r="F105" s="255"/>
      <c r="G105" s="255"/>
      <c r="H105" s="255"/>
      <c r="I105" s="37"/>
      <c r="J105" s="37"/>
      <c r="K105" s="37"/>
      <c r="L105" s="37"/>
      <c r="M105" s="252">
        <f>ROUND(M88*T105,2)</f>
        <v>0</v>
      </c>
      <c r="N105" s="253"/>
      <c r="O105" s="253"/>
      <c r="P105" s="253"/>
      <c r="Q105" s="253"/>
      <c r="R105" s="38"/>
      <c r="S105" s="141"/>
      <c r="T105" s="142"/>
      <c r="U105" s="143" t="s">
        <v>45</v>
      </c>
      <c r="V105" s="144"/>
      <c r="W105" s="144"/>
      <c r="X105" s="144"/>
      <c r="Y105" s="144"/>
      <c r="Z105" s="144"/>
      <c r="AA105" s="144"/>
      <c r="AB105" s="144"/>
      <c r="AC105" s="144"/>
      <c r="AD105" s="144"/>
      <c r="AE105" s="144"/>
      <c r="AF105" s="144"/>
      <c r="AG105" s="144"/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5" t="s">
        <v>126</v>
      </c>
      <c r="AZ105" s="144"/>
      <c r="BA105" s="144"/>
      <c r="BB105" s="144"/>
      <c r="BC105" s="144"/>
      <c r="BD105" s="144"/>
      <c r="BE105" s="146">
        <f t="shared" si="0"/>
        <v>0</v>
      </c>
      <c r="BF105" s="146">
        <f t="shared" si="1"/>
        <v>0</v>
      </c>
      <c r="BG105" s="146">
        <f t="shared" si="2"/>
        <v>0</v>
      </c>
      <c r="BH105" s="146">
        <f t="shared" si="3"/>
        <v>0</v>
      </c>
      <c r="BI105" s="146">
        <f t="shared" si="4"/>
        <v>0</v>
      </c>
      <c r="BJ105" s="145" t="s">
        <v>90</v>
      </c>
      <c r="BK105" s="144"/>
      <c r="BL105" s="144"/>
      <c r="BM105" s="144"/>
    </row>
    <row r="106" spans="2:65" s="1" customFormat="1" ht="18" customHeight="1">
      <c r="B106" s="36"/>
      <c r="C106" s="37"/>
      <c r="D106" s="254" t="s">
        <v>129</v>
      </c>
      <c r="E106" s="255"/>
      <c r="F106" s="255"/>
      <c r="G106" s="255"/>
      <c r="H106" s="255"/>
      <c r="I106" s="37"/>
      <c r="J106" s="37"/>
      <c r="K106" s="37"/>
      <c r="L106" s="37"/>
      <c r="M106" s="252">
        <f>ROUND(M88*T106,2)</f>
        <v>0</v>
      </c>
      <c r="N106" s="253"/>
      <c r="O106" s="253"/>
      <c r="P106" s="253"/>
      <c r="Q106" s="253"/>
      <c r="R106" s="38"/>
      <c r="S106" s="141"/>
      <c r="T106" s="142"/>
      <c r="U106" s="143" t="s">
        <v>45</v>
      </c>
      <c r="V106" s="144"/>
      <c r="W106" s="144"/>
      <c r="X106" s="144"/>
      <c r="Y106" s="144"/>
      <c r="Z106" s="144"/>
      <c r="AA106" s="144"/>
      <c r="AB106" s="144"/>
      <c r="AC106" s="144"/>
      <c r="AD106" s="144"/>
      <c r="AE106" s="144"/>
      <c r="AF106" s="144"/>
      <c r="AG106" s="144"/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5" t="s">
        <v>126</v>
      </c>
      <c r="AZ106" s="144"/>
      <c r="BA106" s="144"/>
      <c r="BB106" s="144"/>
      <c r="BC106" s="144"/>
      <c r="BD106" s="144"/>
      <c r="BE106" s="146">
        <f t="shared" si="0"/>
        <v>0</v>
      </c>
      <c r="BF106" s="146">
        <f t="shared" si="1"/>
        <v>0</v>
      </c>
      <c r="BG106" s="146">
        <f t="shared" si="2"/>
        <v>0</v>
      </c>
      <c r="BH106" s="146">
        <f t="shared" si="3"/>
        <v>0</v>
      </c>
      <c r="BI106" s="146">
        <f t="shared" si="4"/>
        <v>0</v>
      </c>
      <c r="BJ106" s="145" t="s">
        <v>90</v>
      </c>
      <c r="BK106" s="144"/>
      <c r="BL106" s="144"/>
      <c r="BM106" s="144"/>
    </row>
    <row r="107" spans="2:65" s="1" customFormat="1" ht="18" customHeight="1">
      <c r="B107" s="36"/>
      <c r="C107" s="37"/>
      <c r="D107" s="254" t="s">
        <v>130</v>
      </c>
      <c r="E107" s="255"/>
      <c r="F107" s="255"/>
      <c r="G107" s="255"/>
      <c r="H107" s="255"/>
      <c r="I107" s="37"/>
      <c r="J107" s="37"/>
      <c r="K107" s="37"/>
      <c r="L107" s="37"/>
      <c r="M107" s="252">
        <f>ROUND(M88*T107,2)</f>
        <v>0</v>
      </c>
      <c r="N107" s="253"/>
      <c r="O107" s="253"/>
      <c r="P107" s="253"/>
      <c r="Q107" s="253"/>
      <c r="R107" s="38"/>
      <c r="S107" s="141"/>
      <c r="T107" s="142"/>
      <c r="U107" s="143" t="s">
        <v>45</v>
      </c>
      <c r="V107" s="144"/>
      <c r="W107" s="144"/>
      <c r="X107" s="144"/>
      <c r="Y107" s="144"/>
      <c r="Z107" s="144"/>
      <c r="AA107" s="144"/>
      <c r="AB107" s="144"/>
      <c r="AC107" s="144"/>
      <c r="AD107" s="144"/>
      <c r="AE107" s="144"/>
      <c r="AF107" s="144"/>
      <c r="AG107" s="144"/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5" t="s">
        <v>126</v>
      </c>
      <c r="AZ107" s="144"/>
      <c r="BA107" s="144"/>
      <c r="BB107" s="144"/>
      <c r="BC107" s="144"/>
      <c r="BD107" s="144"/>
      <c r="BE107" s="146">
        <f t="shared" si="0"/>
        <v>0</v>
      </c>
      <c r="BF107" s="146">
        <f t="shared" si="1"/>
        <v>0</v>
      </c>
      <c r="BG107" s="146">
        <f t="shared" si="2"/>
        <v>0</v>
      </c>
      <c r="BH107" s="146">
        <f t="shared" si="3"/>
        <v>0</v>
      </c>
      <c r="BI107" s="146">
        <f t="shared" si="4"/>
        <v>0</v>
      </c>
      <c r="BJ107" s="145" t="s">
        <v>90</v>
      </c>
      <c r="BK107" s="144"/>
      <c r="BL107" s="144"/>
      <c r="BM107" s="144"/>
    </row>
    <row r="108" spans="2:65" s="1" customFormat="1" ht="18" customHeight="1">
      <c r="B108" s="36"/>
      <c r="C108" s="37"/>
      <c r="D108" s="108" t="s">
        <v>131</v>
      </c>
      <c r="E108" s="37"/>
      <c r="F108" s="37"/>
      <c r="G108" s="37"/>
      <c r="H108" s="37"/>
      <c r="I108" s="37"/>
      <c r="J108" s="37"/>
      <c r="K108" s="37"/>
      <c r="L108" s="37"/>
      <c r="M108" s="252">
        <f>ROUND(M88*T108,2)</f>
        <v>0</v>
      </c>
      <c r="N108" s="253"/>
      <c r="O108" s="253"/>
      <c r="P108" s="253"/>
      <c r="Q108" s="253"/>
      <c r="R108" s="38"/>
      <c r="S108" s="141"/>
      <c r="T108" s="147"/>
      <c r="U108" s="148" t="s">
        <v>47</v>
      </c>
      <c r="V108" s="144"/>
      <c r="W108" s="144"/>
      <c r="X108" s="144"/>
      <c r="Y108" s="144"/>
      <c r="Z108" s="144"/>
      <c r="AA108" s="144"/>
      <c r="AB108" s="144"/>
      <c r="AC108" s="144"/>
      <c r="AD108" s="144"/>
      <c r="AE108" s="144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5" t="s">
        <v>132</v>
      </c>
      <c r="AZ108" s="144"/>
      <c r="BA108" s="144"/>
      <c r="BB108" s="144"/>
      <c r="BC108" s="144"/>
      <c r="BD108" s="144"/>
      <c r="BE108" s="146">
        <f t="shared" si="0"/>
        <v>0</v>
      </c>
      <c r="BF108" s="146">
        <f t="shared" si="1"/>
        <v>0</v>
      </c>
      <c r="BG108" s="146">
        <f t="shared" si="2"/>
        <v>0</v>
      </c>
      <c r="BH108" s="146">
        <f t="shared" si="3"/>
        <v>0</v>
      </c>
      <c r="BI108" s="146">
        <f t="shared" si="4"/>
        <v>0</v>
      </c>
      <c r="BJ108" s="145" t="s">
        <v>108</v>
      </c>
      <c r="BK108" s="144"/>
      <c r="BL108" s="144"/>
      <c r="BM108" s="144"/>
    </row>
    <row r="109" spans="2:65" s="1" customFormat="1" ht="13.5"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8"/>
      <c r="T109" s="132"/>
      <c r="U109" s="132"/>
    </row>
    <row r="110" spans="2:65" s="1" customFormat="1" ht="29.25" customHeight="1">
      <c r="B110" s="36"/>
      <c r="C110" s="119" t="s">
        <v>102</v>
      </c>
      <c r="D110" s="120"/>
      <c r="E110" s="120"/>
      <c r="F110" s="120"/>
      <c r="G110" s="120"/>
      <c r="H110" s="120"/>
      <c r="I110" s="120"/>
      <c r="J110" s="120"/>
      <c r="K110" s="120"/>
      <c r="L110" s="258">
        <f>ROUND(SUM(M88+M102),2)</f>
        <v>0</v>
      </c>
      <c r="M110" s="258"/>
      <c r="N110" s="258"/>
      <c r="O110" s="258"/>
      <c r="P110" s="258"/>
      <c r="Q110" s="258"/>
      <c r="R110" s="38"/>
      <c r="T110" s="132"/>
      <c r="U110" s="132"/>
    </row>
    <row r="111" spans="2:65" s="1" customFormat="1" ht="6.95" customHeight="1"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2"/>
      <c r="T111" s="132"/>
      <c r="U111" s="132"/>
    </row>
    <row r="115" spans="2:63" s="1" customFormat="1" ht="6.95" customHeight="1">
      <c r="B115" s="63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5"/>
    </row>
    <row r="116" spans="2:63" s="1" customFormat="1" ht="36.950000000000003" customHeight="1">
      <c r="B116" s="36"/>
      <c r="C116" s="215" t="s">
        <v>133</v>
      </c>
      <c r="D116" s="263"/>
      <c r="E116" s="263"/>
      <c r="F116" s="263"/>
      <c r="G116" s="263"/>
      <c r="H116" s="263"/>
      <c r="I116" s="263"/>
      <c r="J116" s="263"/>
      <c r="K116" s="263"/>
      <c r="L116" s="263"/>
      <c r="M116" s="263"/>
      <c r="N116" s="263"/>
      <c r="O116" s="263"/>
      <c r="P116" s="263"/>
      <c r="Q116" s="263"/>
      <c r="R116" s="38"/>
    </row>
    <row r="117" spans="2:63" s="1" customFormat="1" ht="6.95" customHeight="1"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8"/>
    </row>
    <row r="118" spans="2:63" s="1" customFormat="1" ht="30" customHeight="1">
      <c r="B118" s="36"/>
      <c r="C118" s="31" t="s">
        <v>20</v>
      </c>
      <c r="D118" s="37"/>
      <c r="E118" s="37"/>
      <c r="F118" s="261" t="str">
        <f>F6</f>
        <v>DĚTSKÉ HŘIŠTĚ NA UL.DR. VACULÍKA_VV</v>
      </c>
      <c r="G118" s="262"/>
      <c r="H118" s="262"/>
      <c r="I118" s="262"/>
      <c r="J118" s="262"/>
      <c r="K118" s="262"/>
      <c r="L118" s="262"/>
      <c r="M118" s="262"/>
      <c r="N118" s="262"/>
      <c r="O118" s="262"/>
      <c r="P118" s="262"/>
      <c r="Q118" s="37"/>
      <c r="R118" s="38"/>
    </row>
    <row r="119" spans="2:63" s="1" customFormat="1" ht="36.950000000000003" customHeight="1">
      <c r="B119" s="36"/>
      <c r="C119" s="70" t="s">
        <v>110</v>
      </c>
      <c r="D119" s="37"/>
      <c r="E119" s="37"/>
      <c r="F119" s="236" t="str">
        <f>F7</f>
        <v>SO 01 - Hřiště</v>
      </c>
      <c r="G119" s="263"/>
      <c r="H119" s="263"/>
      <c r="I119" s="263"/>
      <c r="J119" s="263"/>
      <c r="K119" s="263"/>
      <c r="L119" s="263"/>
      <c r="M119" s="263"/>
      <c r="N119" s="263"/>
      <c r="O119" s="263"/>
      <c r="P119" s="263"/>
      <c r="Q119" s="37"/>
      <c r="R119" s="38"/>
    </row>
    <row r="120" spans="2:63" s="1" customFormat="1" ht="6.95" customHeight="1"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8"/>
    </row>
    <row r="121" spans="2:63" s="1" customFormat="1" ht="18" customHeight="1">
      <c r="B121" s="36"/>
      <c r="C121" s="31" t="s">
        <v>25</v>
      </c>
      <c r="D121" s="37"/>
      <c r="E121" s="37"/>
      <c r="F121" s="29" t="str">
        <f>F9</f>
        <v xml:space="preserve"> </v>
      </c>
      <c r="G121" s="37"/>
      <c r="H121" s="37"/>
      <c r="I121" s="37"/>
      <c r="J121" s="37"/>
      <c r="K121" s="31" t="s">
        <v>27</v>
      </c>
      <c r="L121" s="37"/>
      <c r="M121" s="265" t="str">
        <f>IF(O9="","",O9)</f>
        <v>23. 5. 2017</v>
      </c>
      <c r="N121" s="265"/>
      <c r="O121" s="265"/>
      <c r="P121" s="265"/>
      <c r="Q121" s="37"/>
      <c r="R121" s="38"/>
    </row>
    <row r="122" spans="2:63" s="1" customFormat="1" ht="6.95" customHeight="1"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8"/>
    </row>
    <row r="123" spans="2:63" s="1" customFormat="1">
      <c r="B123" s="36"/>
      <c r="C123" s="31" t="s">
        <v>29</v>
      </c>
      <c r="D123" s="37"/>
      <c r="E123" s="37"/>
      <c r="F123" s="29" t="str">
        <f>E12</f>
        <v xml:space="preserve"> </v>
      </c>
      <c r="G123" s="37"/>
      <c r="H123" s="37"/>
      <c r="I123" s="37"/>
      <c r="J123" s="37"/>
      <c r="K123" s="31" t="s">
        <v>35</v>
      </c>
      <c r="L123" s="37"/>
      <c r="M123" s="219" t="str">
        <f>E18</f>
        <v xml:space="preserve"> </v>
      </c>
      <c r="N123" s="219"/>
      <c r="O123" s="219"/>
      <c r="P123" s="219"/>
      <c r="Q123" s="219"/>
      <c r="R123" s="38"/>
    </row>
    <row r="124" spans="2:63" s="1" customFormat="1" ht="14.45" customHeight="1">
      <c r="B124" s="36"/>
      <c r="C124" s="31" t="s">
        <v>33</v>
      </c>
      <c r="D124" s="37"/>
      <c r="E124" s="37"/>
      <c r="F124" s="29" t="str">
        <f>IF(E15="","",E15)</f>
        <v>Vyplň údaj</v>
      </c>
      <c r="G124" s="37"/>
      <c r="H124" s="37"/>
      <c r="I124" s="37"/>
      <c r="J124" s="37"/>
      <c r="K124" s="31" t="s">
        <v>36</v>
      </c>
      <c r="L124" s="37"/>
      <c r="M124" s="219" t="str">
        <f>E21</f>
        <v xml:space="preserve"> </v>
      </c>
      <c r="N124" s="219"/>
      <c r="O124" s="219"/>
      <c r="P124" s="219"/>
      <c r="Q124" s="219"/>
      <c r="R124" s="38"/>
    </row>
    <row r="125" spans="2:63" s="1" customFormat="1" ht="10.35" customHeight="1"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8"/>
    </row>
    <row r="126" spans="2:63" s="7" customFormat="1" ht="29.25" customHeight="1">
      <c r="B126" s="149"/>
      <c r="C126" s="150" t="s">
        <v>134</v>
      </c>
      <c r="D126" s="151" t="s">
        <v>135</v>
      </c>
      <c r="E126" s="151" t="s">
        <v>62</v>
      </c>
      <c r="F126" s="280" t="s">
        <v>136</v>
      </c>
      <c r="G126" s="280"/>
      <c r="H126" s="280"/>
      <c r="I126" s="280"/>
      <c r="J126" s="151" t="s">
        <v>137</v>
      </c>
      <c r="K126" s="151" t="s">
        <v>138</v>
      </c>
      <c r="L126" s="151" t="s">
        <v>139</v>
      </c>
      <c r="M126" s="280" t="s">
        <v>140</v>
      </c>
      <c r="N126" s="280"/>
      <c r="O126" s="280"/>
      <c r="P126" s="280" t="s">
        <v>118</v>
      </c>
      <c r="Q126" s="281"/>
      <c r="R126" s="152"/>
      <c r="T126" s="81" t="s">
        <v>141</v>
      </c>
      <c r="U126" s="82" t="s">
        <v>44</v>
      </c>
      <c r="V126" s="82" t="s">
        <v>142</v>
      </c>
      <c r="W126" s="82" t="s">
        <v>143</v>
      </c>
      <c r="X126" s="82" t="s">
        <v>144</v>
      </c>
      <c r="Y126" s="82" t="s">
        <v>145</v>
      </c>
      <c r="Z126" s="82" t="s">
        <v>146</v>
      </c>
      <c r="AA126" s="82" t="s">
        <v>147</v>
      </c>
      <c r="AB126" s="82" t="s">
        <v>148</v>
      </c>
      <c r="AC126" s="82" t="s">
        <v>149</v>
      </c>
      <c r="AD126" s="83" t="s">
        <v>150</v>
      </c>
    </row>
    <row r="127" spans="2:63" s="1" customFormat="1" ht="29.25" customHeight="1">
      <c r="B127" s="36"/>
      <c r="C127" s="85" t="s">
        <v>112</v>
      </c>
      <c r="D127" s="37"/>
      <c r="E127" s="37"/>
      <c r="F127" s="37"/>
      <c r="G127" s="37"/>
      <c r="H127" s="37"/>
      <c r="I127" s="37"/>
      <c r="J127" s="37"/>
      <c r="K127" s="37"/>
      <c r="L127" s="37"/>
      <c r="M127" s="297">
        <f>BK127</f>
        <v>0</v>
      </c>
      <c r="N127" s="298"/>
      <c r="O127" s="298"/>
      <c r="P127" s="298"/>
      <c r="Q127" s="298"/>
      <c r="R127" s="38"/>
      <c r="T127" s="84"/>
      <c r="U127" s="52"/>
      <c r="V127" s="52"/>
      <c r="W127" s="153">
        <f>W128+W153+W178+W196+W217+W231+W240+W247+W251+W275+W281+W283</f>
        <v>0</v>
      </c>
      <c r="X127" s="153">
        <f>X128+X153+X178+X196+X217+X231+X240+X247+X251+X275+X281+X283</f>
        <v>0</v>
      </c>
      <c r="Y127" s="52"/>
      <c r="Z127" s="154">
        <f>Z128+Z153+Z178+Z196+Z217+Z231+Z240+Z247+Z251+Z275+Z281+Z283</f>
        <v>0</v>
      </c>
      <c r="AA127" s="52"/>
      <c r="AB127" s="154">
        <f>AB128+AB153+AB178+AB196+AB217+AB231+AB240+AB247+AB251+AB275+AB281+AB283</f>
        <v>58.263474299999999</v>
      </c>
      <c r="AC127" s="52"/>
      <c r="AD127" s="155">
        <f>AD128+AD153+AD178+AD196+AD217+AD231+AD240+AD247+AD251+AD275+AD281+AD283</f>
        <v>0</v>
      </c>
      <c r="AT127" s="19" t="s">
        <v>81</v>
      </c>
      <c r="AU127" s="19" t="s">
        <v>120</v>
      </c>
      <c r="BK127" s="156">
        <f>BK128+BK153+BK178+BK196+BK217+BK231+BK240+BK247+BK251+BK275+BK281+BK283</f>
        <v>0</v>
      </c>
    </row>
    <row r="128" spans="2:63" s="8" customFormat="1" ht="37.35" customHeight="1">
      <c r="B128" s="157"/>
      <c r="C128" s="158"/>
      <c r="D128" s="159" t="s">
        <v>193</v>
      </c>
      <c r="E128" s="159"/>
      <c r="F128" s="159"/>
      <c r="G128" s="159"/>
      <c r="H128" s="159"/>
      <c r="I128" s="159"/>
      <c r="J128" s="159"/>
      <c r="K128" s="159"/>
      <c r="L128" s="159"/>
      <c r="M128" s="299">
        <f>BK128</f>
        <v>0</v>
      </c>
      <c r="N128" s="300"/>
      <c r="O128" s="300"/>
      <c r="P128" s="300"/>
      <c r="Q128" s="300"/>
      <c r="R128" s="160"/>
      <c r="T128" s="161"/>
      <c r="U128" s="158"/>
      <c r="V128" s="158"/>
      <c r="W128" s="162">
        <f>SUM(W129:W152)</f>
        <v>0</v>
      </c>
      <c r="X128" s="162">
        <f>SUM(X129:X152)</f>
        <v>0</v>
      </c>
      <c r="Y128" s="158"/>
      <c r="Z128" s="163">
        <f>SUM(Z129:Z152)</f>
        <v>0</v>
      </c>
      <c r="AA128" s="158"/>
      <c r="AB128" s="163">
        <f>SUM(AB129:AB152)</f>
        <v>0</v>
      </c>
      <c r="AC128" s="158"/>
      <c r="AD128" s="164">
        <f>SUM(AD129:AD152)</f>
        <v>0</v>
      </c>
      <c r="AR128" s="165" t="s">
        <v>90</v>
      </c>
      <c r="AT128" s="166" t="s">
        <v>81</v>
      </c>
      <c r="AU128" s="166" t="s">
        <v>82</v>
      </c>
      <c r="AY128" s="165" t="s">
        <v>151</v>
      </c>
      <c r="BK128" s="167">
        <f>SUM(BK129:BK152)</f>
        <v>0</v>
      </c>
    </row>
    <row r="129" spans="2:65" s="1" customFormat="1" ht="31.5" customHeight="1">
      <c r="B129" s="36"/>
      <c r="C129" s="168" t="s">
        <v>90</v>
      </c>
      <c r="D129" s="168" t="s">
        <v>152</v>
      </c>
      <c r="E129" s="169" t="s">
        <v>204</v>
      </c>
      <c r="F129" s="282" t="s">
        <v>205</v>
      </c>
      <c r="G129" s="282"/>
      <c r="H129" s="282"/>
      <c r="I129" s="282"/>
      <c r="J129" s="170" t="s">
        <v>206</v>
      </c>
      <c r="K129" s="171">
        <v>33.9</v>
      </c>
      <c r="L129" s="172">
        <v>0</v>
      </c>
      <c r="M129" s="284">
        <v>0</v>
      </c>
      <c r="N129" s="285"/>
      <c r="O129" s="285"/>
      <c r="P129" s="283">
        <f>ROUND(V129*K129,2)</f>
        <v>0</v>
      </c>
      <c r="Q129" s="283"/>
      <c r="R129" s="38"/>
      <c r="T129" s="173" t="s">
        <v>23</v>
      </c>
      <c r="U129" s="45" t="s">
        <v>45</v>
      </c>
      <c r="V129" s="125">
        <f>L129+M129</f>
        <v>0</v>
      </c>
      <c r="W129" s="125">
        <f>ROUND(L129*K129,2)</f>
        <v>0</v>
      </c>
      <c r="X129" s="125">
        <f>ROUND(M129*K129,2)</f>
        <v>0</v>
      </c>
      <c r="Y129" s="37"/>
      <c r="Z129" s="174">
        <f>Y129*K129</f>
        <v>0</v>
      </c>
      <c r="AA129" s="174">
        <v>0</v>
      </c>
      <c r="AB129" s="174">
        <f>AA129*K129</f>
        <v>0</v>
      </c>
      <c r="AC129" s="174">
        <v>0</v>
      </c>
      <c r="AD129" s="175">
        <f>AC129*K129</f>
        <v>0</v>
      </c>
      <c r="AR129" s="19" t="s">
        <v>156</v>
      </c>
      <c r="AT129" s="19" t="s">
        <v>152</v>
      </c>
      <c r="AU129" s="19" t="s">
        <v>90</v>
      </c>
      <c r="AY129" s="19" t="s">
        <v>151</v>
      </c>
      <c r="BE129" s="112">
        <f>IF(U129="základní",P129,0)</f>
        <v>0</v>
      </c>
      <c r="BF129" s="112">
        <f>IF(U129="snížená",P129,0)</f>
        <v>0</v>
      </c>
      <c r="BG129" s="112">
        <f>IF(U129="zákl. přenesená",P129,0)</f>
        <v>0</v>
      </c>
      <c r="BH129" s="112">
        <f>IF(U129="sníž. přenesená",P129,0)</f>
        <v>0</v>
      </c>
      <c r="BI129" s="112">
        <f>IF(U129="nulová",P129,0)</f>
        <v>0</v>
      </c>
      <c r="BJ129" s="19" t="s">
        <v>90</v>
      </c>
      <c r="BK129" s="112">
        <f>ROUND(V129*K129,2)</f>
        <v>0</v>
      </c>
      <c r="BL129" s="19" t="s">
        <v>156</v>
      </c>
      <c r="BM129" s="19" t="s">
        <v>108</v>
      </c>
    </row>
    <row r="130" spans="2:65" s="1" customFormat="1" ht="22.5" customHeight="1">
      <c r="B130" s="36"/>
      <c r="C130" s="37"/>
      <c r="D130" s="37"/>
      <c r="E130" s="37"/>
      <c r="F130" s="286" t="s">
        <v>207</v>
      </c>
      <c r="G130" s="287"/>
      <c r="H130" s="287"/>
      <c r="I130" s="287"/>
      <c r="J130" s="37"/>
      <c r="K130" s="37"/>
      <c r="L130" s="37"/>
      <c r="M130" s="37"/>
      <c r="N130" s="37"/>
      <c r="O130" s="37"/>
      <c r="P130" s="37"/>
      <c r="Q130" s="37"/>
      <c r="R130" s="38"/>
      <c r="T130" s="142"/>
      <c r="U130" s="37"/>
      <c r="V130" s="37"/>
      <c r="W130" s="37"/>
      <c r="X130" s="37"/>
      <c r="Y130" s="37"/>
      <c r="Z130" s="37"/>
      <c r="AA130" s="37"/>
      <c r="AB130" s="37"/>
      <c r="AC130" s="37"/>
      <c r="AD130" s="79"/>
      <c r="AT130" s="19" t="s">
        <v>158</v>
      </c>
      <c r="AU130" s="19" t="s">
        <v>90</v>
      </c>
    </row>
    <row r="131" spans="2:65" s="1" customFormat="1" ht="31.5" customHeight="1">
      <c r="B131" s="36"/>
      <c r="C131" s="168" t="s">
        <v>108</v>
      </c>
      <c r="D131" s="168" t="s">
        <v>152</v>
      </c>
      <c r="E131" s="169" t="s">
        <v>208</v>
      </c>
      <c r="F131" s="282" t="s">
        <v>209</v>
      </c>
      <c r="G131" s="282"/>
      <c r="H131" s="282"/>
      <c r="I131" s="282"/>
      <c r="J131" s="170" t="s">
        <v>206</v>
      </c>
      <c r="K131" s="171">
        <v>33.9</v>
      </c>
      <c r="L131" s="172">
        <v>0</v>
      </c>
      <c r="M131" s="284">
        <v>0</v>
      </c>
      <c r="N131" s="285"/>
      <c r="O131" s="285"/>
      <c r="P131" s="283">
        <f>ROUND(V131*K131,2)</f>
        <v>0</v>
      </c>
      <c r="Q131" s="283"/>
      <c r="R131" s="38"/>
      <c r="T131" s="173" t="s">
        <v>23</v>
      </c>
      <c r="U131" s="45" t="s">
        <v>45</v>
      </c>
      <c r="V131" s="125">
        <f>L131+M131</f>
        <v>0</v>
      </c>
      <c r="W131" s="125">
        <f>ROUND(L131*K131,2)</f>
        <v>0</v>
      </c>
      <c r="X131" s="125">
        <f>ROUND(M131*K131,2)</f>
        <v>0</v>
      </c>
      <c r="Y131" s="37"/>
      <c r="Z131" s="174">
        <f>Y131*K131</f>
        <v>0</v>
      </c>
      <c r="AA131" s="174">
        <v>0</v>
      </c>
      <c r="AB131" s="174">
        <f>AA131*K131</f>
        <v>0</v>
      </c>
      <c r="AC131" s="174">
        <v>0</v>
      </c>
      <c r="AD131" s="175">
        <f>AC131*K131</f>
        <v>0</v>
      </c>
      <c r="AR131" s="19" t="s">
        <v>156</v>
      </c>
      <c r="AT131" s="19" t="s">
        <v>152</v>
      </c>
      <c r="AU131" s="19" t="s">
        <v>90</v>
      </c>
      <c r="AY131" s="19" t="s">
        <v>151</v>
      </c>
      <c r="BE131" s="112">
        <f>IF(U131="základní",P131,0)</f>
        <v>0</v>
      </c>
      <c r="BF131" s="112">
        <f>IF(U131="snížená",P131,0)</f>
        <v>0</v>
      </c>
      <c r="BG131" s="112">
        <f>IF(U131="zákl. přenesená",P131,0)</f>
        <v>0</v>
      </c>
      <c r="BH131" s="112">
        <f>IF(U131="sníž. přenesená",P131,0)</f>
        <v>0</v>
      </c>
      <c r="BI131" s="112">
        <f>IF(U131="nulová",P131,0)</f>
        <v>0</v>
      </c>
      <c r="BJ131" s="19" t="s">
        <v>90</v>
      </c>
      <c r="BK131" s="112">
        <f>ROUND(V131*K131,2)</f>
        <v>0</v>
      </c>
      <c r="BL131" s="19" t="s">
        <v>156</v>
      </c>
      <c r="BM131" s="19" t="s">
        <v>156</v>
      </c>
    </row>
    <row r="132" spans="2:65" s="9" customFormat="1" ht="22.5" customHeight="1">
      <c r="B132" s="176"/>
      <c r="C132" s="177"/>
      <c r="D132" s="177"/>
      <c r="E132" s="178" t="s">
        <v>23</v>
      </c>
      <c r="F132" s="292" t="s">
        <v>210</v>
      </c>
      <c r="G132" s="293"/>
      <c r="H132" s="293"/>
      <c r="I132" s="293"/>
      <c r="J132" s="177"/>
      <c r="K132" s="179">
        <v>33.9</v>
      </c>
      <c r="L132" s="177"/>
      <c r="M132" s="177"/>
      <c r="N132" s="177"/>
      <c r="O132" s="177"/>
      <c r="P132" s="177"/>
      <c r="Q132" s="177"/>
      <c r="R132" s="180"/>
      <c r="T132" s="181"/>
      <c r="U132" s="177"/>
      <c r="V132" s="177"/>
      <c r="W132" s="177"/>
      <c r="X132" s="177"/>
      <c r="Y132" s="177"/>
      <c r="Z132" s="177"/>
      <c r="AA132" s="177"/>
      <c r="AB132" s="177"/>
      <c r="AC132" s="177"/>
      <c r="AD132" s="182"/>
      <c r="AT132" s="183" t="s">
        <v>159</v>
      </c>
      <c r="AU132" s="183" t="s">
        <v>90</v>
      </c>
      <c r="AV132" s="9" t="s">
        <v>108</v>
      </c>
      <c r="AW132" s="9" t="s">
        <v>7</v>
      </c>
      <c r="AX132" s="9" t="s">
        <v>82</v>
      </c>
      <c r="AY132" s="183" t="s">
        <v>151</v>
      </c>
    </row>
    <row r="133" spans="2:65" s="10" customFormat="1" ht="22.5" customHeight="1">
      <c r="B133" s="184"/>
      <c r="C133" s="185"/>
      <c r="D133" s="185"/>
      <c r="E133" s="186" t="s">
        <v>23</v>
      </c>
      <c r="F133" s="290" t="s">
        <v>160</v>
      </c>
      <c r="G133" s="291"/>
      <c r="H133" s="291"/>
      <c r="I133" s="291"/>
      <c r="J133" s="185"/>
      <c r="K133" s="187">
        <v>33.9</v>
      </c>
      <c r="L133" s="185"/>
      <c r="M133" s="185"/>
      <c r="N133" s="185"/>
      <c r="O133" s="185"/>
      <c r="P133" s="185"/>
      <c r="Q133" s="185"/>
      <c r="R133" s="188"/>
      <c r="T133" s="189"/>
      <c r="U133" s="185"/>
      <c r="V133" s="185"/>
      <c r="W133" s="185"/>
      <c r="X133" s="185"/>
      <c r="Y133" s="185"/>
      <c r="Z133" s="185"/>
      <c r="AA133" s="185"/>
      <c r="AB133" s="185"/>
      <c r="AC133" s="185"/>
      <c r="AD133" s="190"/>
      <c r="AT133" s="191" t="s">
        <v>159</v>
      </c>
      <c r="AU133" s="191" t="s">
        <v>90</v>
      </c>
      <c r="AV133" s="10" t="s">
        <v>156</v>
      </c>
      <c r="AW133" s="10" t="s">
        <v>7</v>
      </c>
      <c r="AX133" s="10" t="s">
        <v>90</v>
      </c>
      <c r="AY133" s="191" t="s">
        <v>151</v>
      </c>
    </row>
    <row r="134" spans="2:65" s="1" customFormat="1" ht="31.5" customHeight="1">
      <c r="B134" s="36"/>
      <c r="C134" s="168" t="s">
        <v>163</v>
      </c>
      <c r="D134" s="168" t="s">
        <v>152</v>
      </c>
      <c r="E134" s="169" t="s">
        <v>211</v>
      </c>
      <c r="F134" s="282" t="s">
        <v>212</v>
      </c>
      <c r="G134" s="282"/>
      <c r="H134" s="282"/>
      <c r="I134" s="282"/>
      <c r="J134" s="170" t="s">
        <v>206</v>
      </c>
      <c r="K134" s="171">
        <v>2.67</v>
      </c>
      <c r="L134" s="172">
        <v>0</v>
      </c>
      <c r="M134" s="284">
        <v>0</v>
      </c>
      <c r="N134" s="285"/>
      <c r="O134" s="285"/>
      <c r="P134" s="283">
        <f>ROUND(V134*K134,2)</f>
        <v>0</v>
      </c>
      <c r="Q134" s="283"/>
      <c r="R134" s="38"/>
      <c r="T134" s="173" t="s">
        <v>23</v>
      </c>
      <c r="U134" s="45" t="s">
        <v>45</v>
      </c>
      <c r="V134" s="125">
        <f>L134+M134</f>
        <v>0</v>
      </c>
      <c r="W134" s="125">
        <f>ROUND(L134*K134,2)</f>
        <v>0</v>
      </c>
      <c r="X134" s="125">
        <f>ROUND(M134*K134,2)</f>
        <v>0</v>
      </c>
      <c r="Y134" s="37"/>
      <c r="Z134" s="174">
        <f>Y134*K134</f>
        <v>0</v>
      </c>
      <c r="AA134" s="174">
        <v>0</v>
      </c>
      <c r="AB134" s="174">
        <f>AA134*K134</f>
        <v>0</v>
      </c>
      <c r="AC134" s="174">
        <v>0</v>
      </c>
      <c r="AD134" s="175">
        <f>AC134*K134</f>
        <v>0</v>
      </c>
      <c r="AR134" s="19" t="s">
        <v>156</v>
      </c>
      <c r="AT134" s="19" t="s">
        <v>152</v>
      </c>
      <c r="AU134" s="19" t="s">
        <v>90</v>
      </c>
      <c r="AY134" s="19" t="s">
        <v>151</v>
      </c>
      <c r="BE134" s="112">
        <f>IF(U134="základní",P134,0)</f>
        <v>0</v>
      </c>
      <c r="BF134" s="112">
        <f>IF(U134="snížená",P134,0)</f>
        <v>0</v>
      </c>
      <c r="BG134" s="112">
        <f>IF(U134="zákl. přenesená",P134,0)</f>
        <v>0</v>
      </c>
      <c r="BH134" s="112">
        <f>IF(U134="sníž. přenesená",P134,0)</f>
        <v>0</v>
      </c>
      <c r="BI134" s="112">
        <f>IF(U134="nulová",P134,0)</f>
        <v>0</v>
      </c>
      <c r="BJ134" s="19" t="s">
        <v>90</v>
      </c>
      <c r="BK134" s="112">
        <f>ROUND(V134*K134,2)</f>
        <v>0</v>
      </c>
      <c r="BL134" s="19" t="s">
        <v>156</v>
      </c>
      <c r="BM134" s="19" t="s">
        <v>166</v>
      </c>
    </row>
    <row r="135" spans="2:65" s="1" customFormat="1" ht="30" customHeight="1">
      <c r="B135" s="36"/>
      <c r="C135" s="37"/>
      <c r="D135" s="37"/>
      <c r="E135" s="37"/>
      <c r="F135" s="286" t="s">
        <v>213</v>
      </c>
      <c r="G135" s="287"/>
      <c r="H135" s="287"/>
      <c r="I135" s="287"/>
      <c r="J135" s="37"/>
      <c r="K135" s="37"/>
      <c r="L135" s="37"/>
      <c r="M135" s="37"/>
      <c r="N135" s="37"/>
      <c r="O135" s="37"/>
      <c r="P135" s="37"/>
      <c r="Q135" s="37"/>
      <c r="R135" s="38"/>
      <c r="T135" s="142"/>
      <c r="U135" s="37"/>
      <c r="V135" s="37"/>
      <c r="W135" s="37"/>
      <c r="X135" s="37"/>
      <c r="Y135" s="37"/>
      <c r="Z135" s="37"/>
      <c r="AA135" s="37"/>
      <c r="AB135" s="37"/>
      <c r="AC135" s="37"/>
      <c r="AD135" s="79"/>
      <c r="AT135" s="19" t="s">
        <v>158</v>
      </c>
      <c r="AU135" s="19" t="s">
        <v>90</v>
      </c>
    </row>
    <row r="136" spans="2:65" s="1" customFormat="1" ht="31.5" customHeight="1">
      <c r="B136" s="36"/>
      <c r="C136" s="168" t="s">
        <v>156</v>
      </c>
      <c r="D136" s="168" t="s">
        <v>152</v>
      </c>
      <c r="E136" s="169" t="s">
        <v>214</v>
      </c>
      <c r="F136" s="282" t="s">
        <v>215</v>
      </c>
      <c r="G136" s="282"/>
      <c r="H136" s="282"/>
      <c r="I136" s="282"/>
      <c r="J136" s="170" t="s">
        <v>206</v>
      </c>
      <c r="K136" s="171">
        <v>2.67</v>
      </c>
      <c r="L136" s="172">
        <v>0</v>
      </c>
      <c r="M136" s="284">
        <v>0</v>
      </c>
      <c r="N136" s="285"/>
      <c r="O136" s="285"/>
      <c r="P136" s="283">
        <f>ROUND(V136*K136,2)</f>
        <v>0</v>
      </c>
      <c r="Q136" s="283"/>
      <c r="R136" s="38"/>
      <c r="T136" s="173" t="s">
        <v>23</v>
      </c>
      <c r="U136" s="45" t="s">
        <v>45</v>
      </c>
      <c r="V136" s="125">
        <f>L136+M136</f>
        <v>0</v>
      </c>
      <c r="W136" s="125">
        <f>ROUND(L136*K136,2)</f>
        <v>0</v>
      </c>
      <c r="X136" s="125">
        <f>ROUND(M136*K136,2)</f>
        <v>0</v>
      </c>
      <c r="Y136" s="37"/>
      <c r="Z136" s="174">
        <f>Y136*K136</f>
        <v>0</v>
      </c>
      <c r="AA136" s="174">
        <v>0</v>
      </c>
      <c r="AB136" s="174">
        <f>AA136*K136</f>
        <v>0</v>
      </c>
      <c r="AC136" s="174">
        <v>0</v>
      </c>
      <c r="AD136" s="175">
        <f>AC136*K136</f>
        <v>0</v>
      </c>
      <c r="AR136" s="19" t="s">
        <v>156</v>
      </c>
      <c r="AT136" s="19" t="s">
        <v>152</v>
      </c>
      <c r="AU136" s="19" t="s">
        <v>90</v>
      </c>
      <c r="AY136" s="19" t="s">
        <v>151</v>
      </c>
      <c r="BE136" s="112">
        <f>IF(U136="základní",P136,0)</f>
        <v>0</v>
      </c>
      <c r="BF136" s="112">
        <f>IF(U136="snížená",P136,0)</f>
        <v>0</v>
      </c>
      <c r="BG136" s="112">
        <f>IF(U136="zákl. přenesená",P136,0)</f>
        <v>0</v>
      </c>
      <c r="BH136" s="112">
        <f>IF(U136="sníž. přenesená",P136,0)</f>
        <v>0</v>
      </c>
      <c r="BI136" s="112">
        <f>IF(U136="nulová",P136,0)</f>
        <v>0</v>
      </c>
      <c r="BJ136" s="19" t="s">
        <v>90</v>
      </c>
      <c r="BK136" s="112">
        <f>ROUND(V136*K136,2)</f>
        <v>0</v>
      </c>
      <c r="BL136" s="19" t="s">
        <v>156</v>
      </c>
      <c r="BM136" s="19" t="s">
        <v>169</v>
      </c>
    </row>
    <row r="137" spans="2:65" s="9" customFormat="1" ht="22.5" customHeight="1">
      <c r="B137" s="176"/>
      <c r="C137" s="177"/>
      <c r="D137" s="177"/>
      <c r="E137" s="178" t="s">
        <v>23</v>
      </c>
      <c r="F137" s="292" t="s">
        <v>216</v>
      </c>
      <c r="G137" s="293"/>
      <c r="H137" s="293"/>
      <c r="I137" s="293"/>
      <c r="J137" s="177"/>
      <c r="K137" s="179">
        <v>2.67</v>
      </c>
      <c r="L137" s="177"/>
      <c r="M137" s="177"/>
      <c r="N137" s="177"/>
      <c r="O137" s="177"/>
      <c r="P137" s="177"/>
      <c r="Q137" s="177"/>
      <c r="R137" s="180"/>
      <c r="T137" s="181"/>
      <c r="U137" s="177"/>
      <c r="V137" s="177"/>
      <c r="W137" s="177"/>
      <c r="X137" s="177"/>
      <c r="Y137" s="177"/>
      <c r="Z137" s="177"/>
      <c r="AA137" s="177"/>
      <c r="AB137" s="177"/>
      <c r="AC137" s="177"/>
      <c r="AD137" s="182"/>
      <c r="AT137" s="183" t="s">
        <v>159</v>
      </c>
      <c r="AU137" s="183" t="s">
        <v>90</v>
      </c>
      <c r="AV137" s="9" t="s">
        <v>108</v>
      </c>
      <c r="AW137" s="9" t="s">
        <v>7</v>
      </c>
      <c r="AX137" s="9" t="s">
        <v>82</v>
      </c>
      <c r="AY137" s="183" t="s">
        <v>151</v>
      </c>
    </row>
    <row r="138" spans="2:65" s="10" customFormat="1" ht="22.5" customHeight="1">
      <c r="B138" s="184"/>
      <c r="C138" s="185"/>
      <c r="D138" s="185"/>
      <c r="E138" s="186" t="s">
        <v>23</v>
      </c>
      <c r="F138" s="290" t="s">
        <v>160</v>
      </c>
      <c r="G138" s="291"/>
      <c r="H138" s="291"/>
      <c r="I138" s="291"/>
      <c r="J138" s="185"/>
      <c r="K138" s="187">
        <v>2.67</v>
      </c>
      <c r="L138" s="185"/>
      <c r="M138" s="185"/>
      <c r="N138" s="185"/>
      <c r="O138" s="185"/>
      <c r="P138" s="185"/>
      <c r="Q138" s="185"/>
      <c r="R138" s="188"/>
      <c r="T138" s="189"/>
      <c r="U138" s="185"/>
      <c r="V138" s="185"/>
      <c r="W138" s="185"/>
      <c r="X138" s="185"/>
      <c r="Y138" s="185"/>
      <c r="Z138" s="185"/>
      <c r="AA138" s="185"/>
      <c r="AB138" s="185"/>
      <c r="AC138" s="185"/>
      <c r="AD138" s="190"/>
      <c r="AT138" s="191" t="s">
        <v>159</v>
      </c>
      <c r="AU138" s="191" t="s">
        <v>90</v>
      </c>
      <c r="AV138" s="10" t="s">
        <v>156</v>
      </c>
      <c r="AW138" s="10" t="s">
        <v>7</v>
      </c>
      <c r="AX138" s="10" t="s">
        <v>90</v>
      </c>
      <c r="AY138" s="191" t="s">
        <v>151</v>
      </c>
    </row>
    <row r="139" spans="2:65" s="1" customFormat="1" ht="31.5" customHeight="1">
      <c r="B139" s="36"/>
      <c r="C139" s="168" t="s">
        <v>170</v>
      </c>
      <c r="D139" s="168" t="s">
        <v>152</v>
      </c>
      <c r="E139" s="169" t="s">
        <v>217</v>
      </c>
      <c r="F139" s="282" t="s">
        <v>218</v>
      </c>
      <c r="G139" s="282"/>
      <c r="H139" s="282"/>
      <c r="I139" s="282"/>
      <c r="J139" s="170" t="s">
        <v>206</v>
      </c>
      <c r="K139" s="171">
        <v>15</v>
      </c>
      <c r="L139" s="172">
        <v>0</v>
      </c>
      <c r="M139" s="284">
        <v>0</v>
      </c>
      <c r="N139" s="285"/>
      <c r="O139" s="285"/>
      <c r="P139" s="283">
        <f>ROUND(V139*K139,2)</f>
        <v>0</v>
      </c>
      <c r="Q139" s="283"/>
      <c r="R139" s="38"/>
      <c r="T139" s="173" t="s">
        <v>23</v>
      </c>
      <c r="U139" s="45" t="s">
        <v>45</v>
      </c>
      <c r="V139" s="125">
        <f>L139+M139</f>
        <v>0</v>
      </c>
      <c r="W139" s="125">
        <f>ROUND(L139*K139,2)</f>
        <v>0</v>
      </c>
      <c r="X139" s="125">
        <f>ROUND(M139*K139,2)</f>
        <v>0</v>
      </c>
      <c r="Y139" s="37"/>
      <c r="Z139" s="174">
        <f>Y139*K139</f>
        <v>0</v>
      </c>
      <c r="AA139" s="174">
        <v>0</v>
      </c>
      <c r="AB139" s="174">
        <f>AA139*K139</f>
        <v>0</v>
      </c>
      <c r="AC139" s="174">
        <v>0</v>
      </c>
      <c r="AD139" s="175">
        <f>AC139*K139</f>
        <v>0</v>
      </c>
      <c r="AR139" s="19" t="s">
        <v>156</v>
      </c>
      <c r="AT139" s="19" t="s">
        <v>152</v>
      </c>
      <c r="AU139" s="19" t="s">
        <v>90</v>
      </c>
      <c r="AY139" s="19" t="s">
        <v>151</v>
      </c>
      <c r="BE139" s="112">
        <f>IF(U139="základní",P139,0)</f>
        <v>0</v>
      </c>
      <c r="BF139" s="112">
        <f>IF(U139="snížená",P139,0)</f>
        <v>0</v>
      </c>
      <c r="BG139" s="112">
        <f>IF(U139="zákl. přenesená",P139,0)</f>
        <v>0</v>
      </c>
      <c r="BH139" s="112">
        <f>IF(U139="sníž. přenesená",P139,0)</f>
        <v>0</v>
      </c>
      <c r="BI139" s="112">
        <f>IF(U139="nulová",P139,0)</f>
        <v>0</v>
      </c>
      <c r="BJ139" s="19" t="s">
        <v>90</v>
      </c>
      <c r="BK139" s="112">
        <f>ROUND(V139*K139,2)</f>
        <v>0</v>
      </c>
      <c r="BL139" s="19" t="s">
        <v>156</v>
      </c>
      <c r="BM139" s="19" t="s">
        <v>173</v>
      </c>
    </row>
    <row r="140" spans="2:65" s="1" customFormat="1" ht="22.5" customHeight="1">
      <c r="B140" s="36"/>
      <c r="C140" s="37"/>
      <c r="D140" s="37"/>
      <c r="E140" s="37"/>
      <c r="F140" s="286" t="s">
        <v>219</v>
      </c>
      <c r="G140" s="287"/>
      <c r="H140" s="287"/>
      <c r="I140" s="287"/>
      <c r="J140" s="37"/>
      <c r="K140" s="37"/>
      <c r="L140" s="37"/>
      <c r="M140" s="37"/>
      <c r="N140" s="37"/>
      <c r="O140" s="37"/>
      <c r="P140" s="37"/>
      <c r="Q140" s="37"/>
      <c r="R140" s="38"/>
      <c r="T140" s="142"/>
      <c r="U140" s="37"/>
      <c r="V140" s="37"/>
      <c r="W140" s="37"/>
      <c r="X140" s="37"/>
      <c r="Y140" s="37"/>
      <c r="Z140" s="37"/>
      <c r="AA140" s="37"/>
      <c r="AB140" s="37"/>
      <c r="AC140" s="37"/>
      <c r="AD140" s="79"/>
      <c r="AT140" s="19" t="s">
        <v>158</v>
      </c>
      <c r="AU140" s="19" t="s">
        <v>90</v>
      </c>
    </row>
    <row r="141" spans="2:65" s="1" customFormat="1" ht="31.5" customHeight="1">
      <c r="B141" s="36"/>
      <c r="C141" s="168" t="s">
        <v>166</v>
      </c>
      <c r="D141" s="168" t="s">
        <v>152</v>
      </c>
      <c r="E141" s="169" t="s">
        <v>220</v>
      </c>
      <c r="F141" s="282" t="s">
        <v>221</v>
      </c>
      <c r="G141" s="282"/>
      <c r="H141" s="282"/>
      <c r="I141" s="282"/>
      <c r="J141" s="170" t="s">
        <v>206</v>
      </c>
      <c r="K141" s="171">
        <v>21.57</v>
      </c>
      <c r="L141" s="172">
        <v>0</v>
      </c>
      <c r="M141" s="284">
        <v>0</v>
      </c>
      <c r="N141" s="285"/>
      <c r="O141" s="285"/>
      <c r="P141" s="283">
        <f>ROUND(V141*K141,2)</f>
        <v>0</v>
      </c>
      <c r="Q141" s="283"/>
      <c r="R141" s="38"/>
      <c r="T141" s="173" t="s">
        <v>23</v>
      </c>
      <c r="U141" s="45" t="s">
        <v>45</v>
      </c>
      <c r="V141" s="125">
        <f>L141+M141</f>
        <v>0</v>
      </c>
      <c r="W141" s="125">
        <f>ROUND(L141*K141,2)</f>
        <v>0</v>
      </c>
      <c r="X141" s="125">
        <f>ROUND(M141*K141,2)</f>
        <v>0</v>
      </c>
      <c r="Y141" s="37"/>
      <c r="Z141" s="174">
        <f>Y141*K141</f>
        <v>0</v>
      </c>
      <c r="AA141" s="174">
        <v>0</v>
      </c>
      <c r="AB141" s="174">
        <f>AA141*K141</f>
        <v>0</v>
      </c>
      <c r="AC141" s="174">
        <v>0</v>
      </c>
      <c r="AD141" s="175">
        <f>AC141*K141</f>
        <v>0</v>
      </c>
      <c r="AR141" s="19" t="s">
        <v>156</v>
      </c>
      <c r="AT141" s="19" t="s">
        <v>152</v>
      </c>
      <c r="AU141" s="19" t="s">
        <v>90</v>
      </c>
      <c r="AY141" s="19" t="s">
        <v>151</v>
      </c>
      <c r="BE141" s="112">
        <f>IF(U141="základní",P141,0)</f>
        <v>0</v>
      </c>
      <c r="BF141" s="112">
        <f>IF(U141="snížená",P141,0)</f>
        <v>0</v>
      </c>
      <c r="BG141" s="112">
        <f>IF(U141="zákl. přenesená",P141,0)</f>
        <v>0</v>
      </c>
      <c r="BH141" s="112">
        <f>IF(U141="sníž. přenesená",P141,0)</f>
        <v>0</v>
      </c>
      <c r="BI141" s="112">
        <f>IF(U141="nulová",P141,0)</f>
        <v>0</v>
      </c>
      <c r="BJ141" s="19" t="s">
        <v>90</v>
      </c>
      <c r="BK141" s="112">
        <f>ROUND(V141*K141,2)</f>
        <v>0</v>
      </c>
      <c r="BL141" s="19" t="s">
        <v>156</v>
      </c>
      <c r="BM141" s="19" t="s">
        <v>176</v>
      </c>
    </row>
    <row r="142" spans="2:65" s="9" customFormat="1" ht="22.5" customHeight="1">
      <c r="B142" s="176"/>
      <c r="C142" s="177"/>
      <c r="D142" s="177"/>
      <c r="E142" s="178" t="s">
        <v>23</v>
      </c>
      <c r="F142" s="292" t="s">
        <v>210</v>
      </c>
      <c r="G142" s="293"/>
      <c r="H142" s="293"/>
      <c r="I142" s="293"/>
      <c r="J142" s="177"/>
      <c r="K142" s="179">
        <v>33.9</v>
      </c>
      <c r="L142" s="177"/>
      <c r="M142" s="177"/>
      <c r="N142" s="177"/>
      <c r="O142" s="177"/>
      <c r="P142" s="177"/>
      <c r="Q142" s="177"/>
      <c r="R142" s="180"/>
      <c r="T142" s="181"/>
      <c r="U142" s="177"/>
      <c r="V142" s="177"/>
      <c r="W142" s="177"/>
      <c r="X142" s="177"/>
      <c r="Y142" s="177"/>
      <c r="Z142" s="177"/>
      <c r="AA142" s="177"/>
      <c r="AB142" s="177"/>
      <c r="AC142" s="177"/>
      <c r="AD142" s="182"/>
      <c r="AT142" s="183" t="s">
        <v>159</v>
      </c>
      <c r="AU142" s="183" t="s">
        <v>90</v>
      </c>
      <c r="AV142" s="9" t="s">
        <v>108</v>
      </c>
      <c r="AW142" s="9" t="s">
        <v>7</v>
      </c>
      <c r="AX142" s="9" t="s">
        <v>82</v>
      </c>
      <c r="AY142" s="183" t="s">
        <v>151</v>
      </c>
    </row>
    <row r="143" spans="2:65" s="9" customFormat="1" ht="22.5" customHeight="1">
      <c r="B143" s="176"/>
      <c r="C143" s="177"/>
      <c r="D143" s="177"/>
      <c r="E143" s="178" t="s">
        <v>23</v>
      </c>
      <c r="F143" s="288" t="s">
        <v>216</v>
      </c>
      <c r="G143" s="289"/>
      <c r="H143" s="289"/>
      <c r="I143" s="289"/>
      <c r="J143" s="177"/>
      <c r="K143" s="179">
        <v>2.67</v>
      </c>
      <c r="L143" s="177"/>
      <c r="M143" s="177"/>
      <c r="N143" s="177"/>
      <c r="O143" s="177"/>
      <c r="P143" s="177"/>
      <c r="Q143" s="177"/>
      <c r="R143" s="180"/>
      <c r="T143" s="181"/>
      <c r="U143" s="177"/>
      <c r="V143" s="177"/>
      <c r="W143" s="177"/>
      <c r="X143" s="177"/>
      <c r="Y143" s="177"/>
      <c r="Z143" s="177"/>
      <c r="AA143" s="177"/>
      <c r="AB143" s="177"/>
      <c r="AC143" s="177"/>
      <c r="AD143" s="182"/>
      <c r="AT143" s="183" t="s">
        <v>159</v>
      </c>
      <c r="AU143" s="183" t="s">
        <v>90</v>
      </c>
      <c r="AV143" s="9" t="s">
        <v>108</v>
      </c>
      <c r="AW143" s="9" t="s">
        <v>7</v>
      </c>
      <c r="AX143" s="9" t="s">
        <v>82</v>
      </c>
      <c r="AY143" s="183" t="s">
        <v>151</v>
      </c>
    </row>
    <row r="144" spans="2:65" s="9" customFormat="1" ht="22.5" customHeight="1">
      <c r="B144" s="176"/>
      <c r="C144" s="177"/>
      <c r="D144" s="177"/>
      <c r="E144" s="178" t="s">
        <v>23</v>
      </c>
      <c r="F144" s="288" t="s">
        <v>222</v>
      </c>
      <c r="G144" s="289"/>
      <c r="H144" s="289"/>
      <c r="I144" s="289"/>
      <c r="J144" s="177"/>
      <c r="K144" s="179">
        <v>-15</v>
      </c>
      <c r="L144" s="177"/>
      <c r="M144" s="177"/>
      <c r="N144" s="177"/>
      <c r="O144" s="177"/>
      <c r="P144" s="177"/>
      <c r="Q144" s="177"/>
      <c r="R144" s="180"/>
      <c r="T144" s="181"/>
      <c r="U144" s="177"/>
      <c r="V144" s="177"/>
      <c r="W144" s="177"/>
      <c r="X144" s="177"/>
      <c r="Y144" s="177"/>
      <c r="Z144" s="177"/>
      <c r="AA144" s="177"/>
      <c r="AB144" s="177"/>
      <c r="AC144" s="177"/>
      <c r="AD144" s="182"/>
      <c r="AT144" s="183" t="s">
        <v>159</v>
      </c>
      <c r="AU144" s="183" t="s">
        <v>90</v>
      </c>
      <c r="AV144" s="9" t="s">
        <v>108</v>
      </c>
      <c r="AW144" s="9" t="s">
        <v>7</v>
      </c>
      <c r="AX144" s="9" t="s">
        <v>82</v>
      </c>
      <c r="AY144" s="183" t="s">
        <v>151</v>
      </c>
    </row>
    <row r="145" spans="2:65" s="10" customFormat="1" ht="22.5" customHeight="1">
      <c r="B145" s="184"/>
      <c r="C145" s="185"/>
      <c r="D145" s="185"/>
      <c r="E145" s="186" t="s">
        <v>23</v>
      </c>
      <c r="F145" s="290" t="s">
        <v>160</v>
      </c>
      <c r="G145" s="291"/>
      <c r="H145" s="291"/>
      <c r="I145" s="291"/>
      <c r="J145" s="185"/>
      <c r="K145" s="187">
        <v>21.57</v>
      </c>
      <c r="L145" s="185"/>
      <c r="M145" s="185"/>
      <c r="N145" s="185"/>
      <c r="O145" s="185"/>
      <c r="P145" s="185"/>
      <c r="Q145" s="185"/>
      <c r="R145" s="188"/>
      <c r="T145" s="189"/>
      <c r="U145" s="185"/>
      <c r="V145" s="185"/>
      <c r="W145" s="185"/>
      <c r="X145" s="185"/>
      <c r="Y145" s="185"/>
      <c r="Z145" s="185"/>
      <c r="AA145" s="185"/>
      <c r="AB145" s="185"/>
      <c r="AC145" s="185"/>
      <c r="AD145" s="190"/>
      <c r="AT145" s="191" t="s">
        <v>159</v>
      </c>
      <c r="AU145" s="191" t="s">
        <v>90</v>
      </c>
      <c r="AV145" s="10" t="s">
        <v>156</v>
      </c>
      <c r="AW145" s="10" t="s">
        <v>7</v>
      </c>
      <c r="AX145" s="10" t="s">
        <v>90</v>
      </c>
      <c r="AY145" s="191" t="s">
        <v>151</v>
      </c>
    </row>
    <row r="146" spans="2:65" s="1" customFormat="1" ht="22.5" customHeight="1">
      <c r="B146" s="36"/>
      <c r="C146" s="168" t="s">
        <v>223</v>
      </c>
      <c r="D146" s="168" t="s">
        <v>152</v>
      </c>
      <c r="E146" s="169" t="s">
        <v>224</v>
      </c>
      <c r="F146" s="282" t="s">
        <v>225</v>
      </c>
      <c r="G146" s="282"/>
      <c r="H146" s="282"/>
      <c r="I146" s="282"/>
      <c r="J146" s="170" t="s">
        <v>226</v>
      </c>
      <c r="K146" s="171">
        <v>36.668999999999997</v>
      </c>
      <c r="L146" s="172">
        <v>0</v>
      </c>
      <c r="M146" s="284">
        <v>0</v>
      </c>
      <c r="N146" s="285"/>
      <c r="O146" s="285"/>
      <c r="P146" s="283">
        <f>ROUND(V146*K146,2)</f>
        <v>0</v>
      </c>
      <c r="Q146" s="283"/>
      <c r="R146" s="38"/>
      <c r="T146" s="173" t="s">
        <v>23</v>
      </c>
      <c r="U146" s="45" t="s">
        <v>45</v>
      </c>
      <c r="V146" s="125">
        <f>L146+M146</f>
        <v>0</v>
      </c>
      <c r="W146" s="125">
        <f>ROUND(L146*K146,2)</f>
        <v>0</v>
      </c>
      <c r="X146" s="125">
        <f>ROUND(M146*K146,2)</f>
        <v>0</v>
      </c>
      <c r="Y146" s="37"/>
      <c r="Z146" s="174">
        <f>Y146*K146</f>
        <v>0</v>
      </c>
      <c r="AA146" s="174">
        <v>0</v>
      </c>
      <c r="AB146" s="174">
        <f>AA146*K146</f>
        <v>0</v>
      </c>
      <c r="AC146" s="174">
        <v>0</v>
      </c>
      <c r="AD146" s="175">
        <f>AC146*K146</f>
        <v>0</v>
      </c>
      <c r="AR146" s="19" t="s">
        <v>156</v>
      </c>
      <c r="AT146" s="19" t="s">
        <v>152</v>
      </c>
      <c r="AU146" s="19" t="s">
        <v>90</v>
      </c>
      <c r="AY146" s="19" t="s">
        <v>151</v>
      </c>
      <c r="BE146" s="112">
        <f>IF(U146="základní",P146,0)</f>
        <v>0</v>
      </c>
      <c r="BF146" s="112">
        <f>IF(U146="snížená",P146,0)</f>
        <v>0</v>
      </c>
      <c r="BG146" s="112">
        <f>IF(U146="zákl. přenesená",P146,0)</f>
        <v>0</v>
      </c>
      <c r="BH146" s="112">
        <f>IF(U146="sníž. přenesená",P146,0)</f>
        <v>0</v>
      </c>
      <c r="BI146" s="112">
        <f>IF(U146="nulová",P146,0)</f>
        <v>0</v>
      </c>
      <c r="BJ146" s="19" t="s">
        <v>90</v>
      </c>
      <c r="BK146" s="112">
        <f>ROUND(V146*K146,2)</f>
        <v>0</v>
      </c>
      <c r="BL146" s="19" t="s">
        <v>156</v>
      </c>
      <c r="BM146" s="19" t="s">
        <v>180</v>
      </c>
    </row>
    <row r="147" spans="2:65" s="1" customFormat="1" ht="31.5" customHeight="1">
      <c r="B147" s="36"/>
      <c r="C147" s="168" t="s">
        <v>169</v>
      </c>
      <c r="D147" s="168" t="s">
        <v>152</v>
      </c>
      <c r="E147" s="169" t="s">
        <v>227</v>
      </c>
      <c r="F147" s="282" t="s">
        <v>228</v>
      </c>
      <c r="G147" s="282"/>
      <c r="H147" s="282"/>
      <c r="I147" s="282"/>
      <c r="J147" s="170" t="s">
        <v>229</v>
      </c>
      <c r="K147" s="171">
        <v>333.75</v>
      </c>
      <c r="L147" s="172">
        <v>0</v>
      </c>
      <c r="M147" s="284">
        <v>0</v>
      </c>
      <c r="N147" s="285"/>
      <c r="O147" s="285"/>
      <c r="P147" s="283">
        <f>ROUND(V147*K147,2)</f>
        <v>0</v>
      </c>
      <c r="Q147" s="283"/>
      <c r="R147" s="38"/>
      <c r="T147" s="173" t="s">
        <v>23</v>
      </c>
      <c r="U147" s="45" t="s">
        <v>45</v>
      </c>
      <c r="V147" s="125">
        <f>L147+M147</f>
        <v>0</v>
      </c>
      <c r="W147" s="125">
        <f>ROUND(L147*K147,2)</f>
        <v>0</v>
      </c>
      <c r="X147" s="125">
        <f>ROUND(M147*K147,2)</f>
        <v>0</v>
      </c>
      <c r="Y147" s="37"/>
      <c r="Z147" s="174">
        <f>Y147*K147</f>
        <v>0</v>
      </c>
      <c r="AA147" s="174">
        <v>0</v>
      </c>
      <c r="AB147" s="174">
        <f>AA147*K147</f>
        <v>0</v>
      </c>
      <c r="AC147" s="174">
        <v>0</v>
      </c>
      <c r="AD147" s="175">
        <f>AC147*K147</f>
        <v>0</v>
      </c>
      <c r="AR147" s="19" t="s">
        <v>156</v>
      </c>
      <c r="AT147" s="19" t="s">
        <v>152</v>
      </c>
      <c r="AU147" s="19" t="s">
        <v>90</v>
      </c>
      <c r="AY147" s="19" t="s">
        <v>151</v>
      </c>
      <c r="BE147" s="112">
        <f>IF(U147="základní",P147,0)</f>
        <v>0</v>
      </c>
      <c r="BF147" s="112">
        <f>IF(U147="snížená",P147,0)</f>
        <v>0</v>
      </c>
      <c r="BG147" s="112">
        <f>IF(U147="zákl. přenesená",P147,0)</f>
        <v>0</v>
      </c>
      <c r="BH147" s="112">
        <f>IF(U147="sníž. přenesená",P147,0)</f>
        <v>0</v>
      </c>
      <c r="BI147" s="112">
        <f>IF(U147="nulová",P147,0)</f>
        <v>0</v>
      </c>
      <c r="BJ147" s="19" t="s">
        <v>90</v>
      </c>
      <c r="BK147" s="112">
        <f>ROUND(V147*K147,2)</f>
        <v>0</v>
      </c>
      <c r="BL147" s="19" t="s">
        <v>156</v>
      </c>
      <c r="BM147" s="19" t="s">
        <v>184</v>
      </c>
    </row>
    <row r="148" spans="2:65" s="1" customFormat="1" ht="22.5" customHeight="1">
      <c r="B148" s="36"/>
      <c r="C148" s="37"/>
      <c r="D148" s="37"/>
      <c r="E148" s="37"/>
      <c r="F148" s="286" t="s">
        <v>230</v>
      </c>
      <c r="G148" s="287"/>
      <c r="H148" s="287"/>
      <c r="I148" s="287"/>
      <c r="J148" s="37"/>
      <c r="K148" s="37"/>
      <c r="L148" s="37"/>
      <c r="M148" s="37"/>
      <c r="N148" s="37"/>
      <c r="O148" s="37"/>
      <c r="P148" s="37"/>
      <c r="Q148" s="37"/>
      <c r="R148" s="38"/>
      <c r="T148" s="142"/>
      <c r="U148" s="37"/>
      <c r="V148" s="37"/>
      <c r="W148" s="37"/>
      <c r="X148" s="37"/>
      <c r="Y148" s="37"/>
      <c r="Z148" s="37"/>
      <c r="AA148" s="37"/>
      <c r="AB148" s="37"/>
      <c r="AC148" s="37"/>
      <c r="AD148" s="79"/>
      <c r="AT148" s="19" t="s">
        <v>158</v>
      </c>
      <c r="AU148" s="19" t="s">
        <v>90</v>
      </c>
    </row>
    <row r="149" spans="2:65" s="9" customFormat="1" ht="22.5" customHeight="1">
      <c r="B149" s="176"/>
      <c r="C149" s="177"/>
      <c r="D149" s="177"/>
      <c r="E149" s="178" t="s">
        <v>23</v>
      </c>
      <c r="F149" s="288" t="s">
        <v>231</v>
      </c>
      <c r="G149" s="289"/>
      <c r="H149" s="289"/>
      <c r="I149" s="289"/>
      <c r="J149" s="177"/>
      <c r="K149" s="179">
        <v>281.64999999999998</v>
      </c>
      <c r="L149" s="177"/>
      <c r="M149" s="177"/>
      <c r="N149" s="177"/>
      <c r="O149" s="177"/>
      <c r="P149" s="177"/>
      <c r="Q149" s="177"/>
      <c r="R149" s="180"/>
      <c r="T149" s="181"/>
      <c r="U149" s="177"/>
      <c r="V149" s="177"/>
      <c r="W149" s="177"/>
      <c r="X149" s="177"/>
      <c r="Y149" s="177"/>
      <c r="Z149" s="177"/>
      <c r="AA149" s="177"/>
      <c r="AB149" s="177"/>
      <c r="AC149" s="177"/>
      <c r="AD149" s="182"/>
      <c r="AT149" s="183" t="s">
        <v>159</v>
      </c>
      <c r="AU149" s="183" t="s">
        <v>90</v>
      </c>
      <c r="AV149" s="9" t="s">
        <v>108</v>
      </c>
      <c r="AW149" s="9" t="s">
        <v>7</v>
      </c>
      <c r="AX149" s="9" t="s">
        <v>82</v>
      </c>
      <c r="AY149" s="183" t="s">
        <v>151</v>
      </c>
    </row>
    <row r="150" spans="2:65" s="9" customFormat="1" ht="22.5" customHeight="1">
      <c r="B150" s="176"/>
      <c r="C150" s="177"/>
      <c r="D150" s="177"/>
      <c r="E150" s="178" t="s">
        <v>23</v>
      </c>
      <c r="F150" s="288" t="s">
        <v>232</v>
      </c>
      <c r="G150" s="289"/>
      <c r="H150" s="289"/>
      <c r="I150" s="289"/>
      <c r="J150" s="177"/>
      <c r="K150" s="179">
        <v>36.1</v>
      </c>
      <c r="L150" s="177"/>
      <c r="M150" s="177"/>
      <c r="N150" s="177"/>
      <c r="O150" s="177"/>
      <c r="P150" s="177"/>
      <c r="Q150" s="177"/>
      <c r="R150" s="180"/>
      <c r="T150" s="181"/>
      <c r="U150" s="177"/>
      <c r="V150" s="177"/>
      <c r="W150" s="177"/>
      <c r="X150" s="177"/>
      <c r="Y150" s="177"/>
      <c r="Z150" s="177"/>
      <c r="AA150" s="177"/>
      <c r="AB150" s="177"/>
      <c r="AC150" s="177"/>
      <c r="AD150" s="182"/>
      <c r="AT150" s="183" t="s">
        <v>159</v>
      </c>
      <c r="AU150" s="183" t="s">
        <v>90</v>
      </c>
      <c r="AV150" s="9" t="s">
        <v>108</v>
      </c>
      <c r="AW150" s="9" t="s">
        <v>7</v>
      </c>
      <c r="AX150" s="9" t="s">
        <v>82</v>
      </c>
      <c r="AY150" s="183" t="s">
        <v>151</v>
      </c>
    </row>
    <row r="151" spans="2:65" s="9" customFormat="1" ht="22.5" customHeight="1">
      <c r="B151" s="176"/>
      <c r="C151" s="177"/>
      <c r="D151" s="177"/>
      <c r="E151" s="178" t="s">
        <v>23</v>
      </c>
      <c r="F151" s="288" t="s">
        <v>233</v>
      </c>
      <c r="G151" s="289"/>
      <c r="H151" s="289"/>
      <c r="I151" s="289"/>
      <c r="J151" s="177"/>
      <c r="K151" s="179">
        <v>16</v>
      </c>
      <c r="L151" s="177"/>
      <c r="M151" s="177"/>
      <c r="N151" s="177"/>
      <c r="O151" s="177"/>
      <c r="P151" s="177"/>
      <c r="Q151" s="177"/>
      <c r="R151" s="180"/>
      <c r="T151" s="181"/>
      <c r="U151" s="177"/>
      <c r="V151" s="177"/>
      <c r="W151" s="177"/>
      <c r="X151" s="177"/>
      <c r="Y151" s="177"/>
      <c r="Z151" s="177"/>
      <c r="AA151" s="177"/>
      <c r="AB151" s="177"/>
      <c r="AC151" s="177"/>
      <c r="AD151" s="182"/>
      <c r="AT151" s="183" t="s">
        <v>159</v>
      </c>
      <c r="AU151" s="183" t="s">
        <v>90</v>
      </c>
      <c r="AV151" s="9" t="s">
        <v>108</v>
      </c>
      <c r="AW151" s="9" t="s">
        <v>7</v>
      </c>
      <c r="AX151" s="9" t="s">
        <v>82</v>
      </c>
      <c r="AY151" s="183" t="s">
        <v>151</v>
      </c>
    </row>
    <row r="152" spans="2:65" s="10" customFormat="1" ht="22.5" customHeight="1">
      <c r="B152" s="184"/>
      <c r="C152" s="185"/>
      <c r="D152" s="185"/>
      <c r="E152" s="186" t="s">
        <v>23</v>
      </c>
      <c r="F152" s="290" t="s">
        <v>160</v>
      </c>
      <c r="G152" s="291"/>
      <c r="H152" s="291"/>
      <c r="I152" s="291"/>
      <c r="J152" s="185"/>
      <c r="K152" s="187">
        <v>333.75</v>
      </c>
      <c r="L152" s="185"/>
      <c r="M152" s="185"/>
      <c r="N152" s="185"/>
      <c r="O152" s="185"/>
      <c r="P152" s="185"/>
      <c r="Q152" s="185"/>
      <c r="R152" s="188"/>
      <c r="T152" s="189"/>
      <c r="U152" s="185"/>
      <c r="V152" s="185"/>
      <c r="W152" s="185"/>
      <c r="X152" s="185"/>
      <c r="Y152" s="185"/>
      <c r="Z152" s="185"/>
      <c r="AA152" s="185"/>
      <c r="AB152" s="185"/>
      <c r="AC152" s="185"/>
      <c r="AD152" s="190"/>
      <c r="AT152" s="191" t="s">
        <v>159</v>
      </c>
      <c r="AU152" s="191" t="s">
        <v>90</v>
      </c>
      <c r="AV152" s="10" t="s">
        <v>156</v>
      </c>
      <c r="AW152" s="10" t="s">
        <v>7</v>
      </c>
      <c r="AX152" s="10" t="s">
        <v>90</v>
      </c>
      <c r="AY152" s="191" t="s">
        <v>151</v>
      </c>
    </row>
    <row r="153" spans="2:65" s="8" customFormat="1" ht="37.35" customHeight="1">
      <c r="B153" s="157"/>
      <c r="C153" s="158"/>
      <c r="D153" s="159" t="s">
        <v>194</v>
      </c>
      <c r="E153" s="159"/>
      <c r="F153" s="159"/>
      <c r="G153" s="159"/>
      <c r="H153" s="159"/>
      <c r="I153" s="159"/>
      <c r="J153" s="159"/>
      <c r="K153" s="159"/>
      <c r="L153" s="159"/>
      <c r="M153" s="299">
        <f>BK153</f>
        <v>0</v>
      </c>
      <c r="N153" s="300"/>
      <c r="O153" s="300"/>
      <c r="P153" s="300"/>
      <c r="Q153" s="300"/>
      <c r="R153" s="160"/>
      <c r="T153" s="161"/>
      <c r="U153" s="158"/>
      <c r="V153" s="158"/>
      <c r="W153" s="162">
        <f>SUM(W154:W177)</f>
        <v>0</v>
      </c>
      <c r="X153" s="162">
        <f>SUM(X154:X177)</f>
        <v>0</v>
      </c>
      <c r="Y153" s="158"/>
      <c r="Z153" s="163">
        <f>SUM(Z154:Z177)</f>
        <v>0</v>
      </c>
      <c r="AA153" s="158"/>
      <c r="AB153" s="163">
        <f>SUM(AB154:AB177)</f>
        <v>0</v>
      </c>
      <c r="AC153" s="158"/>
      <c r="AD153" s="164">
        <f>SUM(AD154:AD177)</f>
        <v>0</v>
      </c>
      <c r="AR153" s="165" t="s">
        <v>90</v>
      </c>
      <c r="AT153" s="166" t="s">
        <v>81</v>
      </c>
      <c r="AU153" s="166" t="s">
        <v>82</v>
      </c>
      <c r="AY153" s="165" t="s">
        <v>151</v>
      </c>
      <c r="BK153" s="167">
        <f>SUM(BK154:BK177)</f>
        <v>0</v>
      </c>
    </row>
    <row r="154" spans="2:65" s="1" customFormat="1" ht="44.25" customHeight="1">
      <c r="B154" s="36"/>
      <c r="C154" s="168" t="s">
        <v>234</v>
      </c>
      <c r="D154" s="168" t="s">
        <v>152</v>
      </c>
      <c r="E154" s="169" t="s">
        <v>235</v>
      </c>
      <c r="F154" s="282" t="s">
        <v>236</v>
      </c>
      <c r="G154" s="282"/>
      <c r="H154" s="282"/>
      <c r="I154" s="282"/>
      <c r="J154" s="170" t="s">
        <v>237</v>
      </c>
      <c r="K154" s="171">
        <v>9.5</v>
      </c>
      <c r="L154" s="172">
        <v>0</v>
      </c>
      <c r="M154" s="284">
        <v>0</v>
      </c>
      <c r="N154" s="285"/>
      <c r="O154" s="285"/>
      <c r="P154" s="283">
        <f>ROUND(V154*K154,2)</f>
        <v>0</v>
      </c>
      <c r="Q154" s="283"/>
      <c r="R154" s="38"/>
      <c r="T154" s="173" t="s">
        <v>23</v>
      </c>
      <c r="U154" s="45" t="s">
        <v>45</v>
      </c>
      <c r="V154" s="125">
        <f>L154+M154</f>
        <v>0</v>
      </c>
      <c r="W154" s="125">
        <f>ROUND(L154*K154,2)</f>
        <v>0</v>
      </c>
      <c r="X154" s="125">
        <f>ROUND(M154*K154,2)</f>
        <v>0</v>
      </c>
      <c r="Y154" s="37"/>
      <c r="Z154" s="174">
        <f>Y154*K154</f>
        <v>0</v>
      </c>
      <c r="AA154" s="174">
        <v>0</v>
      </c>
      <c r="AB154" s="174">
        <f>AA154*K154</f>
        <v>0</v>
      </c>
      <c r="AC154" s="174">
        <v>0</v>
      </c>
      <c r="AD154" s="175">
        <f>AC154*K154</f>
        <v>0</v>
      </c>
      <c r="AR154" s="19" t="s">
        <v>156</v>
      </c>
      <c r="AT154" s="19" t="s">
        <v>152</v>
      </c>
      <c r="AU154" s="19" t="s">
        <v>90</v>
      </c>
      <c r="AY154" s="19" t="s">
        <v>151</v>
      </c>
      <c r="BE154" s="112">
        <f>IF(U154="základní",P154,0)</f>
        <v>0</v>
      </c>
      <c r="BF154" s="112">
        <f>IF(U154="snížená",P154,0)</f>
        <v>0</v>
      </c>
      <c r="BG154" s="112">
        <f>IF(U154="zákl. přenesená",P154,0)</f>
        <v>0</v>
      </c>
      <c r="BH154" s="112">
        <f>IF(U154="sníž. přenesená",P154,0)</f>
        <v>0</v>
      </c>
      <c r="BI154" s="112">
        <f>IF(U154="nulová",P154,0)</f>
        <v>0</v>
      </c>
      <c r="BJ154" s="19" t="s">
        <v>90</v>
      </c>
      <c r="BK154" s="112">
        <f>ROUND(V154*K154,2)</f>
        <v>0</v>
      </c>
      <c r="BL154" s="19" t="s">
        <v>156</v>
      </c>
      <c r="BM154" s="19" t="s">
        <v>188</v>
      </c>
    </row>
    <row r="155" spans="2:65" s="1" customFormat="1" ht="31.5" customHeight="1">
      <c r="B155" s="36"/>
      <c r="C155" s="168" t="s">
        <v>173</v>
      </c>
      <c r="D155" s="168" t="s">
        <v>152</v>
      </c>
      <c r="E155" s="169" t="s">
        <v>238</v>
      </c>
      <c r="F155" s="282" t="s">
        <v>239</v>
      </c>
      <c r="G155" s="282"/>
      <c r="H155" s="282"/>
      <c r="I155" s="282"/>
      <c r="J155" s="170" t="s">
        <v>229</v>
      </c>
      <c r="K155" s="171">
        <v>2.25</v>
      </c>
      <c r="L155" s="172">
        <v>0</v>
      </c>
      <c r="M155" s="284">
        <v>0</v>
      </c>
      <c r="N155" s="285"/>
      <c r="O155" s="285"/>
      <c r="P155" s="283">
        <f>ROUND(V155*K155,2)</f>
        <v>0</v>
      </c>
      <c r="Q155" s="283"/>
      <c r="R155" s="38"/>
      <c r="T155" s="173" t="s">
        <v>23</v>
      </c>
      <c r="U155" s="45" t="s">
        <v>45</v>
      </c>
      <c r="V155" s="125">
        <f>L155+M155</f>
        <v>0</v>
      </c>
      <c r="W155" s="125">
        <f>ROUND(L155*K155,2)</f>
        <v>0</v>
      </c>
      <c r="X155" s="125">
        <f>ROUND(M155*K155,2)</f>
        <v>0</v>
      </c>
      <c r="Y155" s="37"/>
      <c r="Z155" s="174">
        <f>Y155*K155</f>
        <v>0</v>
      </c>
      <c r="AA155" s="174">
        <v>0</v>
      </c>
      <c r="AB155" s="174">
        <f>AA155*K155</f>
        <v>0</v>
      </c>
      <c r="AC155" s="174">
        <v>0</v>
      </c>
      <c r="AD155" s="175">
        <f>AC155*K155</f>
        <v>0</v>
      </c>
      <c r="AR155" s="19" t="s">
        <v>156</v>
      </c>
      <c r="AT155" s="19" t="s">
        <v>152</v>
      </c>
      <c r="AU155" s="19" t="s">
        <v>90</v>
      </c>
      <c r="AY155" s="19" t="s">
        <v>151</v>
      </c>
      <c r="BE155" s="112">
        <f>IF(U155="základní",P155,0)</f>
        <v>0</v>
      </c>
      <c r="BF155" s="112">
        <f>IF(U155="snížená",P155,0)</f>
        <v>0</v>
      </c>
      <c r="BG155" s="112">
        <f>IF(U155="zákl. přenesená",P155,0)</f>
        <v>0</v>
      </c>
      <c r="BH155" s="112">
        <f>IF(U155="sníž. přenesená",P155,0)</f>
        <v>0</v>
      </c>
      <c r="BI155" s="112">
        <f>IF(U155="nulová",P155,0)</f>
        <v>0</v>
      </c>
      <c r="BJ155" s="19" t="s">
        <v>90</v>
      </c>
      <c r="BK155" s="112">
        <f>ROUND(V155*K155,2)</f>
        <v>0</v>
      </c>
      <c r="BL155" s="19" t="s">
        <v>156</v>
      </c>
      <c r="BM155" s="19" t="s">
        <v>240</v>
      </c>
    </row>
    <row r="156" spans="2:65" s="9" customFormat="1" ht="22.5" customHeight="1">
      <c r="B156" s="176"/>
      <c r="C156" s="177"/>
      <c r="D156" s="177"/>
      <c r="E156" s="178" t="s">
        <v>23</v>
      </c>
      <c r="F156" s="292" t="s">
        <v>241</v>
      </c>
      <c r="G156" s="293"/>
      <c r="H156" s="293"/>
      <c r="I156" s="293"/>
      <c r="J156" s="177"/>
      <c r="K156" s="179">
        <v>2.25</v>
      </c>
      <c r="L156" s="177"/>
      <c r="M156" s="177"/>
      <c r="N156" s="177"/>
      <c r="O156" s="177"/>
      <c r="P156" s="177"/>
      <c r="Q156" s="177"/>
      <c r="R156" s="180"/>
      <c r="T156" s="181"/>
      <c r="U156" s="177"/>
      <c r="V156" s="177"/>
      <c r="W156" s="177"/>
      <c r="X156" s="177"/>
      <c r="Y156" s="177"/>
      <c r="Z156" s="177"/>
      <c r="AA156" s="177"/>
      <c r="AB156" s="177"/>
      <c r="AC156" s="177"/>
      <c r="AD156" s="182"/>
      <c r="AT156" s="183" t="s">
        <v>159</v>
      </c>
      <c r="AU156" s="183" t="s">
        <v>90</v>
      </c>
      <c r="AV156" s="9" t="s">
        <v>108</v>
      </c>
      <c r="AW156" s="9" t="s">
        <v>7</v>
      </c>
      <c r="AX156" s="9" t="s">
        <v>82</v>
      </c>
      <c r="AY156" s="183" t="s">
        <v>151</v>
      </c>
    </row>
    <row r="157" spans="2:65" s="10" customFormat="1" ht="22.5" customHeight="1">
      <c r="B157" s="184"/>
      <c r="C157" s="185"/>
      <c r="D157" s="185"/>
      <c r="E157" s="186" t="s">
        <v>23</v>
      </c>
      <c r="F157" s="290" t="s">
        <v>160</v>
      </c>
      <c r="G157" s="291"/>
      <c r="H157" s="291"/>
      <c r="I157" s="291"/>
      <c r="J157" s="185"/>
      <c r="K157" s="187">
        <v>2.25</v>
      </c>
      <c r="L157" s="185"/>
      <c r="M157" s="185"/>
      <c r="N157" s="185"/>
      <c r="O157" s="185"/>
      <c r="P157" s="185"/>
      <c r="Q157" s="185"/>
      <c r="R157" s="188"/>
      <c r="T157" s="189"/>
      <c r="U157" s="185"/>
      <c r="V157" s="185"/>
      <c r="W157" s="185"/>
      <c r="X157" s="185"/>
      <c r="Y157" s="185"/>
      <c r="Z157" s="185"/>
      <c r="AA157" s="185"/>
      <c r="AB157" s="185"/>
      <c r="AC157" s="185"/>
      <c r="AD157" s="190"/>
      <c r="AT157" s="191" t="s">
        <v>159</v>
      </c>
      <c r="AU157" s="191" t="s">
        <v>90</v>
      </c>
      <c r="AV157" s="10" t="s">
        <v>156</v>
      </c>
      <c r="AW157" s="10" t="s">
        <v>7</v>
      </c>
      <c r="AX157" s="10" t="s">
        <v>90</v>
      </c>
      <c r="AY157" s="191" t="s">
        <v>151</v>
      </c>
    </row>
    <row r="158" spans="2:65" s="1" customFormat="1" ht="31.5" customHeight="1">
      <c r="B158" s="36"/>
      <c r="C158" s="168" t="s">
        <v>242</v>
      </c>
      <c r="D158" s="168" t="s">
        <v>152</v>
      </c>
      <c r="E158" s="169" t="s">
        <v>243</v>
      </c>
      <c r="F158" s="282" t="s">
        <v>244</v>
      </c>
      <c r="G158" s="282"/>
      <c r="H158" s="282"/>
      <c r="I158" s="282"/>
      <c r="J158" s="170" t="s">
        <v>245</v>
      </c>
      <c r="K158" s="171">
        <v>1</v>
      </c>
      <c r="L158" s="172">
        <v>0</v>
      </c>
      <c r="M158" s="284">
        <v>0</v>
      </c>
      <c r="N158" s="285"/>
      <c r="O158" s="285"/>
      <c r="P158" s="283">
        <f>ROUND(V158*K158,2)</f>
        <v>0</v>
      </c>
      <c r="Q158" s="283"/>
      <c r="R158" s="38"/>
      <c r="T158" s="173" t="s">
        <v>23</v>
      </c>
      <c r="U158" s="45" t="s">
        <v>45</v>
      </c>
      <c r="V158" s="125">
        <f>L158+M158</f>
        <v>0</v>
      </c>
      <c r="W158" s="125">
        <f>ROUND(L158*K158,2)</f>
        <v>0</v>
      </c>
      <c r="X158" s="125">
        <f>ROUND(M158*K158,2)</f>
        <v>0</v>
      </c>
      <c r="Y158" s="37"/>
      <c r="Z158" s="174">
        <f>Y158*K158</f>
        <v>0</v>
      </c>
      <c r="AA158" s="174">
        <v>0</v>
      </c>
      <c r="AB158" s="174">
        <f>AA158*K158</f>
        <v>0</v>
      </c>
      <c r="AC158" s="174">
        <v>0</v>
      </c>
      <c r="AD158" s="175">
        <f>AC158*K158</f>
        <v>0</v>
      </c>
      <c r="AR158" s="19" t="s">
        <v>156</v>
      </c>
      <c r="AT158" s="19" t="s">
        <v>152</v>
      </c>
      <c r="AU158" s="19" t="s">
        <v>90</v>
      </c>
      <c r="AY158" s="19" t="s">
        <v>151</v>
      </c>
      <c r="BE158" s="112">
        <f>IF(U158="základní",P158,0)</f>
        <v>0</v>
      </c>
      <c r="BF158" s="112">
        <f>IF(U158="snížená",P158,0)</f>
        <v>0</v>
      </c>
      <c r="BG158" s="112">
        <f>IF(U158="zákl. přenesená",P158,0)</f>
        <v>0</v>
      </c>
      <c r="BH158" s="112">
        <f>IF(U158="sníž. přenesená",P158,0)</f>
        <v>0</v>
      </c>
      <c r="BI158" s="112">
        <f>IF(U158="nulová",P158,0)</f>
        <v>0</v>
      </c>
      <c r="BJ158" s="19" t="s">
        <v>90</v>
      </c>
      <c r="BK158" s="112">
        <f>ROUND(V158*K158,2)</f>
        <v>0</v>
      </c>
      <c r="BL158" s="19" t="s">
        <v>156</v>
      </c>
      <c r="BM158" s="19" t="s">
        <v>246</v>
      </c>
    </row>
    <row r="159" spans="2:65" s="1" customFormat="1" ht="22.5" customHeight="1">
      <c r="B159" s="36"/>
      <c r="C159" s="168" t="s">
        <v>176</v>
      </c>
      <c r="D159" s="168" t="s">
        <v>152</v>
      </c>
      <c r="E159" s="169" t="s">
        <v>247</v>
      </c>
      <c r="F159" s="282" t="s">
        <v>248</v>
      </c>
      <c r="G159" s="282"/>
      <c r="H159" s="282"/>
      <c r="I159" s="282"/>
      <c r="J159" s="170" t="s">
        <v>229</v>
      </c>
      <c r="K159" s="171">
        <v>283.35000000000002</v>
      </c>
      <c r="L159" s="172">
        <v>0</v>
      </c>
      <c r="M159" s="284">
        <v>0</v>
      </c>
      <c r="N159" s="285"/>
      <c r="O159" s="285"/>
      <c r="P159" s="283">
        <f>ROUND(V159*K159,2)</f>
        <v>0</v>
      </c>
      <c r="Q159" s="283"/>
      <c r="R159" s="38"/>
      <c r="T159" s="173" t="s">
        <v>23</v>
      </c>
      <c r="U159" s="45" t="s">
        <v>45</v>
      </c>
      <c r="V159" s="125">
        <f>L159+M159</f>
        <v>0</v>
      </c>
      <c r="W159" s="125">
        <f>ROUND(L159*K159,2)</f>
        <v>0</v>
      </c>
      <c r="X159" s="125">
        <f>ROUND(M159*K159,2)</f>
        <v>0</v>
      </c>
      <c r="Y159" s="37"/>
      <c r="Z159" s="174">
        <f>Y159*K159</f>
        <v>0</v>
      </c>
      <c r="AA159" s="174">
        <v>0</v>
      </c>
      <c r="AB159" s="174">
        <f>AA159*K159</f>
        <v>0</v>
      </c>
      <c r="AC159" s="174">
        <v>0</v>
      </c>
      <c r="AD159" s="175">
        <f>AC159*K159</f>
        <v>0</v>
      </c>
      <c r="AR159" s="19" t="s">
        <v>156</v>
      </c>
      <c r="AT159" s="19" t="s">
        <v>152</v>
      </c>
      <c r="AU159" s="19" t="s">
        <v>90</v>
      </c>
      <c r="AY159" s="19" t="s">
        <v>151</v>
      </c>
      <c r="BE159" s="112">
        <f>IF(U159="základní",P159,0)</f>
        <v>0</v>
      </c>
      <c r="BF159" s="112">
        <f>IF(U159="snížená",P159,0)</f>
        <v>0</v>
      </c>
      <c r="BG159" s="112">
        <f>IF(U159="zákl. přenesená",P159,0)</f>
        <v>0</v>
      </c>
      <c r="BH159" s="112">
        <f>IF(U159="sníž. přenesená",P159,0)</f>
        <v>0</v>
      </c>
      <c r="BI159" s="112">
        <f>IF(U159="nulová",P159,0)</f>
        <v>0</v>
      </c>
      <c r="BJ159" s="19" t="s">
        <v>90</v>
      </c>
      <c r="BK159" s="112">
        <f>ROUND(V159*K159,2)</f>
        <v>0</v>
      </c>
      <c r="BL159" s="19" t="s">
        <v>156</v>
      </c>
      <c r="BM159" s="19" t="s">
        <v>249</v>
      </c>
    </row>
    <row r="160" spans="2:65" s="9" customFormat="1" ht="22.5" customHeight="1">
      <c r="B160" s="176"/>
      <c r="C160" s="177"/>
      <c r="D160" s="177"/>
      <c r="E160" s="178" t="s">
        <v>23</v>
      </c>
      <c r="F160" s="292" t="s">
        <v>250</v>
      </c>
      <c r="G160" s="293"/>
      <c r="H160" s="293"/>
      <c r="I160" s="293"/>
      <c r="J160" s="177"/>
      <c r="K160" s="179">
        <v>283.35000000000002</v>
      </c>
      <c r="L160" s="177"/>
      <c r="M160" s="177"/>
      <c r="N160" s="177"/>
      <c r="O160" s="177"/>
      <c r="P160" s="177"/>
      <c r="Q160" s="177"/>
      <c r="R160" s="180"/>
      <c r="T160" s="181"/>
      <c r="U160" s="177"/>
      <c r="V160" s="177"/>
      <c r="W160" s="177"/>
      <c r="X160" s="177"/>
      <c r="Y160" s="177"/>
      <c r="Z160" s="177"/>
      <c r="AA160" s="177"/>
      <c r="AB160" s="177"/>
      <c r="AC160" s="177"/>
      <c r="AD160" s="182"/>
      <c r="AT160" s="183" t="s">
        <v>159</v>
      </c>
      <c r="AU160" s="183" t="s">
        <v>90</v>
      </c>
      <c r="AV160" s="9" t="s">
        <v>108</v>
      </c>
      <c r="AW160" s="9" t="s">
        <v>7</v>
      </c>
      <c r="AX160" s="9" t="s">
        <v>82</v>
      </c>
      <c r="AY160" s="183" t="s">
        <v>151</v>
      </c>
    </row>
    <row r="161" spans="2:65" s="10" customFormat="1" ht="22.5" customHeight="1">
      <c r="B161" s="184"/>
      <c r="C161" s="185"/>
      <c r="D161" s="185"/>
      <c r="E161" s="186" t="s">
        <v>23</v>
      </c>
      <c r="F161" s="290" t="s">
        <v>160</v>
      </c>
      <c r="G161" s="291"/>
      <c r="H161" s="291"/>
      <c r="I161" s="291"/>
      <c r="J161" s="185"/>
      <c r="K161" s="187">
        <v>283.35000000000002</v>
      </c>
      <c r="L161" s="185"/>
      <c r="M161" s="185"/>
      <c r="N161" s="185"/>
      <c r="O161" s="185"/>
      <c r="P161" s="185"/>
      <c r="Q161" s="185"/>
      <c r="R161" s="188"/>
      <c r="T161" s="189"/>
      <c r="U161" s="185"/>
      <c r="V161" s="185"/>
      <c r="W161" s="185"/>
      <c r="X161" s="185"/>
      <c r="Y161" s="185"/>
      <c r="Z161" s="185"/>
      <c r="AA161" s="185"/>
      <c r="AB161" s="185"/>
      <c r="AC161" s="185"/>
      <c r="AD161" s="190"/>
      <c r="AT161" s="191" t="s">
        <v>159</v>
      </c>
      <c r="AU161" s="191" t="s">
        <v>90</v>
      </c>
      <c r="AV161" s="10" t="s">
        <v>156</v>
      </c>
      <c r="AW161" s="10" t="s">
        <v>7</v>
      </c>
      <c r="AX161" s="10" t="s">
        <v>90</v>
      </c>
      <c r="AY161" s="191" t="s">
        <v>151</v>
      </c>
    </row>
    <row r="162" spans="2:65" s="1" customFormat="1" ht="22.5" customHeight="1">
      <c r="B162" s="36"/>
      <c r="C162" s="168" t="s">
        <v>251</v>
      </c>
      <c r="D162" s="168" t="s">
        <v>152</v>
      </c>
      <c r="E162" s="169" t="s">
        <v>252</v>
      </c>
      <c r="F162" s="282" t="s">
        <v>253</v>
      </c>
      <c r="G162" s="282"/>
      <c r="H162" s="282"/>
      <c r="I162" s="282"/>
      <c r="J162" s="170" t="s">
        <v>237</v>
      </c>
      <c r="K162" s="171">
        <v>171.25</v>
      </c>
      <c r="L162" s="172">
        <v>0</v>
      </c>
      <c r="M162" s="284">
        <v>0</v>
      </c>
      <c r="N162" s="285"/>
      <c r="O162" s="285"/>
      <c r="P162" s="283">
        <f>ROUND(V162*K162,2)</f>
        <v>0</v>
      </c>
      <c r="Q162" s="283"/>
      <c r="R162" s="38"/>
      <c r="T162" s="173" t="s">
        <v>23</v>
      </c>
      <c r="U162" s="45" t="s">
        <v>45</v>
      </c>
      <c r="V162" s="125">
        <f>L162+M162</f>
        <v>0</v>
      </c>
      <c r="W162" s="125">
        <f>ROUND(L162*K162,2)</f>
        <v>0</v>
      </c>
      <c r="X162" s="125">
        <f>ROUND(M162*K162,2)</f>
        <v>0</v>
      </c>
      <c r="Y162" s="37"/>
      <c r="Z162" s="174">
        <f>Y162*K162</f>
        <v>0</v>
      </c>
      <c r="AA162" s="174">
        <v>0</v>
      </c>
      <c r="AB162" s="174">
        <f>AA162*K162</f>
        <v>0</v>
      </c>
      <c r="AC162" s="174">
        <v>0</v>
      </c>
      <c r="AD162" s="175">
        <f>AC162*K162</f>
        <v>0</v>
      </c>
      <c r="AR162" s="19" t="s">
        <v>156</v>
      </c>
      <c r="AT162" s="19" t="s">
        <v>152</v>
      </c>
      <c r="AU162" s="19" t="s">
        <v>90</v>
      </c>
      <c r="AY162" s="19" t="s">
        <v>151</v>
      </c>
      <c r="BE162" s="112">
        <f>IF(U162="základní",P162,0)</f>
        <v>0</v>
      </c>
      <c r="BF162" s="112">
        <f>IF(U162="snížená",P162,0)</f>
        <v>0</v>
      </c>
      <c r="BG162" s="112">
        <f>IF(U162="zákl. přenesená",P162,0)</f>
        <v>0</v>
      </c>
      <c r="BH162" s="112">
        <f>IF(U162="sníž. přenesená",P162,0)</f>
        <v>0</v>
      </c>
      <c r="BI162" s="112">
        <f>IF(U162="nulová",P162,0)</f>
        <v>0</v>
      </c>
      <c r="BJ162" s="19" t="s">
        <v>90</v>
      </c>
      <c r="BK162" s="112">
        <f>ROUND(V162*K162,2)</f>
        <v>0</v>
      </c>
      <c r="BL162" s="19" t="s">
        <v>156</v>
      </c>
      <c r="BM162" s="19" t="s">
        <v>254</v>
      </c>
    </row>
    <row r="163" spans="2:65" s="1" customFormat="1" ht="31.5" customHeight="1">
      <c r="B163" s="36"/>
      <c r="C163" s="168" t="s">
        <v>180</v>
      </c>
      <c r="D163" s="168" t="s">
        <v>152</v>
      </c>
      <c r="E163" s="169" t="s">
        <v>255</v>
      </c>
      <c r="F163" s="282" t="s">
        <v>256</v>
      </c>
      <c r="G163" s="282"/>
      <c r="H163" s="282"/>
      <c r="I163" s="282"/>
      <c r="J163" s="170" t="s">
        <v>229</v>
      </c>
      <c r="K163" s="171">
        <v>283.36</v>
      </c>
      <c r="L163" s="172">
        <v>0</v>
      </c>
      <c r="M163" s="284">
        <v>0</v>
      </c>
      <c r="N163" s="285"/>
      <c r="O163" s="285"/>
      <c r="P163" s="283">
        <f>ROUND(V163*K163,2)</f>
        <v>0</v>
      </c>
      <c r="Q163" s="283"/>
      <c r="R163" s="38"/>
      <c r="T163" s="173" t="s">
        <v>23</v>
      </c>
      <c r="U163" s="45" t="s">
        <v>45</v>
      </c>
      <c r="V163" s="125">
        <f>L163+M163</f>
        <v>0</v>
      </c>
      <c r="W163" s="125">
        <f>ROUND(L163*K163,2)</f>
        <v>0</v>
      </c>
      <c r="X163" s="125">
        <f>ROUND(M163*K163,2)</f>
        <v>0</v>
      </c>
      <c r="Y163" s="37"/>
      <c r="Z163" s="174">
        <f>Y163*K163</f>
        <v>0</v>
      </c>
      <c r="AA163" s="174">
        <v>0</v>
      </c>
      <c r="AB163" s="174">
        <f>AA163*K163</f>
        <v>0</v>
      </c>
      <c r="AC163" s="174">
        <v>0</v>
      </c>
      <c r="AD163" s="175">
        <f>AC163*K163</f>
        <v>0</v>
      </c>
      <c r="AR163" s="19" t="s">
        <v>156</v>
      </c>
      <c r="AT163" s="19" t="s">
        <v>152</v>
      </c>
      <c r="AU163" s="19" t="s">
        <v>90</v>
      </c>
      <c r="AY163" s="19" t="s">
        <v>151</v>
      </c>
      <c r="BE163" s="112">
        <f>IF(U163="základní",P163,0)</f>
        <v>0</v>
      </c>
      <c r="BF163" s="112">
        <f>IF(U163="snížená",P163,0)</f>
        <v>0</v>
      </c>
      <c r="BG163" s="112">
        <f>IF(U163="zákl. přenesená",P163,0)</f>
        <v>0</v>
      </c>
      <c r="BH163" s="112">
        <f>IF(U163="sníž. přenesená",P163,0)</f>
        <v>0</v>
      </c>
      <c r="BI163" s="112">
        <f>IF(U163="nulová",P163,0)</f>
        <v>0</v>
      </c>
      <c r="BJ163" s="19" t="s">
        <v>90</v>
      </c>
      <c r="BK163" s="112">
        <f>ROUND(V163*K163,2)</f>
        <v>0</v>
      </c>
      <c r="BL163" s="19" t="s">
        <v>156</v>
      </c>
      <c r="BM163" s="19" t="s">
        <v>257</v>
      </c>
    </row>
    <row r="164" spans="2:65" s="1" customFormat="1" ht="30" customHeight="1">
      <c r="B164" s="36"/>
      <c r="C164" s="37"/>
      <c r="D164" s="37"/>
      <c r="E164" s="37"/>
      <c r="F164" s="286" t="s">
        <v>258</v>
      </c>
      <c r="G164" s="287"/>
      <c r="H164" s="287"/>
      <c r="I164" s="287"/>
      <c r="J164" s="37"/>
      <c r="K164" s="37"/>
      <c r="L164" s="37"/>
      <c r="M164" s="37"/>
      <c r="N164" s="37"/>
      <c r="O164" s="37"/>
      <c r="P164" s="37"/>
      <c r="Q164" s="37"/>
      <c r="R164" s="38"/>
      <c r="T164" s="142"/>
      <c r="U164" s="37"/>
      <c r="V164" s="37"/>
      <c r="W164" s="37"/>
      <c r="X164" s="37"/>
      <c r="Y164" s="37"/>
      <c r="Z164" s="37"/>
      <c r="AA164" s="37"/>
      <c r="AB164" s="37"/>
      <c r="AC164" s="37"/>
      <c r="AD164" s="79"/>
      <c r="AT164" s="19" t="s">
        <v>158</v>
      </c>
      <c r="AU164" s="19" t="s">
        <v>90</v>
      </c>
    </row>
    <row r="165" spans="2:65" s="9" customFormat="1" ht="22.5" customHeight="1">
      <c r="B165" s="176"/>
      <c r="C165" s="177"/>
      <c r="D165" s="177"/>
      <c r="E165" s="178" t="s">
        <v>23</v>
      </c>
      <c r="F165" s="288" t="s">
        <v>259</v>
      </c>
      <c r="G165" s="289"/>
      <c r="H165" s="289"/>
      <c r="I165" s="289"/>
      <c r="J165" s="177"/>
      <c r="K165" s="179">
        <v>141.68</v>
      </c>
      <c r="L165" s="177"/>
      <c r="M165" s="177"/>
      <c r="N165" s="177"/>
      <c r="O165" s="177"/>
      <c r="P165" s="177"/>
      <c r="Q165" s="177"/>
      <c r="R165" s="180"/>
      <c r="T165" s="181"/>
      <c r="U165" s="177"/>
      <c r="V165" s="177"/>
      <c r="W165" s="177"/>
      <c r="X165" s="177"/>
      <c r="Y165" s="177"/>
      <c r="Z165" s="177"/>
      <c r="AA165" s="177"/>
      <c r="AB165" s="177"/>
      <c r="AC165" s="177"/>
      <c r="AD165" s="182"/>
      <c r="AT165" s="183" t="s">
        <v>159</v>
      </c>
      <c r="AU165" s="183" t="s">
        <v>90</v>
      </c>
      <c r="AV165" s="9" t="s">
        <v>108</v>
      </c>
      <c r="AW165" s="9" t="s">
        <v>7</v>
      </c>
      <c r="AX165" s="9" t="s">
        <v>82</v>
      </c>
      <c r="AY165" s="183" t="s">
        <v>151</v>
      </c>
    </row>
    <row r="166" spans="2:65" s="9" customFormat="1" ht="22.5" customHeight="1">
      <c r="B166" s="176"/>
      <c r="C166" s="177"/>
      <c r="D166" s="177"/>
      <c r="E166" s="178" t="s">
        <v>23</v>
      </c>
      <c r="F166" s="288" t="s">
        <v>259</v>
      </c>
      <c r="G166" s="289"/>
      <c r="H166" s="289"/>
      <c r="I166" s="289"/>
      <c r="J166" s="177"/>
      <c r="K166" s="179">
        <v>141.68</v>
      </c>
      <c r="L166" s="177"/>
      <c r="M166" s="177"/>
      <c r="N166" s="177"/>
      <c r="O166" s="177"/>
      <c r="P166" s="177"/>
      <c r="Q166" s="177"/>
      <c r="R166" s="180"/>
      <c r="T166" s="181"/>
      <c r="U166" s="177"/>
      <c r="V166" s="177"/>
      <c r="W166" s="177"/>
      <c r="X166" s="177"/>
      <c r="Y166" s="177"/>
      <c r="Z166" s="177"/>
      <c r="AA166" s="177"/>
      <c r="AB166" s="177"/>
      <c r="AC166" s="177"/>
      <c r="AD166" s="182"/>
      <c r="AT166" s="183" t="s">
        <v>159</v>
      </c>
      <c r="AU166" s="183" t="s">
        <v>90</v>
      </c>
      <c r="AV166" s="9" t="s">
        <v>108</v>
      </c>
      <c r="AW166" s="9" t="s">
        <v>7</v>
      </c>
      <c r="AX166" s="9" t="s">
        <v>82</v>
      </c>
      <c r="AY166" s="183" t="s">
        <v>151</v>
      </c>
    </row>
    <row r="167" spans="2:65" s="10" customFormat="1" ht="22.5" customHeight="1">
      <c r="B167" s="184"/>
      <c r="C167" s="185"/>
      <c r="D167" s="185"/>
      <c r="E167" s="186" t="s">
        <v>23</v>
      </c>
      <c r="F167" s="290" t="s">
        <v>160</v>
      </c>
      <c r="G167" s="291"/>
      <c r="H167" s="291"/>
      <c r="I167" s="291"/>
      <c r="J167" s="185"/>
      <c r="K167" s="187">
        <v>283.36</v>
      </c>
      <c r="L167" s="185"/>
      <c r="M167" s="185"/>
      <c r="N167" s="185"/>
      <c r="O167" s="185"/>
      <c r="P167" s="185"/>
      <c r="Q167" s="185"/>
      <c r="R167" s="188"/>
      <c r="T167" s="189"/>
      <c r="U167" s="185"/>
      <c r="V167" s="185"/>
      <c r="W167" s="185"/>
      <c r="X167" s="185"/>
      <c r="Y167" s="185"/>
      <c r="Z167" s="185"/>
      <c r="AA167" s="185"/>
      <c r="AB167" s="185"/>
      <c r="AC167" s="185"/>
      <c r="AD167" s="190"/>
      <c r="AT167" s="191" t="s">
        <v>159</v>
      </c>
      <c r="AU167" s="191" t="s">
        <v>90</v>
      </c>
      <c r="AV167" s="10" t="s">
        <v>156</v>
      </c>
      <c r="AW167" s="10" t="s">
        <v>7</v>
      </c>
      <c r="AX167" s="10" t="s">
        <v>90</v>
      </c>
      <c r="AY167" s="191" t="s">
        <v>151</v>
      </c>
    </row>
    <row r="168" spans="2:65" s="1" customFormat="1" ht="31.5" customHeight="1">
      <c r="B168" s="36"/>
      <c r="C168" s="168" t="s">
        <v>12</v>
      </c>
      <c r="D168" s="168" t="s">
        <v>152</v>
      </c>
      <c r="E168" s="169" t="s">
        <v>260</v>
      </c>
      <c r="F168" s="282" t="s">
        <v>261</v>
      </c>
      <c r="G168" s="282"/>
      <c r="H168" s="282"/>
      <c r="I168" s="282"/>
      <c r="J168" s="170" t="s">
        <v>226</v>
      </c>
      <c r="K168" s="171">
        <v>186.666</v>
      </c>
      <c r="L168" s="172">
        <v>0</v>
      </c>
      <c r="M168" s="284">
        <v>0</v>
      </c>
      <c r="N168" s="285"/>
      <c r="O168" s="285"/>
      <c r="P168" s="283">
        <f>ROUND(V168*K168,2)</f>
        <v>0</v>
      </c>
      <c r="Q168" s="283"/>
      <c r="R168" s="38"/>
      <c r="T168" s="173" t="s">
        <v>23</v>
      </c>
      <c r="U168" s="45" t="s">
        <v>45</v>
      </c>
      <c r="V168" s="125">
        <f>L168+M168</f>
        <v>0</v>
      </c>
      <c r="W168" s="125">
        <f>ROUND(L168*K168,2)</f>
        <v>0</v>
      </c>
      <c r="X168" s="125">
        <f>ROUND(M168*K168,2)</f>
        <v>0</v>
      </c>
      <c r="Y168" s="37"/>
      <c r="Z168" s="174">
        <f>Y168*K168</f>
        <v>0</v>
      </c>
      <c r="AA168" s="174">
        <v>0</v>
      </c>
      <c r="AB168" s="174">
        <f>AA168*K168</f>
        <v>0</v>
      </c>
      <c r="AC168" s="174">
        <v>0</v>
      </c>
      <c r="AD168" s="175">
        <f>AC168*K168</f>
        <v>0</v>
      </c>
      <c r="AR168" s="19" t="s">
        <v>156</v>
      </c>
      <c r="AT168" s="19" t="s">
        <v>152</v>
      </c>
      <c r="AU168" s="19" t="s">
        <v>90</v>
      </c>
      <c r="AY168" s="19" t="s">
        <v>151</v>
      </c>
      <c r="BE168" s="112">
        <f>IF(U168="základní",P168,0)</f>
        <v>0</v>
      </c>
      <c r="BF168" s="112">
        <f>IF(U168="snížená",P168,0)</f>
        <v>0</v>
      </c>
      <c r="BG168" s="112">
        <f>IF(U168="zákl. přenesená",P168,0)</f>
        <v>0</v>
      </c>
      <c r="BH168" s="112">
        <f>IF(U168="sníž. přenesená",P168,0)</f>
        <v>0</v>
      </c>
      <c r="BI168" s="112">
        <f>IF(U168="nulová",P168,0)</f>
        <v>0</v>
      </c>
      <c r="BJ168" s="19" t="s">
        <v>90</v>
      </c>
      <c r="BK168" s="112">
        <f>ROUND(V168*K168,2)</f>
        <v>0</v>
      </c>
      <c r="BL168" s="19" t="s">
        <v>156</v>
      </c>
      <c r="BM168" s="19" t="s">
        <v>262</v>
      </c>
    </row>
    <row r="169" spans="2:65" s="1" customFormat="1" ht="31.5" customHeight="1">
      <c r="B169" s="36"/>
      <c r="C169" s="168" t="s">
        <v>184</v>
      </c>
      <c r="D169" s="168" t="s">
        <v>152</v>
      </c>
      <c r="E169" s="169" t="s">
        <v>263</v>
      </c>
      <c r="F169" s="282" t="s">
        <v>264</v>
      </c>
      <c r="G169" s="282"/>
      <c r="H169" s="282"/>
      <c r="I169" s="282"/>
      <c r="J169" s="170" t="s">
        <v>226</v>
      </c>
      <c r="K169" s="171">
        <v>1679.9929999999999</v>
      </c>
      <c r="L169" s="172">
        <v>0</v>
      </c>
      <c r="M169" s="284">
        <v>0</v>
      </c>
      <c r="N169" s="285"/>
      <c r="O169" s="285"/>
      <c r="P169" s="283">
        <f>ROUND(V169*K169,2)</f>
        <v>0</v>
      </c>
      <c r="Q169" s="283"/>
      <c r="R169" s="38"/>
      <c r="T169" s="173" t="s">
        <v>23</v>
      </c>
      <c r="U169" s="45" t="s">
        <v>45</v>
      </c>
      <c r="V169" s="125">
        <f>L169+M169</f>
        <v>0</v>
      </c>
      <c r="W169" s="125">
        <f>ROUND(L169*K169,2)</f>
        <v>0</v>
      </c>
      <c r="X169" s="125">
        <f>ROUND(M169*K169,2)</f>
        <v>0</v>
      </c>
      <c r="Y169" s="37"/>
      <c r="Z169" s="174">
        <f>Y169*K169</f>
        <v>0</v>
      </c>
      <c r="AA169" s="174">
        <v>0</v>
      </c>
      <c r="AB169" s="174">
        <f>AA169*K169</f>
        <v>0</v>
      </c>
      <c r="AC169" s="174">
        <v>0</v>
      </c>
      <c r="AD169" s="175">
        <f>AC169*K169</f>
        <v>0</v>
      </c>
      <c r="AR169" s="19" t="s">
        <v>156</v>
      </c>
      <c r="AT169" s="19" t="s">
        <v>152</v>
      </c>
      <c r="AU169" s="19" t="s">
        <v>90</v>
      </c>
      <c r="AY169" s="19" t="s">
        <v>151</v>
      </c>
      <c r="BE169" s="112">
        <f>IF(U169="základní",P169,0)</f>
        <v>0</v>
      </c>
      <c r="BF169" s="112">
        <f>IF(U169="snížená",P169,0)</f>
        <v>0</v>
      </c>
      <c r="BG169" s="112">
        <f>IF(U169="zákl. přenesená",P169,0)</f>
        <v>0</v>
      </c>
      <c r="BH169" s="112">
        <f>IF(U169="sníž. přenesená",P169,0)</f>
        <v>0</v>
      </c>
      <c r="BI169" s="112">
        <f>IF(U169="nulová",P169,0)</f>
        <v>0</v>
      </c>
      <c r="BJ169" s="19" t="s">
        <v>90</v>
      </c>
      <c r="BK169" s="112">
        <f>ROUND(V169*K169,2)</f>
        <v>0</v>
      </c>
      <c r="BL169" s="19" t="s">
        <v>156</v>
      </c>
      <c r="BM169" s="19" t="s">
        <v>265</v>
      </c>
    </row>
    <row r="170" spans="2:65" s="9" customFormat="1" ht="22.5" customHeight="1">
      <c r="B170" s="176"/>
      <c r="C170" s="177"/>
      <c r="D170" s="177"/>
      <c r="E170" s="178" t="s">
        <v>23</v>
      </c>
      <c r="F170" s="292" t="s">
        <v>266</v>
      </c>
      <c r="G170" s="293"/>
      <c r="H170" s="293"/>
      <c r="I170" s="293"/>
      <c r="J170" s="177"/>
      <c r="K170" s="179">
        <v>1679.9929999999999</v>
      </c>
      <c r="L170" s="177"/>
      <c r="M170" s="177"/>
      <c r="N170" s="177"/>
      <c r="O170" s="177"/>
      <c r="P170" s="177"/>
      <c r="Q170" s="177"/>
      <c r="R170" s="180"/>
      <c r="T170" s="181"/>
      <c r="U170" s="177"/>
      <c r="V170" s="177"/>
      <c r="W170" s="177"/>
      <c r="X170" s="177"/>
      <c r="Y170" s="177"/>
      <c r="Z170" s="177"/>
      <c r="AA170" s="177"/>
      <c r="AB170" s="177"/>
      <c r="AC170" s="177"/>
      <c r="AD170" s="182"/>
      <c r="AT170" s="183" t="s">
        <v>159</v>
      </c>
      <c r="AU170" s="183" t="s">
        <v>90</v>
      </c>
      <c r="AV170" s="9" t="s">
        <v>108</v>
      </c>
      <c r="AW170" s="9" t="s">
        <v>7</v>
      </c>
      <c r="AX170" s="9" t="s">
        <v>82</v>
      </c>
      <c r="AY170" s="183" t="s">
        <v>151</v>
      </c>
    </row>
    <row r="171" spans="2:65" s="10" customFormat="1" ht="22.5" customHeight="1">
      <c r="B171" s="184"/>
      <c r="C171" s="185"/>
      <c r="D171" s="185"/>
      <c r="E171" s="186" t="s">
        <v>23</v>
      </c>
      <c r="F171" s="290" t="s">
        <v>160</v>
      </c>
      <c r="G171" s="291"/>
      <c r="H171" s="291"/>
      <c r="I171" s="291"/>
      <c r="J171" s="185"/>
      <c r="K171" s="187">
        <v>1679.9929999999999</v>
      </c>
      <c r="L171" s="185"/>
      <c r="M171" s="185"/>
      <c r="N171" s="185"/>
      <c r="O171" s="185"/>
      <c r="P171" s="185"/>
      <c r="Q171" s="185"/>
      <c r="R171" s="188"/>
      <c r="T171" s="189"/>
      <c r="U171" s="185"/>
      <c r="V171" s="185"/>
      <c r="W171" s="185"/>
      <c r="X171" s="185"/>
      <c r="Y171" s="185"/>
      <c r="Z171" s="185"/>
      <c r="AA171" s="185"/>
      <c r="AB171" s="185"/>
      <c r="AC171" s="185"/>
      <c r="AD171" s="190"/>
      <c r="AT171" s="191" t="s">
        <v>159</v>
      </c>
      <c r="AU171" s="191" t="s">
        <v>90</v>
      </c>
      <c r="AV171" s="10" t="s">
        <v>156</v>
      </c>
      <c r="AW171" s="10" t="s">
        <v>7</v>
      </c>
      <c r="AX171" s="10" t="s">
        <v>90</v>
      </c>
      <c r="AY171" s="191" t="s">
        <v>151</v>
      </c>
    </row>
    <row r="172" spans="2:65" s="1" customFormat="1" ht="22.5" customHeight="1">
      <c r="B172" s="36"/>
      <c r="C172" s="168" t="s">
        <v>267</v>
      </c>
      <c r="D172" s="168" t="s">
        <v>152</v>
      </c>
      <c r="E172" s="169" t="s">
        <v>268</v>
      </c>
      <c r="F172" s="282" t="s">
        <v>269</v>
      </c>
      <c r="G172" s="282"/>
      <c r="H172" s="282"/>
      <c r="I172" s="282"/>
      <c r="J172" s="170" t="s">
        <v>226</v>
      </c>
      <c r="K172" s="171">
        <v>171.43299999999999</v>
      </c>
      <c r="L172" s="172">
        <v>0</v>
      </c>
      <c r="M172" s="284">
        <v>0</v>
      </c>
      <c r="N172" s="285"/>
      <c r="O172" s="285"/>
      <c r="P172" s="283">
        <f>ROUND(V172*K172,2)</f>
        <v>0</v>
      </c>
      <c r="Q172" s="283"/>
      <c r="R172" s="38"/>
      <c r="T172" s="173" t="s">
        <v>23</v>
      </c>
      <c r="U172" s="45" t="s">
        <v>45</v>
      </c>
      <c r="V172" s="125">
        <f>L172+M172</f>
        <v>0</v>
      </c>
      <c r="W172" s="125">
        <f>ROUND(L172*K172,2)</f>
        <v>0</v>
      </c>
      <c r="X172" s="125">
        <f>ROUND(M172*K172,2)</f>
        <v>0</v>
      </c>
      <c r="Y172" s="37"/>
      <c r="Z172" s="174">
        <f>Y172*K172</f>
        <v>0</v>
      </c>
      <c r="AA172" s="174">
        <v>0</v>
      </c>
      <c r="AB172" s="174">
        <f>AA172*K172</f>
        <v>0</v>
      </c>
      <c r="AC172" s="174">
        <v>0</v>
      </c>
      <c r="AD172" s="175">
        <f>AC172*K172</f>
        <v>0</v>
      </c>
      <c r="AR172" s="19" t="s">
        <v>156</v>
      </c>
      <c r="AT172" s="19" t="s">
        <v>152</v>
      </c>
      <c r="AU172" s="19" t="s">
        <v>90</v>
      </c>
      <c r="AY172" s="19" t="s">
        <v>151</v>
      </c>
      <c r="BE172" s="112">
        <f>IF(U172="základní",P172,0)</f>
        <v>0</v>
      </c>
      <c r="BF172" s="112">
        <f>IF(U172="snížená",P172,0)</f>
        <v>0</v>
      </c>
      <c r="BG172" s="112">
        <f>IF(U172="zákl. přenesená",P172,0)</f>
        <v>0</v>
      </c>
      <c r="BH172" s="112">
        <f>IF(U172="sníž. přenesená",P172,0)</f>
        <v>0</v>
      </c>
      <c r="BI172" s="112">
        <f>IF(U172="nulová",P172,0)</f>
        <v>0</v>
      </c>
      <c r="BJ172" s="19" t="s">
        <v>90</v>
      </c>
      <c r="BK172" s="112">
        <f>ROUND(V172*K172,2)</f>
        <v>0</v>
      </c>
      <c r="BL172" s="19" t="s">
        <v>156</v>
      </c>
      <c r="BM172" s="19" t="s">
        <v>270</v>
      </c>
    </row>
    <row r="173" spans="2:65" s="1" customFormat="1" ht="31.5" customHeight="1">
      <c r="B173" s="36"/>
      <c r="C173" s="168" t="s">
        <v>188</v>
      </c>
      <c r="D173" s="168" t="s">
        <v>152</v>
      </c>
      <c r="E173" s="169" t="s">
        <v>271</v>
      </c>
      <c r="F173" s="282" t="s">
        <v>272</v>
      </c>
      <c r="G173" s="282"/>
      <c r="H173" s="282"/>
      <c r="I173" s="282"/>
      <c r="J173" s="170" t="s">
        <v>226</v>
      </c>
      <c r="K173" s="171">
        <v>15.228</v>
      </c>
      <c r="L173" s="172">
        <v>0</v>
      </c>
      <c r="M173" s="284">
        <v>0</v>
      </c>
      <c r="N173" s="285"/>
      <c r="O173" s="285"/>
      <c r="P173" s="283">
        <f>ROUND(V173*K173,2)</f>
        <v>0</v>
      </c>
      <c r="Q173" s="283"/>
      <c r="R173" s="38"/>
      <c r="T173" s="173" t="s">
        <v>23</v>
      </c>
      <c r="U173" s="45" t="s">
        <v>45</v>
      </c>
      <c r="V173" s="125">
        <f>L173+M173</f>
        <v>0</v>
      </c>
      <c r="W173" s="125">
        <f>ROUND(L173*K173,2)</f>
        <v>0</v>
      </c>
      <c r="X173" s="125">
        <f>ROUND(M173*K173,2)</f>
        <v>0</v>
      </c>
      <c r="Y173" s="37"/>
      <c r="Z173" s="174">
        <f>Y173*K173</f>
        <v>0</v>
      </c>
      <c r="AA173" s="174">
        <v>0</v>
      </c>
      <c r="AB173" s="174">
        <f>AA173*K173</f>
        <v>0</v>
      </c>
      <c r="AC173" s="174">
        <v>0</v>
      </c>
      <c r="AD173" s="175">
        <f>AC173*K173</f>
        <v>0</v>
      </c>
      <c r="AR173" s="19" t="s">
        <v>156</v>
      </c>
      <c r="AT173" s="19" t="s">
        <v>152</v>
      </c>
      <c r="AU173" s="19" t="s">
        <v>90</v>
      </c>
      <c r="AY173" s="19" t="s">
        <v>151</v>
      </c>
      <c r="BE173" s="112">
        <f>IF(U173="základní",P173,0)</f>
        <v>0</v>
      </c>
      <c r="BF173" s="112">
        <f>IF(U173="snížená",P173,0)</f>
        <v>0</v>
      </c>
      <c r="BG173" s="112">
        <f>IF(U173="zákl. přenesená",P173,0)</f>
        <v>0</v>
      </c>
      <c r="BH173" s="112">
        <f>IF(U173="sníž. přenesená",P173,0)</f>
        <v>0</v>
      </c>
      <c r="BI173" s="112">
        <f>IF(U173="nulová",P173,0)</f>
        <v>0</v>
      </c>
      <c r="BJ173" s="19" t="s">
        <v>90</v>
      </c>
      <c r="BK173" s="112">
        <f>ROUND(V173*K173,2)</f>
        <v>0</v>
      </c>
      <c r="BL173" s="19" t="s">
        <v>156</v>
      </c>
      <c r="BM173" s="19" t="s">
        <v>273</v>
      </c>
    </row>
    <row r="174" spans="2:65" s="1" customFormat="1" ht="22.5" customHeight="1">
      <c r="B174" s="36"/>
      <c r="C174" s="37"/>
      <c r="D174" s="37"/>
      <c r="E174" s="37"/>
      <c r="F174" s="286" t="s">
        <v>274</v>
      </c>
      <c r="G174" s="287"/>
      <c r="H174" s="287"/>
      <c r="I174" s="287"/>
      <c r="J174" s="37"/>
      <c r="K174" s="37"/>
      <c r="L174" s="37"/>
      <c r="M174" s="37"/>
      <c r="N174" s="37"/>
      <c r="O174" s="37"/>
      <c r="P174" s="37"/>
      <c r="Q174" s="37"/>
      <c r="R174" s="38"/>
      <c r="T174" s="142"/>
      <c r="U174" s="37"/>
      <c r="V174" s="37"/>
      <c r="W174" s="37"/>
      <c r="X174" s="37"/>
      <c r="Y174" s="37"/>
      <c r="Z174" s="37"/>
      <c r="AA174" s="37"/>
      <c r="AB174" s="37"/>
      <c r="AC174" s="37"/>
      <c r="AD174" s="79"/>
      <c r="AT174" s="19" t="s">
        <v>158</v>
      </c>
      <c r="AU174" s="19" t="s">
        <v>90</v>
      </c>
    </row>
    <row r="175" spans="2:65" s="9" customFormat="1" ht="22.5" customHeight="1">
      <c r="B175" s="176"/>
      <c r="C175" s="177"/>
      <c r="D175" s="177"/>
      <c r="E175" s="178" t="s">
        <v>23</v>
      </c>
      <c r="F175" s="288" t="s">
        <v>275</v>
      </c>
      <c r="G175" s="289"/>
      <c r="H175" s="289"/>
      <c r="I175" s="289"/>
      <c r="J175" s="177"/>
      <c r="K175" s="179">
        <v>13.601000000000001</v>
      </c>
      <c r="L175" s="177"/>
      <c r="M175" s="177"/>
      <c r="N175" s="177"/>
      <c r="O175" s="177"/>
      <c r="P175" s="177"/>
      <c r="Q175" s="177"/>
      <c r="R175" s="180"/>
      <c r="T175" s="181"/>
      <c r="U175" s="177"/>
      <c r="V175" s="177"/>
      <c r="W175" s="177"/>
      <c r="X175" s="177"/>
      <c r="Y175" s="177"/>
      <c r="Z175" s="177"/>
      <c r="AA175" s="177"/>
      <c r="AB175" s="177"/>
      <c r="AC175" s="177"/>
      <c r="AD175" s="182"/>
      <c r="AT175" s="183" t="s">
        <v>159</v>
      </c>
      <c r="AU175" s="183" t="s">
        <v>90</v>
      </c>
      <c r="AV175" s="9" t="s">
        <v>108</v>
      </c>
      <c r="AW175" s="9" t="s">
        <v>7</v>
      </c>
      <c r="AX175" s="9" t="s">
        <v>82</v>
      </c>
      <c r="AY175" s="183" t="s">
        <v>151</v>
      </c>
    </row>
    <row r="176" spans="2:65" s="9" customFormat="1" ht="22.5" customHeight="1">
      <c r="B176" s="176"/>
      <c r="C176" s="177"/>
      <c r="D176" s="177"/>
      <c r="E176" s="178" t="s">
        <v>23</v>
      </c>
      <c r="F176" s="288" t="s">
        <v>276</v>
      </c>
      <c r="G176" s="289"/>
      <c r="H176" s="289"/>
      <c r="I176" s="289"/>
      <c r="J176" s="177"/>
      <c r="K176" s="179">
        <v>1.627</v>
      </c>
      <c r="L176" s="177"/>
      <c r="M176" s="177"/>
      <c r="N176" s="177"/>
      <c r="O176" s="177"/>
      <c r="P176" s="177"/>
      <c r="Q176" s="177"/>
      <c r="R176" s="180"/>
      <c r="T176" s="181"/>
      <c r="U176" s="177"/>
      <c r="V176" s="177"/>
      <c r="W176" s="177"/>
      <c r="X176" s="177"/>
      <c r="Y176" s="177"/>
      <c r="Z176" s="177"/>
      <c r="AA176" s="177"/>
      <c r="AB176" s="177"/>
      <c r="AC176" s="177"/>
      <c r="AD176" s="182"/>
      <c r="AT176" s="183" t="s">
        <v>159</v>
      </c>
      <c r="AU176" s="183" t="s">
        <v>90</v>
      </c>
      <c r="AV176" s="9" t="s">
        <v>108</v>
      </c>
      <c r="AW176" s="9" t="s">
        <v>7</v>
      </c>
      <c r="AX176" s="9" t="s">
        <v>82</v>
      </c>
      <c r="AY176" s="183" t="s">
        <v>151</v>
      </c>
    </row>
    <row r="177" spans="2:65" s="10" customFormat="1" ht="22.5" customHeight="1">
      <c r="B177" s="184"/>
      <c r="C177" s="185"/>
      <c r="D177" s="185"/>
      <c r="E177" s="186" t="s">
        <v>23</v>
      </c>
      <c r="F177" s="290" t="s">
        <v>160</v>
      </c>
      <c r="G177" s="291"/>
      <c r="H177" s="291"/>
      <c r="I177" s="291"/>
      <c r="J177" s="185"/>
      <c r="K177" s="187">
        <v>15.228</v>
      </c>
      <c r="L177" s="185"/>
      <c r="M177" s="185"/>
      <c r="N177" s="185"/>
      <c r="O177" s="185"/>
      <c r="P177" s="185"/>
      <c r="Q177" s="185"/>
      <c r="R177" s="188"/>
      <c r="T177" s="189"/>
      <c r="U177" s="185"/>
      <c r="V177" s="185"/>
      <c r="W177" s="185"/>
      <c r="X177" s="185"/>
      <c r="Y177" s="185"/>
      <c r="Z177" s="185"/>
      <c r="AA177" s="185"/>
      <c r="AB177" s="185"/>
      <c r="AC177" s="185"/>
      <c r="AD177" s="190"/>
      <c r="AT177" s="191" t="s">
        <v>159</v>
      </c>
      <c r="AU177" s="191" t="s">
        <v>90</v>
      </c>
      <c r="AV177" s="10" t="s">
        <v>156</v>
      </c>
      <c r="AW177" s="10" t="s">
        <v>7</v>
      </c>
      <c r="AX177" s="10" t="s">
        <v>90</v>
      </c>
      <c r="AY177" s="191" t="s">
        <v>151</v>
      </c>
    </row>
    <row r="178" spans="2:65" s="8" customFormat="1" ht="37.35" customHeight="1">
      <c r="B178" s="157"/>
      <c r="C178" s="158"/>
      <c r="D178" s="159" t="s">
        <v>195</v>
      </c>
      <c r="E178" s="159"/>
      <c r="F178" s="159"/>
      <c r="G178" s="159"/>
      <c r="H178" s="159"/>
      <c r="I178" s="159"/>
      <c r="J178" s="159"/>
      <c r="K178" s="159"/>
      <c r="L178" s="159"/>
      <c r="M178" s="299">
        <f>BK178</f>
        <v>0</v>
      </c>
      <c r="N178" s="300"/>
      <c r="O178" s="300"/>
      <c r="P178" s="300"/>
      <c r="Q178" s="300"/>
      <c r="R178" s="160"/>
      <c r="T178" s="161"/>
      <c r="U178" s="158"/>
      <c r="V178" s="158"/>
      <c r="W178" s="162">
        <f>SUM(W179:W195)</f>
        <v>0</v>
      </c>
      <c r="X178" s="162">
        <f>SUM(X179:X195)</f>
        <v>0</v>
      </c>
      <c r="Y178" s="158"/>
      <c r="Z178" s="163">
        <f>SUM(Z179:Z195)</f>
        <v>0</v>
      </c>
      <c r="AA178" s="158"/>
      <c r="AB178" s="163">
        <f>SUM(AB179:AB195)</f>
        <v>4.6800000000000001E-3</v>
      </c>
      <c r="AC178" s="158"/>
      <c r="AD178" s="164">
        <f>SUM(AD179:AD195)</f>
        <v>0</v>
      </c>
      <c r="AR178" s="165" t="s">
        <v>90</v>
      </c>
      <c r="AT178" s="166" t="s">
        <v>81</v>
      </c>
      <c r="AU178" s="166" t="s">
        <v>82</v>
      </c>
      <c r="AY178" s="165" t="s">
        <v>151</v>
      </c>
      <c r="BK178" s="167">
        <f>SUM(BK179:BK195)</f>
        <v>0</v>
      </c>
    </row>
    <row r="179" spans="2:65" s="1" customFormat="1" ht="22.5" customHeight="1">
      <c r="B179" s="36"/>
      <c r="C179" s="168" t="s">
        <v>277</v>
      </c>
      <c r="D179" s="168" t="s">
        <v>152</v>
      </c>
      <c r="E179" s="169" t="s">
        <v>278</v>
      </c>
      <c r="F179" s="282" t="s">
        <v>279</v>
      </c>
      <c r="G179" s="282"/>
      <c r="H179" s="282"/>
      <c r="I179" s="282"/>
      <c r="J179" s="170" t="s">
        <v>206</v>
      </c>
      <c r="K179" s="171">
        <v>13</v>
      </c>
      <c r="L179" s="172">
        <v>0</v>
      </c>
      <c r="M179" s="284">
        <v>0</v>
      </c>
      <c r="N179" s="285"/>
      <c r="O179" s="285"/>
      <c r="P179" s="283">
        <f>ROUND(V179*K179,2)</f>
        <v>0</v>
      </c>
      <c r="Q179" s="283"/>
      <c r="R179" s="38"/>
      <c r="T179" s="173" t="s">
        <v>23</v>
      </c>
      <c r="U179" s="45" t="s">
        <v>45</v>
      </c>
      <c r="V179" s="125">
        <f>L179+M179</f>
        <v>0</v>
      </c>
      <c r="W179" s="125">
        <f>ROUND(L179*K179,2)</f>
        <v>0</v>
      </c>
      <c r="X179" s="125">
        <f>ROUND(M179*K179,2)</f>
        <v>0</v>
      </c>
      <c r="Y179" s="37"/>
      <c r="Z179" s="174">
        <f>Y179*K179</f>
        <v>0</v>
      </c>
      <c r="AA179" s="174">
        <v>0</v>
      </c>
      <c r="AB179" s="174">
        <f>AA179*K179</f>
        <v>0</v>
      </c>
      <c r="AC179" s="174">
        <v>0</v>
      </c>
      <c r="AD179" s="175">
        <f>AC179*K179</f>
        <v>0</v>
      </c>
      <c r="AR179" s="19" t="s">
        <v>156</v>
      </c>
      <c r="AT179" s="19" t="s">
        <v>152</v>
      </c>
      <c r="AU179" s="19" t="s">
        <v>90</v>
      </c>
      <c r="AY179" s="19" t="s">
        <v>151</v>
      </c>
      <c r="BE179" s="112">
        <f>IF(U179="základní",P179,0)</f>
        <v>0</v>
      </c>
      <c r="BF179" s="112">
        <f>IF(U179="snížená",P179,0)</f>
        <v>0</v>
      </c>
      <c r="BG179" s="112">
        <f>IF(U179="zákl. přenesená",P179,0)</f>
        <v>0</v>
      </c>
      <c r="BH179" s="112">
        <f>IF(U179="sníž. přenesená",P179,0)</f>
        <v>0</v>
      </c>
      <c r="BI179" s="112">
        <f>IF(U179="nulová",P179,0)</f>
        <v>0</v>
      </c>
      <c r="BJ179" s="19" t="s">
        <v>90</v>
      </c>
      <c r="BK179" s="112">
        <f>ROUND(V179*K179,2)</f>
        <v>0</v>
      </c>
      <c r="BL179" s="19" t="s">
        <v>156</v>
      </c>
      <c r="BM179" s="19" t="s">
        <v>280</v>
      </c>
    </row>
    <row r="180" spans="2:65" s="1" customFormat="1" ht="22.5" customHeight="1">
      <c r="B180" s="36"/>
      <c r="C180" s="37"/>
      <c r="D180" s="37"/>
      <c r="E180" s="37"/>
      <c r="F180" s="286" t="s">
        <v>281</v>
      </c>
      <c r="G180" s="287"/>
      <c r="H180" s="287"/>
      <c r="I180" s="287"/>
      <c r="J180" s="37"/>
      <c r="K180" s="37"/>
      <c r="L180" s="37"/>
      <c r="M180" s="37"/>
      <c r="N180" s="37"/>
      <c r="O180" s="37"/>
      <c r="P180" s="37"/>
      <c r="Q180" s="37"/>
      <c r="R180" s="38"/>
      <c r="T180" s="142"/>
      <c r="U180" s="37"/>
      <c r="V180" s="37"/>
      <c r="W180" s="37"/>
      <c r="X180" s="37"/>
      <c r="Y180" s="37"/>
      <c r="Z180" s="37"/>
      <c r="AA180" s="37"/>
      <c r="AB180" s="37"/>
      <c r="AC180" s="37"/>
      <c r="AD180" s="79"/>
      <c r="AT180" s="19" t="s">
        <v>158</v>
      </c>
      <c r="AU180" s="19" t="s">
        <v>90</v>
      </c>
    </row>
    <row r="181" spans="2:65" s="1" customFormat="1" ht="22.5" customHeight="1">
      <c r="B181" s="36"/>
      <c r="C181" s="168" t="s">
        <v>240</v>
      </c>
      <c r="D181" s="168" t="s">
        <v>152</v>
      </c>
      <c r="E181" s="169" t="s">
        <v>282</v>
      </c>
      <c r="F181" s="282" t="s">
        <v>283</v>
      </c>
      <c r="G181" s="282"/>
      <c r="H181" s="282"/>
      <c r="I181" s="282"/>
      <c r="J181" s="170" t="s">
        <v>206</v>
      </c>
      <c r="K181" s="171">
        <v>13</v>
      </c>
      <c r="L181" s="172">
        <v>0</v>
      </c>
      <c r="M181" s="284">
        <v>0</v>
      </c>
      <c r="N181" s="285"/>
      <c r="O181" s="285"/>
      <c r="P181" s="283">
        <f>ROUND(V181*K181,2)</f>
        <v>0</v>
      </c>
      <c r="Q181" s="283"/>
      <c r="R181" s="38"/>
      <c r="T181" s="173" t="s">
        <v>23</v>
      </c>
      <c r="U181" s="45" t="s">
        <v>45</v>
      </c>
      <c r="V181" s="125">
        <f>L181+M181</f>
        <v>0</v>
      </c>
      <c r="W181" s="125">
        <f>ROUND(L181*K181,2)</f>
        <v>0</v>
      </c>
      <c r="X181" s="125">
        <f>ROUND(M181*K181,2)</f>
        <v>0</v>
      </c>
      <c r="Y181" s="37"/>
      <c r="Z181" s="174">
        <f>Y181*K181</f>
        <v>0</v>
      </c>
      <c r="AA181" s="174">
        <v>0</v>
      </c>
      <c r="AB181" s="174">
        <f>AA181*K181</f>
        <v>0</v>
      </c>
      <c r="AC181" s="174">
        <v>0</v>
      </c>
      <c r="AD181" s="175">
        <f>AC181*K181</f>
        <v>0</v>
      </c>
      <c r="AR181" s="19" t="s">
        <v>156</v>
      </c>
      <c r="AT181" s="19" t="s">
        <v>152</v>
      </c>
      <c r="AU181" s="19" t="s">
        <v>90</v>
      </c>
      <c r="AY181" s="19" t="s">
        <v>151</v>
      </c>
      <c r="BE181" s="112">
        <f>IF(U181="základní",P181,0)</f>
        <v>0</v>
      </c>
      <c r="BF181" s="112">
        <f>IF(U181="snížená",P181,0)</f>
        <v>0</v>
      </c>
      <c r="BG181" s="112">
        <f>IF(U181="zákl. přenesená",P181,0)</f>
        <v>0</v>
      </c>
      <c r="BH181" s="112">
        <f>IF(U181="sníž. přenesená",P181,0)</f>
        <v>0</v>
      </c>
      <c r="BI181" s="112">
        <f>IF(U181="nulová",P181,0)</f>
        <v>0</v>
      </c>
      <c r="BJ181" s="19" t="s">
        <v>90</v>
      </c>
      <c r="BK181" s="112">
        <f>ROUND(V181*K181,2)</f>
        <v>0</v>
      </c>
      <c r="BL181" s="19" t="s">
        <v>156</v>
      </c>
      <c r="BM181" s="19" t="s">
        <v>284</v>
      </c>
    </row>
    <row r="182" spans="2:65" s="9" customFormat="1" ht="22.5" customHeight="1">
      <c r="B182" s="176"/>
      <c r="C182" s="177"/>
      <c r="D182" s="177"/>
      <c r="E182" s="178" t="s">
        <v>23</v>
      </c>
      <c r="F182" s="292" t="s">
        <v>285</v>
      </c>
      <c r="G182" s="293"/>
      <c r="H182" s="293"/>
      <c r="I182" s="293"/>
      <c r="J182" s="177"/>
      <c r="K182" s="179">
        <v>13</v>
      </c>
      <c r="L182" s="177"/>
      <c r="M182" s="177"/>
      <c r="N182" s="177"/>
      <c r="O182" s="177"/>
      <c r="P182" s="177"/>
      <c r="Q182" s="177"/>
      <c r="R182" s="180"/>
      <c r="T182" s="181"/>
      <c r="U182" s="177"/>
      <c r="V182" s="177"/>
      <c r="W182" s="177"/>
      <c r="X182" s="177"/>
      <c r="Y182" s="177"/>
      <c r="Z182" s="177"/>
      <c r="AA182" s="177"/>
      <c r="AB182" s="177"/>
      <c r="AC182" s="177"/>
      <c r="AD182" s="182"/>
      <c r="AT182" s="183" t="s">
        <v>159</v>
      </c>
      <c r="AU182" s="183" t="s">
        <v>90</v>
      </c>
      <c r="AV182" s="9" t="s">
        <v>108</v>
      </c>
      <c r="AW182" s="9" t="s">
        <v>7</v>
      </c>
      <c r="AX182" s="9" t="s">
        <v>82</v>
      </c>
      <c r="AY182" s="183" t="s">
        <v>151</v>
      </c>
    </row>
    <row r="183" spans="2:65" s="10" customFormat="1" ht="22.5" customHeight="1">
      <c r="B183" s="184"/>
      <c r="C183" s="185"/>
      <c r="D183" s="185"/>
      <c r="E183" s="186" t="s">
        <v>23</v>
      </c>
      <c r="F183" s="290" t="s">
        <v>160</v>
      </c>
      <c r="G183" s="291"/>
      <c r="H183" s="291"/>
      <c r="I183" s="291"/>
      <c r="J183" s="185"/>
      <c r="K183" s="187">
        <v>13</v>
      </c>
      <c r="L183" s="185"/>
      <c r="M183" s="185"/>
      <c r="N183" s="185"/>
      <c r="O183" s="185"/>
      <c r="P183" s="185"/>
      <c r="Q183" s="185"/>
      <c r="R183" s="188"/>
      <c r="T183" s="189"/>
      <c r="U183" s="185"/>
      <c r="V183" s="185"/>
      <c r="W183" s="185"/>
      <c r="X183" s="185"/>
      <c r="Y183" s="185"/>
      <c r="Z183" s="185"/>
      <c r="AA183" s="185"/>
      <c r="AB183" s="185"/>
      <c r="AC183" s="185"/>
      <c r="AD183" s="190"/>
      <c r="AT183" s="191" t="s">
        <v>159</v>
      </c>
      <c r="AU183" s="191" t="s">
        <v>90</v>
      </c>
      <c r="AV183" s="10" t="s">
        <v>156</v>
      </c>
      <c r="AW183" s="10" t="s">
        <v>7</v>
      </c>
      <c r="AX183" s="10" t="s">
        <v>90</v>
      </c>
      <c r="AY183" s="191" t="s">
        <v>151</v>
      </c>
    </row>
    <row r="184" spans="2:65" s="1" customFormat="1" ht="31.5" customHeight="1">
      <c r="B184" s="36"/>
      <c r="C184" s="168" t="s">
        <v>11</v>
      </c>
      <c r="D184" s="168" t="s">
        <v>152</v>
      </c>
      <c r="E184" s="169" t="s">
        <v>220</v>
      </c>
      <c r="F184" s="282" t="s">
        <v>221</v>
      </c>
      <c r="G184" s="282"/>
      <c r="H184" s="282"/>
      <c r="I184" s="282"/>
      <c r="J184" s="170" t="s">
        <v>206</v>
      </c>
      <c r="K184" s="171">
        <v>13</v>
      </c>
      <c r="L184" s="172">
        <v>0</v>
      </c>
      <c r="M184" s="284">
        <v>0</v>
      </c>
      <c r="N184" s="285"/>
      <c r="O184" s="285"/>
      <c r="P184" s="283">
        <f>ROUND(V184*K184,2)</f>
        <v>0</v>
      </c>
      <c r="Q184" s="283"/>
      <c r="R184" s="38"/>
      <c r="T184" s="173" t="s">
        <v>23</v>
      </c>
      <c r="U184" s="45" t="s">
        <v>45</v>
      </c>
      <c r="V184" s="125">
        <f>L184+M184</f>
        <v>0</v>
      </c>
      <c r="W184" s="125">
        <f>ROUND(L184*K184,2)</f>
        <v>0</v>
      </c>
      <c r="X184" s="125">
        <f>ROUND(M184*K184,2)</f>
        <v>0</v>
      </c>
      <c r="Y184" s="37"/>
      <c r="Z184" s="174">
        <f>Y184*K184</f>
        <v>0</v>
      </c>
      <c r="AA184" s="174">
        <v>0</v>
      </c>
      <c r="AB184" s="174">
        <f>AA184*K184</f>
        <v>0</v>
      </c>
      <c r="AC184" s="174">
        <v>0</v>
      </c>
      <c r="AD184" s="175">
        <f>AC184*K184</f>
        <v>0</v>
      </c>
      <c r="AR184" s="19" t="s">
        <v>156</v>
      </c>
      <c r="AT184" s="19" t="s">
        <v>152</v>
      </c>
      <c r="AU184" s="19" t="s">
        <v>90</v>
      </c>
      <c r="AY184" s="19" t="s">
        <v>151</v>
      </c>
      <c r="BE184" s="112">
        <f>IF(U184="základní",P184,0)</f>
        <v>0</v>
      </c>
      <c r="BF184" s="112">
        <f>IF(U184="snížená",P184,0)</f>
        <v>0</v>
      </c>
      <c r="BG184" s="112">
        <f>IF(U184="zákl. přenesená",P184,0)</f>
        <v>0</v>
      </c>
      <c r="BH184" s="112">
        <f>IF(U184="sníž. přenesená",P184,0)</f>
        <v>0</v>
      </c>
      <c r="BI184" s="112">
        <f>IF(U184="nulová",P184,0)</f>
        <v>0</v>
      </c>
      <c r="BJ184" s="19" t="s">
        <v>90</v>
      </c>
      <c r="BK184" s="112">
        <f>ROUND(V184*K184,2)</f>
        <v>0</v>
      </c>
      <c r="BL184" s="19" t="s">
        <v>156</v>
      </c>
      <c r="BM184" s="19" t="s">
        <v>286</v>
      </c>
    </row>
    <row r="185" spans="2:65" s="1" customFormat="1" ht="31.5" customHeight="1">
      <c r="B185" s="36"/>
      <c r="C185" s="168" t="s">
        <v>246</v>
      </c>
      <c r="D185" s="168" t="s">
        <v>152</v>
      </c>
      <c r="E185" s="169" t="s">
        <v>287</v>
      </c>
      <c r="F185" s="282" t="s">
        <v>288</v>
      </c>
      <c r="G185" s="282"/>
      <c r="H185" s="282"/>
      <c r="I185" s="282"/>
      <c r="J185" s="170" t="s">
        <v>229</v>
      </c>
      <c r="K185" s="171">
        <v>130</v>
      </c>
      <c r="L185" s="172">
        <v>0</v>
      </c>
      <c r="M185" s="284">
        <v>0</v>
      </c>
      <c r="N185" s="285"/>
      <c r="O185" s="285"/>
      <c r="P185" s="283">
        <f>ROUND(V185*K185,2)</f>
        <v>0</v>
      </c>
      <c r="Q185" s="283"/>
      <c r="R185" s="38"/>
      <c r="T185" s="173" t="s">
        <v>23</v>
      </c>
      <c r="U185" s="45" t="s">
        <v>45</v>
      </c>
      <c r="V185" s="125">
        <f>L185+M185</f>
        <v>0</v>
      </c>
      <c r="W185" s="125">
        <f>ROUND(L185*K185,2)</f>
        <v>0</v>
      </c>
      <c r="X185" s="125">
        <f>ROUND(M185*K185,2)</f>
        <v>0</v>
      </c>
      <c r="Y185" s="37"/>
      <c r="Z185" s="174">
        <f>Y185*K185</f>
        <v>0</v>
      </c>
      <c r="AA185" s="174">
        <v>0</v>
      </c>
      <c r="AB185" s="174">
        <f>AA185*K185</f>
        <v>0</v>
      </c>
      <c r="AC185" s="174">
        <v>0</v>
      </c>
      <c r="AD185" s="175">
        <f>AC185*K185</f>
        <v>0</v>
      </c>
      <c r="AR185" s="19" t="s">
        <v>156</v>
      </c>
      <c r="AT185" s="19" t="s">
        <v>152</v>
      </c>
      <c r="AU185" s="19" t="s">
        <v>90</v>
      </c>
      <c r="AY185" s="19" t="s">
        <v>151</v>
      </c>
      <c r="BE185" s="112">
        <f>IF(U185="základní",P185,0)</f>
        <v>0</v>
      </c>
      <c r="BF185" s="112">
        <f>IF(U185="snížená",P185,0)</f>
        <v>0</v>
      </c>
      <c r="BG185" s="112">
        <f>IF(U185="zákl. přenesená",P185,0)</f>
        <v>0</v>
      </c>
      <c r="BH185" s="112">
        <f>IF(U185="sníž. přenesená",P185,0)</f>
        <v>0</v>
      </c>
      <c r="BI185" s="112">
        <f>IF(U185="nulová",P185,0)</f>
        <v>0</v>
      </c>
      <c r="BJ185" s="19" t="s">
        <v>90</v>
      </c>
      <c r="BK185" s="112">
        <f>ROUND(V185*K185,2)</f>
        <v>0</v>
      </c>
      <c r="BL185" s="19" t="s">
        <v>156</v>
      </c>
      <c r="BM185" s="19" t="s">
        <v>289</v>
      </c>
    </row>
    <row r="186" spans="2:65" s="1" customFormat="1" ht="22.5" customHeight="1">
      <c r="B186" s="36"/>
      <c r="C186" s="37"/>
      <c r="D186" s="37"/>
      <c r="E186" s="37"/>
      <c r="F186" s="286" t="s">
        <v>281</v>
      </c>
      <c r="G186" s="287"/>
      <c r="H186" s="287"/>
      <c r="I186" s="287"/>
      <c r="J186" s="37"/>
      <c r="K186" s="37"/>
      <c r="L186" s="37"/>
      <c r="M186" s="37"/>
      <c r="N186" s="37"/>
      <c r="O186" s="37"/>
      <c r="P186" s="37"/>
      <c r="Q186" s="37"/>
      <c r="R186" s="38"/>
      <c r="T186" s="142"/>
      <c r="U186" s="37"/>
      <c r="V186" s="37"/>
      <c r="W186" s="37"/>
      <c r="X186" s="37"/>
      <c r="Y186" s="37"/>
      <c r="Z186" s="37"/>
      <c r="AA186" s="37"/>
      <c r="AB186" s="37"/>
      <c r="AC186" s="37"/>
      <c r="AD186" s="79"/>
      <c r="AT186" s="19" t="s">
        <v>158</v>
      </c>
      <c r="AU186" s="19" t="s">
        <v>90</v>
      </c>
    </row>
    <row r="187" spans="2:65" s="9" customFormat="1" ht="22.5" customHeight="1">
      <c r="B187" s="176"/>
      <c r="C187" s="177"/>
      <c r="D187" s="177"/>
      <c r="E187" s="178" t="s">
        <v>23</v>
      </c>
      <c r="F187" s="288" t="s">
        <v>290</v>
      </c>
      <c r="G187" s="289"/>
      <c r="H187" s="289"/>
      <c r="I187" s="289"/>
      <c r="J187" s="177"/>
      <c r="K187" s="179">
        <v>55</v>
      </c>
      <c r="L187" s="177"/>
      <c r="M187" s="177"/>
      <c r="N187" s="177"/>
      <c r="O187" s="177"/>
      <c r="P187" s="177"/>
      <c r="Q187" s="177"/>
      <c r="R187" s="180"/>
      <c r="T187" s="181"/>
      <c r="U187" s="177"/>
      <c r="V187" s="177"/>
      <c r="W187" s="177"/>
      <c r="X187" s="177"/>
      <c r="Y187" s="177"/>
      <c r="Z187" s="177"/>
      <c r="AA187" s="177"/>
      <c r="AB187" s="177"/>
      <c r="AC187" s="177"/>
      <c r="AD187" s="182"/>
      <c r="AT187" s="183" t="s">
        <v>159</v>
      </c>
      <c r="AU187" s="183" t="s">
        <v>90</v>
      </c>
      <c r="AV187" s="9" t="s">
        <v>108</v>
      </c>
      <c r="AW187" s="9" t="s">
        <v>7</v>
      </c>
      <c r="AX187" s="9" t="s">
        <v>82</v>
      </c>
      <c r="AY187" s="183" t="s">
        <v>151</v>
      </c>
    </row>
    <row r="188" spans="2:65" s="9" customFormat="1" ht="22.5" customHeight="1">
      <c r="B188" s="176"/>
      <c r="C188" s="177"/>
      <c r="D188" s="177"/>
      <c r="E188" s="178" t="s">
        <v>23</v>
      </c>
      <c r="F188" s="288" t="s">
        <v>291</v>
      </c>
      <c r="G188" s="289"/>
      <c r="H188" s="289"/>
      <c r="I188" s="289"/>
      <c r="J188" s="177"/>
      <c r="K188" s="179">
        <v>75</v>
      </c>
      <c r="L188" s="177"/>
      <c r="M188" s="177"/>
      <c r="N188" s="177"/>
      <c r="O188" s="177"/>
      <c r="P188" s="177"/>
      <c r="Q188" s="177"/>
      <c r="R188" s="180"/>
      <c r="T188" s="181"/>
      <c r="U188" s="177"/>
      <c r="V188" s="177"/>
      <c r="W188" s="177"/>
      <c r="X188" s="177"/>
      <c r="Y188" s="177"/>
      <c r="Z188" s="177"/>
      <c r="AA188" s="177"/>
      <c r="AB188" s="177"/>
      <c r="AC188" s="177"/>
      <c r="AD188" s="182"/>
      <c r="AT188" s="183" t="s">
        <v>159</v>
      </c>
      <c r="AU188" s="183" t="s">
        <v>90</v>
      </c>
      <c r="AV188" s="9" t="s">
        <v>108</v>
      </c>
      <c r="AW188" s="9" t="s">
        <v>7</v>
      </c>
      <c r="AX188" s="9" t="s">
        <v>82</v>
      </c>
      <c r="AY188" s="183" t="s">
        <v>151</v>
      </c>
    </row>
    <row r="189" spans="2:65" s="10" customFormat="1" ht="22.5" customHeight="1">
      <c r="B189" s="184"/>
      <c r="C189" s="185"/>
      <c r="D189" s="185"/>
      <c r="E189" s="186" t="s">
        <v>23</v>
      </c>
      <c r="F189" s="290" t="s">
        <v>160</v>
      </c>
      <c r="G189" s="291"/>
      <c r="H189" s="291"/>
      <c r="I189" s="291"/>
      <c r="J189" s="185"/>
      <c r="K189" s="187">
        <v>130</v>
      </c>
      <c r="L189" s="185"/>
      <c r="M189" s="185"/>
      <c r="N189" s="185"/>
      <c r="O189" s="185"/>
      <c r="P189" s="185"/>
      <c r="Q189" s="185"/>
      <c r="R189" s="188"/>
      <c r="T189" s="189"/>
      <c r="U189" s="185"/>
      <c r="V189" s="185"/>
      <c r="W189" s="185"/>
      <c r="X189" s="185"/>
      <c r="Y189" s="185"/>
      <c r="Z189" s="185"/>
      <c r="AA189" s="185"/>
      <c r="AB189" s="185"/>
      <c r="AC189" s="185"/>
      <c r="AD189" s="190"/>
      <c r="AT189" s="191" t="s">
        <v>159</v>
      </c>
      <c r="AU189" s="191" t="s">
        <v>90</v>
      </c>
      <c r="AV189" s="10" t="s">
        <v>156</v>
      </c>
      <c r="AW189" s="10" t="s">
        <v>7</v>
      </c>
      <c r="AX189" s="10" t="s">
        <v>90</v>
      </c>
      <c r="AY189" s="191" t="s">
        <v>151</v>
      </c>
    </row>
    <row r="190" spans="2:65" s="1" customFormat="1" ht="31.5" customHeight="1">
      <c r="B190" s="36"/>
      <c r="C190" s="168" t="s">
        <v>292</v>
      </c>
      <c r="D190" s="168" t="s">
        <v>152</v>
      </c>
      <c r="E190" s="169" t="s">
        <v>293</v>
      </c>
      <c r="F190" s="282" t="s">
        <v>294</v>
      </c>
      <c r="G190" s="282"/>
      <c r="H190" s="282"/>
      <c r="I190" s="282"/>
      <c r="J190" s="170" t="s">
        <v>229</v>
      </c>
      <c r="K190" s="171">
        <v>130</v>
      </c>
      <c r="L190" s="172">
        <v>0</v>
      </c>
      <c r="M190" s="284">
        <v>0</v>
      </c>
      <c r="N190" s="285"/>
      <c r="O190" s="285"/>
      <c r="P190" s="283">
        <f>ROUND(V190*K190,2)</f>
        <v>0</v>
      </c>
      <c r="Q190" s="283"/>
      <c r="R190" s="38"/>
      <c r="T190" s="173" t="s">
        <v>23</v>
      </c>
      <c r="U190" s="45" t="s">
        <v>45</v>
      </c>
      <c r="V190" s="125">
        <f>L190+M190</f>
        <v>0</v>
      </c>
      <c r="W190" s="125">
        <f>ROUND(L190*K190,2)</f>
        <v>0</v>
      </c>
      <c r="X190" s="125">
        <f>ROUND(M190*K190,2)</f>
        <v>0</v>
      </c>
      <c r="Y190" s="37"/>
      <c r="Z190" s="174">
        <f>Y190*K190</f>
        <v>0</v>
      </c>
      <c r="AA190" s="174">
        <v>0</v>
      </c>
      <c r="AB190" s="174">
        <f>AA190*K190</f>
        <v>0</v>
      </c>
      <c r="AC190" s="174">
        <v>0</v>
      </c>
      <c r="AD190" s="175">
        <f>AC190*K190</f>
        <v>0</v>
      </c>
      <c r="AR190" s="19" t="s">
        <v>156</v>
      </c>
      <c r="AT190" s="19" t="s">
        <v>152</v>
      </c>
      <c r="AU190" s="19" t="s">
        <v>90</v>
      </c>
      <c r="AY190" s="19" t="s">
        <v>151</v>
      </c>
      <c r="BE190" s="112">
        <f>IF(U190="základní",P190,0)</f>
        <v>0</v>
      </c>
      <c r="BF190" s="112">
        <f>IF(U190="snížená",P190,0)</f>
        <v>0</v>
      </c>
      <c r="BG190" s="112">
        <f>IF(U190="zákl. přenesená",P190,0)</f>
        <v>0</v>
      </c>
      <c r="BH190" s="112">
        <f>IF(U190="sníž. přenesená",P190,0)</f>
        <v>0</v>
      </c>
      <c r="BI190" s="112">
        <f>IF(U190="nulová",P190,0)</f>
        <v>0</v>
      </c>
      <c r="BJ190" s="19" t="s">
        <v>90</v>
      </c>
      <c r="BK190" s="112">
        <f>ROUND(V190*K190,2)</f>
        <v>0</v>
      </c>
      <c r="BL190" s="19" t="s">
        <v>156</v>
      </c>
      <c r="BM190" s="19" t="s">
        <v>295</v>
      </c>
    </row>
    <row r="191" spans="2:65" s="1" customFormat="1" ht="22.5" customHeight="1">
      <c r="B191" s="36"/>
      <c r="C191" s="200" t="s">
        <v>249</v>
      </c>
      <c r="D191" s="200" t="s">
        <v>296</v>
      </c>
      <c r="E191" s="201" t="s">
        <v>297</v>
      </c>
      <c r="F191" s="303" t="s">
        <v>298</v>
      </c>
      <c r="G191" s="303"/>
      <c r="H191" s="303"/>
      <c r="I191" s="303"/>
      <c r="J191" s="202" t="s">
        <v>299</v>
      </c>
      <c r="K191" s="203">
        <v>4.68</v>
      </c>
      <c r="L191" s="204">
        <v>0</v>
      </c>
      <c r="M191" s="304"/>
      <c r="N191" s="304"/>
      <c r="O191" s="305"/>
      <c r="P191" s="283">
        <f>ROUND(V191*K191,2)</f>
        <v>0</v>
      </c>
      <c r="Q191" s="283"/>
      <c r="R191" s="38"/>
      <c r="T191" s="173" t="s">
        <v>23</v>
      </c>
      <c r="U191" s="45" t="s">
        <v>45</v>
      </c>
      <c r="V191" s="125">
        <f>L191+M191</f>
        <v>0</v>
      </c>
      <c r="W191" s="125">
        <f>ROUND(L191*K191,2)</f>
        <v>0</v>
      </c>
      <c r="X191" s="125">
        <f>ROUND(M191*K191,2)</f>
        <v>0</v>
      </c>
      <c r="Y191" s="37"/>
      <c r="Z191" s="174">
        <f>Y191*K191</f>
        <v>0</v>
      </c>
      <c r="AA191" s="174">
        <v>1E-3</v>
      </c>
      <c r="AB191" s="174">
        <f>AA191*K191</f>
        <v>4.6800000000000001E-3</v>
      </c>
      <c r="AC191" s="174">
        <v>0</v>
      </c>
      <c r="AD191" s="175">
        <f>AC191*K191</f>
        <v>0</v>
      </c>
      <c r="AR191" s="19" t="s">
        <v>169</v>
      </c>
      <c r="AT191" s="19" t="s">
        <v>296</v>
      </c>
      <c r="AU191" s="19" t="s">
        <v>90</v>
      </c>
      <c r="AY191" s="19" t="s">
        <v>151</v>
      </c>
      <c r="BE191" s="112">
        <f>IF(U191="základní",P191,0)</f>
        <v>0</v>
      </c>
      <c r="BF191" s="112">
        <f>IF(U191="snížená",P191,0)</f>
        <v>0</v>
      </c>
      <c r="BG191" s="112">
        <f>IF(U191="zákl. přenesená",P191,0)</f>
        <v>0</v>
      </c>
      <c r="BH191" s="112">
        <f>IF(U191="sníž. přenesená",P191,0)</f>
        <v>0</v>
      </c>
      <c r="BI191" s="112">
        <f>IF(U191="nulová",P191,0)</f>
        <v>0</v>
      </c>
      <c r="BJ191" s="19" t="s">
        <v>90</v>
      </c>
      <c r="BK191" s="112">
        <f>ROUND(V191*K191,2)</f>
        <v>0</v>
      </c>
      <c r="BL191" s="19" t="s">
        <v>156</v>
      </c>
      <c r="BM191" s="19" t="s">
        <v>300</v>
      </c>
    </row>
    <row r="192" spans="2:65" s="1" customFormat="1" ht="31.5" customHeight="1">
      <c r="B192" s="36"/>
      <c r="C192" s="168" t="s">
        <v>301</v>
      </c>
      <c r="D192" s="168" t="s">
        <v>152</v>
      </c>
      <c r="E192" s="169" t="s">
        <v>302</v>
      </c>
      <c r="F192" s="282" t="s">
        <v>303</v>
      </c>
      <c r="G192" s="282"/>
      <c r="H192" s="282"/>
      <c r="I192" s="282"/>
      <c r="J192" s="170" t="s">
        <v>229</v>
      </c>
      <c r="K192" s="171">
        <v>60</v>
      </c>
      <c r="L192" s="172">
        <v>0</v>
      </c>
      <c r="M192" s="284">
        <v>0</v>
      </c>
      <c r="N192" s="285"/>
      <c r="O192" s="285"/>
      <c r="P192" s="283">
        <f>ROUND(V192*K192,2)</f>
        <v>0</v>
      </c>
      <c r="Q192" s="283"/>
      <c r="R192" s="38"/>
      <c r="T192" s="173" t="s">
        <v>23</v>
      </c>
      <c r="U192" s="45" t="s">
        <v>45</v>
      </c>
      <c r="V192" s="125">
        <f>L192+M192</f>
        <v>0</v>
      </c>
      <c r="W192" s="125">
        <f>ROUND(L192*K192,2)</f>
        <v>0</v>
      </c>
      <c r="X192" s="125">
        <f>ROUND(M192*K192,2)</f>
        <v>0</v>
      </c>
      <c r="Y192" s="37"/>
      <c r="Z192" s="174">
        <f>Y192*K192</f>
        <v>0</v>
      </c>
      <c r="AA192" s="174">
        <v>0</v>
      </c>
      <c r="AB192" s="174">
        <f>AA192*K192</f>
        <v>0</v>
      </c>
      <c r="AC192" s="174">
        <v>0</v>
      </c>
      <c r="AD192" s="175">
        <f>AC192*K192</f>
        <v>0</v>
      </c>
      <c r="AR192" s="19" t="s">
        <v>156</v>
      </c>
      <c r="AT192" s="19" t="s">
        <v>152</v>
      </c>
      <c r="AU192" s="19" t="s">
        <v>90</v>
      </c>
      <c r="AY192" s="19" t="s">
        <v>151</v>
      </c>
      <c r="BE192" s="112">
        <f>IF(U192="základní",P192,0)</f>
        <v>0</v>
      </c>
      <c r="BF192" s="112">
        <f>IF(U192="snížená",P192,0)</f>
        <v>0</v>
      </c>
      <c r="BG192" s="112">
        <f>IF(U192="zákl. přenesená",P192,0)</f>
        <v>0</v>
      </c>
      <c r="BH192" s="112">
        <f>IF(U192="sníž. přenesená",P192,0)</f>
        <v>0</v>
      </c>
      <c r="BI192" s="112">
        <f>IF(U192="nulová",P192,0)</f>
        <v>0</v>
      </c>
      <c r="BJ192" s="19" t="s">
        <v>90</v>
      </c>
      <c r="BK192" s="112">
        <f>ROUND(V192*K192,2)</f>
        <v>0</v>
      </c>
      <c r="BL192" s="19" t="s">
        <v>156</v>
      </c>
      <c r="BM192" s="19" t="s">
        <v>304</v>
      </c>
    </row>
    <row r="193" spans="2:65" s="1" customFormat="1" ht="22.5" customHeight="1">
      <c r="B193" s="36"/>
      <c r="C193" s="37"/>
      <c r="D193" s="37"/>
      <c r="E193" s="37"/>
      <c r="F193" s="286" t="s">
        <v>305</v>
      </c>
      <c r="G193" s="287"/>
      <c r="H193" s="287"/>
      <c r="I193" s="287"/>
      <c r="J193" s="37"/>
      <c r="K193" s="37"/>
      <c r="L193" s="37"/>
      <c r="M193" s="37"/>
      <c r="N193" s="37"/>
      <c r="O193" s="37"/>
      <c r="P193" s="37"/>
      <c r="Q193" s="37"/>
      <c r="R193" s="38"/>
      <c r="T193" s="142"/>
      <c r="U193" s="37"/>
      <c r="V193" s="37"/>
      <c r="W193" s="37"/>
      <c r="X193" s="37"/>
      <c r="Y193" s="37"/>
      <c r="Z193" s="37"/>
      <c r="AA193" s="37"/>
      <c r="AB193" s="37"/>
      <c r="AC193" s="37"/>
      <c r="AD193" s="79"/>
      <c r="AT193" s="19" t="s">
        <v>158</v>
      </c>
      <c r="AU193" s="19" t="s">
        <v>90</v>
      </c>
    </row>
    <row r="194" spans="2:65" s="9" customFormat="1" ht="22.5" customHeight="1">
      <c r="B194" s="176"/>
      <c r="C194" s="177"/>
      <c r="D194" s="177"/>
      <c r="E194" s="178" t="s">
        <v>23</v>
      </c>
      <c r="F194" s="288" t="s">
        <v>306</v>
      </c>
      <c r="G194" s="289"/>
      <c r="H194" s="289"/>
      <c r="I194" s="289"/>
      <c r="J194" s="177"/>
      <c r="K194" s="179">
        <v>60</v>
      </c>
      <c r="L194" s="177"/>
      <c r="M194" s="177"/>
      <c r="N194" s="177"/>
      <c r="O194" s="177"/>
      <c r="P194" s="177"/>
      <c r="Q194" s="177"/>
      <c r="R194" s="180"/>
      <c r="T194" s="181"/>
      <c r="U194" s="177"/>
      <c r="V194" s="177"/>
      <c r="W194" s="177"/>
      <c r="X194" s="177"/>
      <c r="Y194" s="177"/>
      <c r="Z194" s="177"/>
      <c r="AA194" s="177"/>
      <c r="AB194" s="177"/>
      <c r="AC194" s="177"/>
      <c r="AD194" s="182"/>
      <c r="AT194" s="183" t="s">
        <v>159</v>
      </c>
      <c r="AU194" s="183" t="s">
        <v>90</v>
      </c>
      <c r="AV194" s="9" t="s">
        <v>108</v>
      </c>
      <c r="AW194" s="9" t="s">
        <v>7</v>
      </c>
      <c r="AX194" s="9" t="s">
        <v>82</v>
      </c>
      <c r="AY194" s="183" t="s">
        <v>151</v>
      </c>
    </row>
    <row r="195" spans="2:65" s="10" customFormat="1" ht="22.5" customHeight="1">
      <c r="B195" s="184"/>
      <c r="C195" s="185"/>
      <c r="D195" s="185"/>
      <c r="E195" s="186" t="s">
        <v>23</v>
      </c>
      <c r="F195" s="290" t="s">
        <v>160</v>
      </c>
      <c r="G195" s="291"/>
      <c r="H195" s="291"/>
      <c r="I195" s="291"/>
      <c r="J195" s="185"/>
      <c r="K195" s="187">
        <v>60</v>
      </c>
      <c r="L195" s="185"/>
      <c r="M195" s="185"/>
      <c r="N195" s="185"/>
      <c r="O195" s="185"/>
      <c r="P195" s="185"/>
      <c r="Q195" s="185"/>
      <c r="R195" s="188"/>
      <c r="T195" s="189"/>
      <c r="U195" s="185"/>
      <c r="V195" s="185"/>
      <c r="W195" s="185"/>
      <c r="X195" s="185"/>
      <c r="Y195" s="185"/>
      <c r="Z195" s="185"/>
      <c r="AA195" s="185"/>
      <c r="AB195" s="185"/>
      <c r="AC195" s="185"/>
      <c r="AD195" s="190"/>
      <c r="AT195" s="191" t="s">
        <v>159</v>
      </c>
      <c r="AU195" s="191" t="s">
        <v>90</v>
      </c>
      <c r="AV195" s="10" t="s">
        <v>156</v>
      </c>
      <c r="AW195" s="10" t="s">
        <v>7</v>
      </c>
      <c r="AX195" s="10" t="s">
        <v>90</v>
      </c>
      <c r="AY195" s="191" t="s">
        <v>151</v>
      </c>
    </row>
    <row r="196" spans="2:65" s="8" customFormat="1" ht="37.35" customHeight="1">
      <c r="B196" s="157"/>
      <c r="C196" s="158"/>
      <c r="D196" s="159" t="s">
        <v>196</v>
      </c>
      <c r="E196" s="159"/>
      <c r="F196" s="159"/>
      <c r="G196" s="159"/>
      <c r="H196" s="159"/>
      <c r="I196" s="159"/>
      <c r="J196" s="159"/>
      <c r="K196" s="159"/>
      <c r="L196" s="159"/>
      <c r="M196" s="299">
        <f>BK196</f>
        <v>0</v>
      </c>
      <c r="N196" s="300"/>
      <c r="O196" s="300"/>
      <c r="P196" s="300"/>
      <c r="Q196" s="300"/>
      <c r="R196" s="160"/>
      <c r="T196" s="161"/>
      <c r="U196" s="158"/>
      <c r="V196" s="158"/>
      <c r="W196" s="162">
        <f>SUM(W197:W216)</f>
        <v>0</v>
      </c>
      <c r="X196" s="162">
        <f>SUM(X197:X216)</f>
        <v>0</v>
      </c>
      <c r="Y196" s="158"/>
      <c r="Z196" s="163">
        <f>SUM(Z197:Z216)</f>
        <v>0</v>
      </c>
      <c r="AA196" s="158"/>
      <c r="AB196" s="163">
        <f>SUM(AB197:AB216)</f>
        <v>10.577025299999999</v>
      </c>
      <c r="AC196" s="158"/>
      <c r="AD196" s="164">
        <f>SUM(AD197:AD216)</f>
        <v>0</v>
      </c>
      <c r="AR196" s="165" t="s">
        <v>90</v>
      </c>
      <c r="AT196" s="166" t="s">
        <v>81</v>
      </c>
      <c r="AU196" s="166" t="s">
        <v>82</v>
      </c>
      <c r="AY196" s="165" t="s">
        <v>151</v>
      </c>
      <c r="BK196" s="167">
        <f>SUM(BK197:BK216)</f>
        <v>0</v>
      </c>
    </row>
    <row r="197" spans="2:65" s="1" customFormat="1" ht="31.5" customHeight="1">
      <c r="B197" s="36"/>
      <c r="C197" s="168" t="s">
        <v>254</v>
      </c>
      <c r="D197" s="168" t="s">
        <v>152</v>
      </c>
      <c r="E197" s="169" t="s">
        <v>307</v>
      </c>
      <c r="F197" s="282" t="s">
        <v>308</v>
      </c>
      <c r="G197" s="282"/>
      <c r="H197" s="282"/>
      <c r="I197" s="282"/>
      <c r="J197" s="170" t="s">
        <v>206</v>
      </c>
      <c r="K197" s="171">
        <v>0.34</v>
      </c>
      <c r="L197" s="172">
        <v>0</v>
      </c>
      <c r="M197" s="284">
        <v>0</v>
      </c>
      <c r="N197" s="285"/>
      <c r="O197" s="285"/>
      <c r="P197" s="283">
        <f>ROUND(V197*K197,2)</f>
        <v>0</v>
      </c>
      <c r="Q197" s="283"/>
      <c r="R197" s="38"/>
      <c r="T197" s="173" t="s">
        <v>23</v>
      </c>
      <c r="U197" s="45" t="s">
        <v>45</v>
      </c>
      <c r="V197" s="125">
        <f>L197+M197</f>
        <v>0</v>
      </c>
      <c r="W197" s="125">
        <f>ROUND(L197*K197,2)</f>
        <v>0</v>
      </c>
      <c r="X197" s="125">
        <f>ROUND(M197*K197,2)</f>
        <v>0</v>
      </c>
      <c r="Y197" s="37"/>
      <c r="Z197" s="174">
        <f>Y197*K197</f>
        <v>0</v>
      </c>
      <c r="AA197" s="174">
        <v>2.16</v>
      </c>
      <c r="AB197" s="174">
        <f>AA197*K197</f>
        <v>0.73440000000000005</v>
      </c>
      <c r="AC197" s="174">
        <v>0</v>
      </c>
      <c r="AD197" s="175">
        <f>AC197*K197</f>
        <v>0</v>
      </c>
      <c r="AR197" s="19" t="s">
        <v>156</v>
      </c>
      <c r="AT197" s="19" t="s">
        <v>152</v>
      </c>
      <c r="AU197" s="19" t="s">
        <v>90</v>
      </c>
      <c r="AY197" s="19" t="s">
        <v>151</v>
      </c>
      <c r="BE197" s="112">
        <f>IF(U197="základní",P197,0)</f>
        <v>0</v>
      </c>
      <c r="BF197" s="112">
        <f>IF(U197="snížená",P197,0)</f>
        <v>0</v>
      </c>
      <c r="BG197" s="112">
        <f>IF(U197="zákl. přenesená",P197,0)</f>
        <v>0</v>
      </c>
      <c r="BH197" s="112">
        <f>IF(U197="sníž. přenesená",P197,0)</f>
        <v>0</v>
      </c>
      <c r="BI197" s="112">
        <f>IF(U197="nulová",P197,0)</f>
        <v>0</v>
      </c>
      <c r="BJ197" s="19" t="s">
        <v>90</v>
      </c>
      <c r="BK197" s="112">
        <f>ROUND(V197*K197,2)</f>
        <v>0</v>
      </c>
      <c r="BL197" s="19" t="s">
        <v>156</v>
      </c>
      <c r="BM197" s="19" t="s">
        <v>309</v>
      </c>
    </row>
    <row r="198" spans="2:65" s="1" customFormat="1" ht="22.5" customHeight="1">
      <c r="B198" s="36"/>
      <c r="C198" s="37"/>
      <c r="D198" s="37"/>
      <c r="E198" s="37"/>
      <c r="F198" s="286" t="s">
        <v>310</v>
      </c>
      <c r="G198" s="287"/>
      <c r="H198" s="287"/>
      <c r="I198" s="287"/>
      <c r="J198" s="37"/>
      <c r="K198" s="37"/>
      <c r="L198" s="37"/>
      <c r="M198" s="37"/>
      <c r="N198" s="37"/>
      <c r="O198" s="37"/>
      <c r="P198" s="37"/>
      <c r="Q198" s="37"/>
      <c r="R198" s="38"/>
      <c r="T198" s="142"/>
      <c r="U198" s="37"/>
      <c r="V198" s="37"/>
      <c r="W198" s="37"/>
      <c r="X198" s="37"/>
      <c r="Y198" s="37"/>
      <c r="Z198" s="37"/>
      <c r="AA198" s="37"/>
      <c r="AB198" s="37"/>
      <c r="AC198" s="37"/>
      <c r="AD198" s="79"/>
      <c r="AT198" s="19" t="s">
        <v>158</v>
      </c>
      <c r="AU198" s="19" t="s">
        <v>90</v>
      </c>
    </row>
    <row r="199" spans="2:65" s="1" customFormat="1" ht="22.5" customHeight="1">
      <c r="B199" s="36"/>
      <c r="C199" s="168" t="s">
        <v>311</v>
      </c>
      <c r="D199" s="168" t="s">
        <v>152</v>
      </c>
      <c r="E199" s="169" t="s">
        <v>312</v>
      </c>
      <c r="F199" s="282" t="s">
        <v>313</v>
      </c>
      <c r="G199" s="282"/>
      <c r="H199" s="282"/>
      <c r="I199" s="282"/>
      <c r="J199" s="170" t="s">
        <v>206</v>
      </c>
      <c r="K199" s="171">
        <v>2.67</v>
      </c>
      <c r="L199" s="172">
        <v>0</v>
      </c>
      <c r="M199" s="284">
        <v>0</v>
      </c>
      <c r="N199" s="285"/>
      <c r="O199" s="285"/>
      <c r="P199" s="283">
        <f>ROUND(V199*K199,2)</f>
        <v>0</v>
      </c>
      <c r="Q199" s="283"/>
      <c r="R199" s="38"/>
      <c r="T199" s="173" t="s">
        <v>23</v>
      </c>
      <c r="U199" s="45" t="s">
        <v>45</v>
      </c>
      <c r="V199" s="125">
        <f>L199+M199</f>
        <v>0</v>
      </c>
      <c r="W199" s="125">
        <f>ROUND(L199*K199,2)</f>
        <v>0</v>
      </c>
      <c r="X199" s="125">
        <f>ROUND(M199*K199,2)</f>
        <v>0</v>
      </c>
      <c r="Y199" s="37"/>
      <c r="Z199" s="174">
        <f>Y199*K199</f>
        <v>0</v>
      </c>
      <c r="AA199" s="174">
        <v>2.2563399999999998</v>
      </c>
      <c r="AB199" s="174">
        <f>AA199*K199</f>
        <v>6.0244277999999989</v>
      </c>
      <c r="AC199" s="174">
        <v>0</v>
      </c>
      <c r="AD199" s="175">
        <f>AC199*K199</f>
        <v>0</v>
      </c>
      <c r="AR199" s="19" t="s">
        <v>156</v>
      </c>
      <c r="AT199" s="19" t="s">
        <v>152</v>
      </c>
      <c r="AU199" s="19" t="s">
        <v>90</v>
      </c>
      <c r="AY199" s="19" t="s">
        <v>151</v>
      </c>
      <c r="BE199" s="112">
        <f>IF(U199="základní",P199,0)</f>
        <v>0</v>
      </c>
      <c r="BF199" s="112">
        <f>IF(U199="snížená",P199,0)</f>
        <v>0</v>
      </c>
      <c r="BG199" s="112">
        <f>IF(U199="zákl. přenesená",P199,0)</f>
        <v>0</v>
      </c>
      <c r="BH199" s="112">
        <f>IF(U199="sníž. přenesená",P199,0)</f>
        <v>0</v>
      </c>
      <c r="BI199" s="112">
        <f>IF(U199="nulová",P199,0)</f>
        <v>0</v>
      </c>
      <c r="BJ199" s="19" t="s">
        <v>90</v>
      </c>
      <c r="BK199" s="112">
        <f>ROUND(V199*K199,2)</f>
        <v>0</v>
      </c>
      <c r="BL199" s="19" t="s">
        <v>156</v>
      </c>
      <c r="BM199" s="19" t="s">
        <v>314</v>
      </c>
    </row>
    <row r="200" spans="2:65" s="1" customFormat="1" ht="30" customHeight="1">
      <c r="B200" s="36"/>
      <c r="C200" s="37"/>
      <c r="D200" s="37"/>
      <c r="E200" s="37"/>
      <c r="F200" s="286" t="s">
        <v>213</v>
      </c>
      <c r="G200" s="287"/>
      <c r="H200" s="287"/>
      <c r="I200" s="287"/>
      <c r="J200" s="37"/>
      <c r="K200" s="37"/>
      <c r="L200" s="37"/>
      <c r="M200" s="37"/>
      <c r="N200" s="37"/>
      <c r="O200" s="37"/>
      <c r="P200" s="37"/>
      <c r="Q200" s="37"/>
      <c r="R200" s="38"/>
      <c r="T200" s="142"/>
      <c r="U200" s="37"/>
      <c r="V200" s="37"/>
      <c r="W200" s="37"/>
      <c r="X200" s="37"/>
      <c r="Y200" s="37"/>
      <c r="Z200" s="37"/>
      <c r="AA200" s="37"/>
      <c r="AB200" s="37"/>
      <c r="AC200" s="37"/>
      <c r="AD200" s="79"/>
      <c r="AT200" s="19" t="s">
        <v>158</v>
      </c>
      <c r="AU200" s="19" t="s">
        <v>90</v>
      </c>
    </row>
    <row r="201" spans="2:65" s="9" customFormat="1" ht="22.5" customHeight="1">
      <c r="B201" s="176"/>
      <c r="C201" s="177"/>
      <c r="D201" s="177"/>
      <c r="E201" s="178" t="s">
        <v>23</v>
      </c>
      <c r="F201" s="288" t="s">
        <v>315</v>
      </c>
      <c r="G201" s="289"/>
      <c r="H201" s="289"/>
      <c r="I201" s="289"/>
      <c r="J201" s="177"/>
      <c r="K201" s="179">
        <v>1.3</v>
      </c>
      <c r="L201" s="177"/>
      <c r="M201" s="177"/>
      <c r="N201" s="177"/>
      <c r="O201" s="177"/>
      <c r="P201" s="177"/>
      <c r="Q201" s="177"/>
      <c r="R201" s="180"/>
      <c r="T201" s="181"/>
      <c r="U201" s="177"/>
      <c r="V201" s="177"/>
      <c r="W201" s="177"/>
      <c r="X201" s="177"/>
      <c r="Y201" s="177"/>
      <c r="Z201" s="177"/>
      <c r="AA201" s="177"/>
      <c r="AB201" s="177"/>
      <c r="AC201" s="177"/>
      <c r="AD201" s="182"/>
      <c r="AT201" s="183" t="s">
        <v>159</v>
      </c>
      <c r="AU201" s="183" t="s">
        <v>90</v>
      </c>
      <c r="AV201" s="9" t="s">
        <v>108</v>
      </c>
      <c r="AW201" s="9" t="s">
        <v>7</v>
      </c>
      <c r="AX201" s="9" t="s">
        <v>82</v>
      </c>
      <c r="AY201" s="183" t="s">
        <v>151</v>
      </c>
    </row>
    <row r="202" spans="2:65" s="9" customFormat="1" ht="22.5" customHeight="1">
      <c r="B202" s="176"/>
      <c r="C202" s="177"/>
      <c r="D202" s="177"/>
      <c r="E202" s="178" t="s">
        <v>23</v>
      </c>
      <c r="F202" s="288" t="s">
        <v>316</v>
      </c>
      <c r="G202" s="289"/>
      <c r="H202" s="289"/>
      <c r="I202" s="289"/>
      <c r="J202" s="177"/>
      <c r="K202" s="179">
        <v>0.56999999999999995</v>
      </c>
      <c r="L202" s="177"/>
      <c r="M202" s="177"/>
      <c r="N202" s="177"/>
      <c r="O202" s="177"/>
      <c r="P202" s="177"/>
      <c r="Q202" s="177"/>
      <c r="R202" s="180"/>
      <c r="T202" s="181"/>
      <c r="U202" s="177"/>
      <c r="V202" s="177"/>
      <c r="W202" s="177"/>
      <c r="X202" s="177"/>
      <c r="Y202" s="177"/>
      <c r="Z202" s="177"/>
      <c r="AA202" s="177"/>
      <c r="AB202" s="177"/>
      <c r="AC202" s="177"/>
      <c r="AD202" s="182"/>
      <c r="AT202" s="183" t="s">
        <v>159</v>
      </c>
      <c r="AU202" s="183" t="s">
        <v>90</v>
      </c>
      <c r="AV202" s="9" t="s">
        <v>108</v>
      </c>
      <c r="AW202" s="9" t="s">
        <v>7</v>
      </c>
      <c r="AX202" s="9" t="s">
        <v>82</v>
      </c>
      <c r="AY202" s="183" t="s">
        <v>151</v>
      </c>
    </row>
    <row r="203" spans="2:65" s="9" customFormat="1" ht="22.5" customHeight="1">
      <c r="B203" s="176"/>
      <c r="C203" s="177"/>
      <c r="D203" s="177"/>
      <c r="E203" s="178" t="s">
        <v>23</v>
      </c>
      <c r="F203" s="288" t="s">
        <v>317</v>
      </c>
      <c r="G203" s="289"/>
      <c r="H203" s="289"/>
      <c r="I203" s="289"/>
      <c r="J203" s="177"/>
      <c r="K203" s="179">
        <v>0.8</v>
      </c>
      <c r="L203" s="177"/>
      <c r="M203" s="177"/>
      <c r="N203" s="177"/>
      <c r="O203" s="177"/>
      <c r="P203" s="177"/>
      <c r="Q203" s="177"/>
      <c r="R203" s="180"/>
      <c r="T203" s="181"/>
      <c r="U203" s="177"/>
      <c r="V203" s="177"/>
      <c r="W203" s="177"/>
      <c r="X203" s="177"/>
      <c r="Y203" s="177"/>
      <c r="Z203" s="177"/>
      <c r="AA203" s="177"/>
      <c r="AB203" s="177"/>
      <c r="AC203" s="177"/>
      <c r="AD203" s="182"/>
      <c r="AT203" s="183" t="s">
        <v>159</v>
      </c>
      <c r="AU203" s="183" t="s">
        <v>90</v>
      </c>
      <c r="AV203" s="9" t="s">
        <v>108</v>
      </c>
      <c r="AW203" s="9" t="s">
        <v>7</v>
      </c>
      <c r="AX203" s="9" t="s">
        <v>82</v>
      </c>
      <c r="AY203" s="183" t="s">
        <v>151</v>
      </c>
    </row>
    <row r="204" spans="2:65" s="10" customFormat="1" ht="22.5" customHeight="1">
      <c r="B204" s="184"/>
      <c r="C204" s="185"/>
      <c r="D204" s="185"/>
      <c r="E204" s="186" t="s">
        <v>23</v>
      </c>
      <c r="F204" s="290" t="s">
        <v>160</v>
      </c>
      <c r="G204" s="291"/>
      <c r="H204" s="291"/>
      <c r="I204" s="291"/>
      <c r="J204" s="185"/>
      <c r="K204" s="187">
        <v>2.67</v>
      </c>
      <c r="L204" s="185"/>
      <c r="M204" s="185"/>
      <c r="N204" s="185"/>
      <c r="O204" s="185"/>
      <c r="P204" s="185"/>
      <c r="Q204" s="185"/>
      <c r="R204" s="188"/>
      <c r="T204" s="189"/>
      <c r="U204" s="185"/>
      <c r="V204" s="185"/>
      <c r="W204" s="185"/>
      <c r="X204" s="185"/>
      <c r="Y204" s="185"/>
      <c r="Z204" s="185"/>
      <c r="AA204" s="185"/>
      <c r="AB204" s="185"/>
      <c r="AC204" s="185"/>
      <c r="AD204" s="190"/>
      <c r="AT204" s="191" t="s">
        <v>159</v>
      </c>
      <c r="AU204" s="191" t="s">
        <v>90</v>
      </c>
      <c r="AV204" s="10" t="s">
        <v>156</v>
      </c>
      <c r="AW204" s="10" t="s">
        <v>7</v>
      </c>
      <c r="AX204" s="10" t="s">
        <v>90</v>
      </c>
      <c r="AY204" s="191" t="s">
        <v>151</v>
      </c>
    </row>
    <row r="205" spans="2:65" s="1" customFormat="1" ht="22.5" customHeight="1">
      <c r="B205" s="36"/>
      <c r="C205" s="168" t="s">
        <v>257</v>
      </c>
      <c r="D205" s="168" t="s">
        <v>152</v>
      </c>
      <c r="E205" s="169" t="s">
        <v>318</v>
      </c>
      <c r="F205" s="282" t="s">
        <v>319</v>
      </c>
      <c r="G205" s="282"/>
      <c r="H205" s="282"/>
      <c r="I205" s="282"/>
      <c r="J205" s="170" t="s">
        <v>229</v>
      </c>
      <c r="K205" s="171">
        <v>3.99</v>
      </c>
      <c r="L205" s="172">
        <v>0</v>
      </c>
      <c r="M205" s="284">
        <v>0</v>
      </c>
      <c r="N205" s="285"/>
      <c r="O205" s="285"/>
      <c r="P205" s="283">
        <f>ROUND(V205*K205,2)</f>
        <v>0</v>
      </c>
      <c r="Q205" s="283"/>
      <c r="R205" s="38"/>
      <c r="T205" s="173" t="s">
        <v>23</v>
      </c>
      <c r="U205" s="45" t="s">
        <v>45</v>
      </c>
      <c r="V205" s="125">
        <f>L205+M205</f>
        <v>0</v>
      </c>
      <c r="W205" s="125">
        <f>ROUND(L205*K205,2)</f>
        <v>0</v>
      </c>
      <c r="X205" s="125">
        <f>ROUND(M205*K205,2)</f>
        <v>0</v>
      </c>
      <c r="Y205" s="37"/>
      <c r="Z205" s="174">
        <f>Y205*K205</f>
        <v>0</v>
      </c>
      <c r="AA205" s="174">
        <v>1.0300000000000001E-3</v>
      </c>
      <c r="AB205" s="174">
        <f>AA205*K205</f>
        <v>4.1097000000000009E-3</v>
      </c>
      <c r="AC205" s="174">
        <v>0</v>
      </c>
      <c r="AD205" s="175">
        <f>AC205*K205</f>
        <v>0</v>
      </c>
      <c r="AR205" s="19" t="s">
        <v>156</v>
      </c>
      <c r="AT205" s="19" t="s">
        <v>152</v>
      </c>
      <c r="AU205" s="19" t="s">
        <v>90</v>
      </c>
      <c r="AY205" s="19" t="s">
        <v>151</v>
      </c>
      <c r="BE205" s="112">
        <f>IF(U205="základní",P205,0)</f>
        <v>0</v>
      </c>
      <c r="BF205" s="112">
        <f>IF(U205="snížená",P205,0)</f>
        <v>0</v>
      </c>
      <c r="BG205" s="112">
        <f>IF(U205="zákl. přenesená",P205,0)</f>
        <v>0</v>
      </c>
      <c r="BH205" s="112">
        <f>IF(U205="sníž. přenesená",P205,0)</f>
        <v>0</v>
      </c>
      <c r="BI205" s="112">
        <f>IF(U205="nulová",P205,0)</f>
        <v>0</v>
      </c>
      <c r="BJ205" s="19" t="s">
        <v>90</v>
      </c>
      <c r="BK205" s="112">
        <f>ROUND(V205*K205,2)</f>
        <v>0</v>
      </c>
      <c r="BL205" s="19" t="s">
        <v>156</v>
      </c>
      <c r="BM205" s="19" t="s">
        <v>320</v>
      </c>
    </row>
    <row r="206" spans="2:65" s="1" customFormat="1" ht="22.5" customHeight="1">
      <c r="B206" s="36"/>
      <c r="C206" s="37"/>
      <c r="D206" s="37"/>
      <c r="E206" s="37"/>
      <c r="F206" s="286" t="s">
        <v>310</v>
      </c>
      <c r="G206" s="287"/>
      <c r="H206" s="287"/>
      <c r="I206" s="287"/>
      <c r="J206" s="37"/>
      <c r="K206" s="37"/>
      <c r="L206" s="37"/>
      <c r="M206" s="37"/>
      <c r="N206" s="37"/>
      <c r="O206" s="37"/>
      <c r="P206" s="37"/>
      <c r="Q206" s="37"/>
      <c r="R206" s="38"/>
      <c r="T206" s="142"/>
      <c r="U206" s="37"/>
      <c r="V206" s="37"/>
      <c r="W206" s="37"/>
      <c r="X206" s="37"/>
      <c r="Y206" s="37"/>
      <c r="Z206" s="37"/>
      <c r="AA206" s="37"/>
      <c r="AB206" s="37"/>
      <c r="AC206" s="37"/>
      <c r="AD206" s="79"/>
      <c r="AT206" s="19" t="s">
        <v>158</v>
      </c>
      <c r="AU206" s="19" t="s">
        <v>90</v>
      </c>
    </row>
    <row r="207" spans="2:65" s="1" customFormat="1" ht="22.5" customHeight="1">
      <c r="B207" s="36"/>
      <c r="C207" s="168" t="s">
        <v>321</v>
      </c>
      <c r="D207" s="168" t="s">
        <v>152</v>
      </c>
      <c r="E207" s="169" t="s">
        <v>322</v>
      </c>
      <c r="F207" s="282" t="s">
        <v>323</v>
      </c>
      <c r="G207" s="282"/>
      <c r="H207" s="282"/>
      <c r="I207" s="282"/>
      <c r="J207" s="170" t="s">
        <v>229</v>
      </c>
      <c r="K207" s="171">
        <v>3.99</v>
      </c>
      <c r="L207" s="172">
        <v>0</v>
      </c>
      <c r="M207" s="284">
        <v>0</v>
      </c>
      <c r="N207" s="285"/>
      <c r="O207" s="285"/>
      <c r="P207" s="283">
        <f>ROUND(V207*K207,2)</f>
        <v>0</v>
      </c>
      <c r="Q207" s="283"/>
      <c r="R207" s="38"/>
      <c r="T207" s="173" t="s">
        <v>23</v>
      </c>
      <c r="U207" s="45" t="s">
        <v>45</v>
      </c>
      <c r="V207" s="125">
        <f>L207+M207</f>
        <v>0</v>
      </c>
      <c r="W207" s="125">
        <f>ROUND(L207*K207,2)</f>
        <v>0</v>
      </c>
      <c r="X207" s="125">
        <f>ROUND(M207*K207,2)</f>
        <v>0</v>
      </c>
      <c r="Y207" s="37"/>
      <c r="Z207" s="174">
        <f>Y207*K207</f>
        <v>0</v>
      </c>
      <c r="AA207" s="174">
        <v>0</v>
      </c>
      <c r="AB207" s="174">
        <f>AA207*K207</f>
        <v>0</v>
      </c>
      <c r="AC207" s="174">
        <v>0</v>
      </c>
      <c r="AD207" s="175">
        <f>AC207*K207</f>
        <v>0</v>
      </c>
      <c r="AR207" s="19" t="s">
        <v>156</v>
      </c>
      <c r="AT207" s="19" t="s">
        <v>152</v>
      </c>
      <c r="AU207" s="19" t="s">
        <v>90</v>
      </c>
      <c r="AY207" s="19" t="s">
        <v>151</v>
      </c>
      <c r="BE207" s="112">
        <f>IF(U207="základní",P207,0)</f>
        <v>0</v>
      </c>
      <c r="BF207" s="112">
        <f>IF(U207="snížená",P207,0)</f>
        <v>0</v>
      </c>
      <c r="BG207" s="112">
        <f>IF(U207="zákl. přenesená",P207,0)</f>
        <v>0</v>
      </c>
      <c r="BH207" s="112">
        <f>IF(U207="sníž. přenesená",P207,0)</f>
        <v>0</v>
      </c>
      <c r="BI207" s="112">
        <f>IF(U207="nulová",P207,0)</f>
        <v>0</v>
      </c>
      <c r="BJ207" s="19" t="s">
        <v>90</v>
      </c>
      <c r="BK207" s="112">
        <f>ROUND(V207*K207,2)</f>
        <v>0</v>
      </c>
      <c r="BL207" s="19" t="s">
        <v>156</v>
      </c>
      <c r="BM207" s="19" t="s">
        <v>324</v>
      </c>
    </row>
    <row r="208" spans="2:65" s="9" customFormat="1" ht="22.5" customHeight="1">
      <c r="B208" s="176"/>
      <c r="C208" s="177"/>
      <c r="D208" s="177"/>
      <c r="E208" s="178" t="s">
        <v>23</v>
      </c>
      <c r="F208" s="292" t="s">
        <v>325</v>
      </c>
      <c r="G208" s="293"/>
      <c r="H208" s="293"/>
      <c r="I208" s="293"/>
      <c r="J208" s="177"/>
      <c r="K208" s="179">
        <v>3.99</v>
      </c>
      <c r="L208" s="177"/>
      <c r="M208" s="177"/>
      <c r="N208" s="177"/>
      <c r="O208" s="177"/>
      <c r="P208" s="177"/>
      <c r="Q208" s="177"/>
      <c r="R208" s="180"/>
      <c r="T208" s="181"/>
      <c r="U208" s="177"/>
      <c r="V208" s="177"/>
      <c r="W208" s="177"/>
      <c r="X208" s="177"/>
      <c r="Y208" s="177"/>
      <c r="Z208" s="177"/>
      <c r="AA208" s="177"/>
      <c r="AB208" s="177"/>
      <c r="AC208" s="177"/>
      <c r="AD208" s="182"/>
      <c r="AT208" s="183" t="s">
        <v>159</v>
      </c>
      <c r="AU208" s="183" t="s">
        <v>90</v>
      </c>
      <c r="AV208" s="9" t="s">
        <v>108</v>
      </c>
      <c r="AW208" s="9" t="s">
        <v>7</v>
      </c>
      <c r="AX208" s="9" t="s">
        <v>82</v>
      </c>
      <c r="AY208" s="183" t="s">
        <v>151</v>
      </c>
    </row>
    <row r="209" spans="2:65" s="10" customFormat="1" ht="22.5" customHeight="1">
      <c r="B209" s="184"/>
      <c r="C209" s="185"/>
      <c r="D209" s="185"/>
      <c r="E209" s="186" t="s">
        <v>23</v>
      </c>
      <c r="F209" s="290" t="s">
        <v>160</v>
      </c>
      <c r="G209" s="291"/>
      <c r="H209" s="291"/>
      <c r="I209" s="291"/>
      <c r="J209" s="185"/>
      <c r="K209" s="187">
        <v>3.99</v>
      </c>
      <c r="L209" s="185"/>
      <c r="M209" s="185"/>
      <c r="N209" s="185"/>
      <c r="O209" s="185"/>
      <c r="P209" s="185"/>
      <c r="Q209" s="185"/>
      <c r="R209" s="188"/>
      <c r="T209" s="189"/>
      <c r="U209" s="185"/>
      <c r="V209" s="185"/>
      <c r="W209" s="185"/>
      <c r="X209" s="185"/>
      <c r="Y209" s="185"/>
      <c r="Z209" s="185"/>
      <c r="AA209" s="185"/>
      <c r="AB209" s="185"/>
      <c r="AC209" s="185"/>
      <c r="AD209" s="190"/>
      <c r="AT209" s="191" t="s">
        <v>159</v>
      </c>
      <c r="AU209" s="191" t="s">
        <v>90</v>
      </c>
      <c r="AV209" s="10" t="s">
        <v>156</v>
      </c>
      <c r="AW209" s="10" t="s">
        <v>7</v>
      </c>
      <c r="AX209" s="10" t="s">
        <v>90</v>
      </c>
      <c r="AY209" s="191" t="s">
        <v>151</v>
      </c>
    </row>
    <row r="210" spans="2:65" s="1" customFormat="1" ht="22.5" customHeight="1">
      <c r="B210" s="36"/>
      <c r="C210" s="168" t="s">
        <v>262</v>
      </c>
      <c r="D210" s="168" t="s">
        <v>152</v>
      </c>
      <c r="E210" s="169" t="s">
        <v>326</v>
      </c>
      <c r="F210" s="282" t="s">
        <v>327</v>
      </c>
      <c r="G210" s="282"/>
      <c r="H210" s="282"/>
      <c r="I210" s="282"/>
      <c r="J210" s="170" t="s">
        <v>226</v>
      </c>
      <c r="K210" s="171">
        <v>0.15</v>
      </c>
      <c r="L210" s="172">
        <v>0</v>
      </c>
      <c r="M210" s="284">
        <v>0</v>
      </c>
      <c r="N210" s="285"/>
      <c r="O210" s="285"/>
      <c r="P210" s="283">
        <f>ROUND(V210*K210,2)</f>
        <v>0</v>
      </c>
      <c r="Q210" s="283"/>
      <c r="R210" s="38"/>
      <c r="T210" s="173" t="s">
        <v>23</v>
      </c>
      <c r="U210" s="45" t="s">
        <v>45</v>
      </c>
      <c r="V210" s="125">
        <f>L210+M210</f>
        <v>0</v>
      </c>
      <c r="W210" s="125">
        <f>ROUND(L210*K210,2)</f>
        <v>0</v>
      </c>
      <c r="X210" s="125">
        <f>ROUND(M210*K210,2)</f>
        <v>0</v>
      </c>
      <c r="Y210" s="37"/>
      <c r="Z210" s="174">
        <f>Y210*K210</f>
        <v>0</v>
      </c>
      <c r="AA210" s="174">
        <v>1.0587800000000001</v>
      </c>
      <c r="AB210" s="174">
        <f>AA210*K210</f>
        <v>0.15881700000000001</v>
      </c>
      <c r="AC210" s="174">
        <v>0</v>
      </c>
      <c r="AD210" s="175">
        <f>AC210*K210</f>
        <v>0</v>
      </c>
      <c r="AR210" s="19" t="s">
        <v>156</v>
      </c>
      <c r="AT210" s="19" t="s">
        <v>152</v>
      </c>
      <c r="AU210" s="19" t="s">
        <v>90</v>
      </c>
      <c r="AY210" s="19" t="s">
        <v>151</v>
      </c>
      <c r="BE210" s="112">
        <f>IF(U210="základní",P210,0)</f>
        <v>0</v>
      </c>
      <c r="BF210" s="112">
        <f>IF(U210="snížená",P210,0)</f>
        <v>0</v>
      </c>
      <c r="BG210" s="112">
        <f>IF(U210="zákl. přenesená",P210,0)</f>
        <v>0</v>
      </c>
      <c r="BH210" s="112">
        <f>IF(U210="sníž. přenesená",P210,0)</f>
        <v>0</v>
      </c>
      <c r="BI210" s="112">
        <f>IF(U210="nulová",P210,0)</f>
        <v>0</v>
      </c>
      <c r="BJ210" s="19" t="s">
        <v>90</v>
      </c>
      <c r="BK210" s="112">
        <f>ROUND(V210*K210,2)</f>
        <v>0</v>
      </c>
      <c r="BL210" s="19" t="s">
        <v>156</v>
      </c>
      <c r="BM210" s="19" t="s">
        <v>306</v>
      </c>
    </row>
    <row r="211" spans="2:65" s="1" customFormat="1" ht="22.5" customHeight="1">
      <c r="B211" s="36"/>
      <c r="C211" s="37"/>
      <c r="D211" s="37"/>
      <c r="E211" s="37"/>
      <c r="F211" s="286" t="s">
        <v>328</v>
      </c>
      <c r="G211" s="287"/>
      <c r="H211" s="287"/>
      <c r="I211" s="287"/>
      <c r="J211" s="37"/>
      <c r="K211" s="37"/>
      <c r="L211" s="37"/>
      <c r="M211" s="37"/>
      <c r="N211" s="37"/>
      <c r="O211" s="37"/>
      <c r="P211" s="37"/>
      <c r="Q211" s="37"/>
      <c r="R211" s="38"/>
      <c r="T211" s="142"/>
      <c r="U211" s="37"/>
      <c r="V211" s="37"/>
      <c r="W211" s="37"/>
      <c r="X211" s="37"/>
      <c r="Y211" s="37"/>
      <c r="Z211" s="37"/>
      <c r="AA211" s="37"/>
      <c r="AB211" s="37"/>
      <c r="AC211" s="37"/>
      <c r="AD211" s="79"/>
      <c r="AT211" s="19" t="s">
        <v>158</v>
      </c>
      <c r="AU211" s="19" t="s">
        <v>90</v>
      </c>
    </row>
    <row r="212" spans="2:65" s="1" customFormat="1" ht="22.5" customHeight="1">
      <c r="B212" s="36"/>
      <c r="C212" s="168" t="s">
        <v>329</v>
      </c>
      <c r="D212" s="168" t="s">
        <v>152</v>
      </c>
      <c r="E212" s="169" t="s">
        <v>312</v>
      </c>
      <c r="F212" s="282" t="s">
        <v>313</v>
      </c>
      <c r="G212" s="282"/>
      <c r="H212" s="282"/>
      <c r="I212" s="282"/>
      <c r="J212" s="170" t="s">
        <v>206</v>
      </c>
      <c r="K212" s="171">
        <v>1.62</v>
      </c>
      <c r="L212" s="172">
        <v>0</v>
      </c>
      <c r="M212" s="284">
        <v>0</v>
      </c>
      <c r="N212" s="285"/>
      <c r="O212" s="285"/>
      <c r="P212" s="283">
        <f>ROUND(V212*K212,2)</f>
        <v>0</v>
      </c>
      <c r="Q212" s="283"/>
      <c r="R212" s="38"/>
      <c r="T212" s="173" t="s">
        <v>23</v>
      </c>
      <c r="U212" s="45" t="s">
        <v>45</v>
      </c>
      <c r="V212" s="125">
        <f>L212+M212</f>
        <v>0</v>
      </c>
      <c r="W212" s="125">
        <f>ROUND(L212*K212,2)</f>
        <v>0</v>
      </c>
      <c r="X212" s="125">
        <f>ROUND(M212*K212,2)</f>
        <v>0</v>
      </c>
      <c r="Y212" s="37"/>
      <c r="Z212" s="174">
        <f>Y212*K212</f>
        <v>0</v>
      </c>
      <c r="AA212" s="174">
        <v>2.2563399999999998</v>
      </c>
      <c r="AB212" s="174">
        <f>AA212*K212</f>
        <v>3.6552707999999998</v>
      </c>
      <c r="AC212" s="174">
        <v>0</v>
      </c>
      <c r="AD212" s="175">
        <f>AC212*K212</f>
        <v>0</v>
      </c>
      <c r="AR212" s="19" t="s">
        <v>156</v>
      </c>
      <c r="AT212" s="19" t="s">
        <v>152</v>
      </c>
      <c r="AU212" s="19" t="s">
        <v>90</v>
      </c>
      <c r="AY212" s="19" t="s">
        <v>151</v>
      </c>
      <c r="BE212" s="112">
        <f>IF(U212="základní",P212,0)</f>
        <v>0</v>
      </c>
      <c r="BF212" s="112">
        <f>IF(U212="snížená",P212,0)</f>
        <v>0</v>
      </c>
      <c r="BG212" s="112">
        <f>IF(U212="zákl. přenesená",P212,0)</f>
        <v>0</v>
      </c>
      <c r="BH212" s="112">
        <f>IF(U212="sníž. přenesená",P212,0)</f>
        <v>0</v>
      </c>
      <c r="BI212" s="112">
        <f>IF(U212="nulová",P212,0)</f>
        <v>0</v>
      </c>
      <c r="BJ212" s="19" t="s">
        <v>90</v>
      </c>
      <c r="BK212" s="112">
        <f>ROUND(V212*K212,2)</f>
        <v>0</v>
      </c>
      <c r="BL212" s="19" t="s">
        <v>156</v>
      </c>
      <c r="BM212" s="19" t="s">
        <v>330</v>
      </c>
    </row>
    <row r="213" spans="2:65" s="1" customFormat="1" ht="22.5" customHeight="1">
      <c r="B213" s="36"/>
      <c r="C213" s="37"/>
      <c r="D213" s="37"/>
      <c r="E213" s="37"/>
      <c r="F213" s="286" t="s">
        <v>331</v>
      </c>
      <c r="G213" s="287"/>
      <c r="H213" s="287"/>
      <c r="I213" s="287"/>
      <c r="J213" s="37"/>
      <c r="K213" s="37"/>
      <c r="L213" s="37"/>
      <c r="M213" s="37"/>
      <c r="N213" s="37"/>
      <c r="O213" s="37"/>
      <c r="P213" s="37"/>
      <c r="Q213" s="37"/>
      <c r="R213" s="38"/>
      <c r="T213" s="142"/>
      <c r="U213" s="37"/>
      <c r="V213" s="37"/>
      <c r="W213" s="37"/>
      <c r="X213" s="37"/>
      <c r="Y213" s="37"/>
      <c r="Z213" s="37"/>
      <c r="AA213" s="37"/>
      <c r="AB213" s="37"/>
      <c r="AC213" s="37"/>
      <c r="AD213" s="79"/>
      <c r="AT213" s="19" t="s">
        <v>158</v>
      </c>
      <c r="AU213" s="19" t="s">
        <v>90</v>
      </c>
    </row>
    <row r="214" spans="2:65" s="9" customFormat="1" ht="22.5" customHeight="1">
      <c r="B214" s="176"/>
      <c r="C214" s="177"/>
      <c r="D214" s="177"/>
      <c r="E214" s="178" t="s">
        <v>23</v>
      </c>
      <c r="F214" s="288" t="s">
        <v>332</v>
      </c>
      <c r="G214" s="289"/>
      <c r="H214" s="289"/>
      <c r="I214" s="289"/>
      <c r="J214" s="177"/>
      <c r="K214" s="179">
        <v>1.02</v>
      </c>
      <c r="L214" s="177"/>
      <c r="M214" s="177"/>
      <c r="N214" s="177"/>
      <c r="O214" s="177"/>
      <c r="P214" s="177"/>
      <c r="Q214" s="177"/>
      <c r="R214" s="180"/>
      <c r="T214" s="181"/>
      <c r="U214" s="177"/>
      <c r="V214" s="177"/>
      <c r="W214" s="177"/>
      <c r="X214" s="177"/>
      <c r="Y214" s="177"/>
      <c r="Z214" s="177"/>
      <c r="AA214" s="177"/>
      <c r="AB214" s="177"/>
      <c r="AC214" s="177"/>
      <c r="AD214" s="182"/>
      <c r="AT214" s="183" t="s">
        <v>159</v>
      </c>
      <c r="AU214" s="183" t="s">
        <v>90</v>
      </c>
      <c r="AV214" s="9" t="s">
        <v>108</v>
      </c>
      <c r="AW214" s="9" t="s">
        <v>7</v>
      </c>
      <c r="AX214" s="9" t="s">
        <v>82</v>
      </c>
      <c r="AY214" s="183" t="s">
        <v>151</v>
      </c>
    </row>
    <row r="215" spans="2:65" s="9" customFormat="1" ht="22.5" customHeight="1">
      <c r="B215" s="176"/>
      <c r="C215" s="177"/>
      <c r="D215" s="177"/>
      <c r="E215" s="178" t="s">
        <v>23</v>
      </c>
      <c r="F215" s="288" t="s">
        <v>333</v>
      </c>
      <c r="G215" s="289"/>
      <c r="H215" s="289"/>
      <c r="I215" s="289"/>
      <c r="J215" s="177"/>
      <c r="K215" s="179">
        <v>0.6</v>
      </c>
      <c r="L215" s="177"/>
      <c r="M215" s="177"/>
      <c r="N215" s="177"/>
      <c r="O215" s="177"/>
      <c r="P215" s="177"/>
      <c r="Q215" s="177"/>
      <c r="R215" s="180"/>
      <c r="T215" s="181"/>
      <c r="U215" s="177"/>
      <c r="V215" s="177"/>
      <c r="W215" s="177"/>
      <c r="X215" s="177"/>
      <c r="Y215" s="177"/>
      <c r="Z215" s="177"/>
      <c r="AA215" s="177"/>
      <c r="AB215" s="177"/>
      <c r="AC215" s="177"/>
      <c r="AD215" s="182"/>
      <c r="AT215" s="183" t="s">
        <v>159</v>
      </c>
      <c r="AU215" s="183" t="s">
        <v>90</v>
      </c>
      <c r="AV215" s="9" t="s">
        <v>108</v>
      </c>
      <c r="AW215" s="9" t="s">
        <v>7</v>
      </c>
      <c r="AX215" s="9" t="s">
        <v>82</v>
      </c>
      <c r="AY215" s="183" t="s">
        <v>151</v>
      </c>
    </row>
    <row r="216" spans="2:65" s="10" customFormat="1" ht="22.5" customHeight="1">
      <c r="B216" s="184"/>
      <c r="C216" s="185"/>
      <c r="D216" s="185"/>
      <c r="E216" s="186" t="s">
        <v>23</v>
      </c>
      <c r="F216" s="290" t="s">
        <v>160</v>
      </c>
      <c r="G216" s="291"/>
      <c r="H216" s="291"/>
      <c r="I216" s="291"/>
      <c r="J216" s="185"/>
      <c r="K216" s="187">
        <v>1.62</v>
      </c>
      <c r="L216" s="185"/>
      <c r="M216" s="185"/>
      <c r="N216" s="185"/>
      <c r="O216" s="185"/>
      <c r="P216" s="185"/>
      <c r="Q216" s="185"/>
      <c r="R216" s="188"/>
      <c r="T216" s="189"/>
      <c r="U216" s="185"/>
      <c r="V216" s="185"/>
      <c r="W216" s="185"/>
      <c r="X216" s="185"/>
      <c r="Y216" s="185"/>
      <c r="Z216" s="185"/>
      <c r="AA216" s="185"/>
      <c r="AB216" s="185"/>
      <c r="AC216" s="185"/>
      <c r="AD216" s="190"/>
      <c r="AT216" s="191" t="s">
        <v>159</v>
      </c>
      <c r="AU216" s="191" t="s">
        <v>90</v>
      </c>
      <c r="AV216" s="10" t="s">
        <v>156</v>
      </c>
      <c r="AW216" s="10" t="s">
        <v>7</v>
      </c>
      <c r="AX216" s="10" t="s">
        <v>90</v>
      </c>
      <c r="AY216" s="191" t="s">
        <v>151</v>
      </c>
    </row>
    <row r="217" spans="2:65" s="8" customFormat="1" ht="37.35" customHeight="1">
      <c r="B217" s="157"/>
      <c r="C217" s="158"/>
      <c r="D217" s="159" t="s">
        <v>197</v>
      </c>
      <c r="E217" s="159"/>
      <c r="F217" s="159"/>
      <c r="G217" s="159"/>
      <c r="H217" s="159"/>
      <c r="I217" s="159"/>
      <c r="J217" s="159"/>
      <c r="K217" s="159"/>
      <c r="L217" s="159"/>
      <c r="M217" s="299">
        <f>BK217</f>
        <v>0</v>
      </c>
      <c r="N217" s="300"/>
      <c r="O217" s="300"/>
      <c r="P217" s="300"/>
      <c r="Q217" s="300"/>
      <c r="R217" s="160"/>
      <c r="T217" s="161"/>
      <c r="U217" s="158"/>
      <c r="V217" s="158"/>
      <c r="W217" s="162">
        <f>SUM(W218:W230)</f>
        <v>0</v>
      </c>
      <c r="X217" s="162">
        <f>SUM(X218:X230)</f>
        <v>0</v>
      </c>
      <c r="Y217" s="158"/>
      <c r="Z217" s="163">
        <f>SUM(Z218:Z230)</f>
        <v>0</v>
      </c>
      <c r="AA217" s="158"/>
      <c r="AB217" s="163">
        <f>SUM(AB218:AB230)</f>
        <v>6.5810600000000008</v>
      </c>
      <c r="AC217" s="158"/>
      <c r="AD217" s="164">
        <f>SUM(AD218:AD230)</f>
        <v>0</v>
      </c>
      <c r="AR217" s="165" t="s">
        <v>90</v>
      </c>
      <c r="AT217" s="166" t="s">
        <v>81</v>
      </c>
      <c r="AU217" s="166" t="s">
        <v>82</v>
      </c>
      <c r="AY217" s="165" t="s">
        <v>151</v>
      </c>
      <c r="BK217" s="167">
        <f>SUM(BK218:BK230)</f>
        <v>0</v>
      </c>
    </row>
    <row r="218" spans="2:65" s="1" customFormat="1" ht="31.5" customHeight="1">
      <c r="B218" s="36"/>
      <c r="C218" s="168" t="s">
        <v>265</v>
      </c>
      <c r="D218" s="168" t="s">
        <v>152</v>
      </c>
      <c r="E218" s="169" t="s">
        <v>334</v>
      </c>
      <c r="F218" s="282" t="s">
        <v>335</v>
      </c>
      <c r="G218" s="282"/>
      <c r="H218" s="282"/>
      <c r="I218" s="282"/>
      <c r="J218" s="170" t="s">
        <v>336</v>
      </c>
      <c r="K218" s="171">
        <v>34</v>
      </c>
      <c r="L218" s="172">
        <v>0</v>
      </c>
      <c r="M218" s="284">
        <v>0</v>
      </c>
      <c r="N218" s="285"/>
      <c r="O218" s="285"/>
      <c r="P218" s="283">
        <f>ROUND(V218*K218,2)</f>
        <v>0</v>
      </c>
      <c r="Q218" s="283"/>
      <c r="R218" s="38"/>
      <c r="T218" s="173" t="s">
        <v>23</v>
      </c>
      <c r="U218" s="45" t="s">
        <v>45</v>
      </c>
      <c r="V218" s="125">
        <f>L218+M218</f>
        <v>0</v>
      </c>
      <c r="W218" s="125">
        <f>ROUND(L218*K218,2)</f>
        <v>0</v>
      </c>
      <c r="X218" s="125">
        <f>ROUND(M218*K218,2)</f>
        <v>0</v>
      </c>
      <c r="Y218" s="37"/>
      <c r="Z218" s="174">
        <f>Y218*K218</f>
        <v>0</v>
      </c>
      <c r="AA218" s="174">
        <v>0.17488999999999999</v>
      </c>
      <c r="AB218" s="174">
        <f>AA218*K218</f>
        <v>5.9462599999999997</v>
      </c>
      <c r="AC218" s="174">
        <v>0</v>
      </c>
      <c r="AD218" s="175">
        <f>AC218*K218</f>
        <v>0</v>
      </c>
      <c r="AR218" s="19" t="s">
        <v>156</v>
      </c>
      <c r="AT218" s="19" t="s">
        <v>152</v>
      </c>
      <c r="AU218" s="19" t="s">
        <v>90</v>
      </c>
      <c r="AY218" s="19" t="s">
        <v>151</v>
      </c>
      <c r="BE218" s="112">
        <f>IF(U218="základní",P218,0)</f>
        <v>0</v>
      </c>
      <c r="BF218" s="112">
        <f>IF(U218="snížená",P218,0)</f>
        <v>0</v>
      </c>
      <c r="BG218" s="112">
        <f>IF(U218="zákl. přenesená",P218,0)</f>
        <v>0</v>
      </c>
      <c r="BH218" s="112">
        <f>IF(U218="sníž. přenesená",P218,0)</f>
        <v>0</v>
      </c>
      <c r="BI218" s="112">
        <f>IF(U218="nulová",P218,0)</f>
        <v>0</v>
      </c>
      <c r="BJ218" s="19" t="s">
        <v>90</v>
      </c>
      <c r="BK218" s="112">
        <f>ROUND(V218*K218,2)</f>
        <v>0</v>
      </c>
      <c r="BL218" s="19" t="s">
        <v>156</v>
      </c>
      <c r="BM218" s="19" t="s">
        <v>337</v>
      </c>
    </row>
    <row r="219" spans="2:65" s="1" customFormat="1" ht="22.5" customHeight="1">
      <c r="B219" s="36"/>
      <c r="C219" s="37"/>
      <c r="D219" s="37"/>
      <c r="E219" s="37"/>
      <c r="F219" s="286" t="s">
        <v>338</v>
      </c>
      <c r="G219" s="287"/>
      <c r="H219" s="287"/>
      <c r="I219" s="287"/>
      <c r="J219" s="37"/>
      <c r="K219" s="37"/>
      <c r="L219" s="37"/>
      <c r="M219" s="37"/>
      <c r="N219" s="37"/>
      <c r="O219" s="37"/>
      <c r="P219" s="37"/>
      <c r="Q219" s="37"/>
      <c r="R219" s="38"/>
      <c r="T219" s="142"/>
      <c r="U219" s="37"/>
      <c r="V219" s="37"/>
      <c r="W219" s="37"/>
      <c r="X219" s="37"/>
      <c r="Y219" s="37"/>
      <c r="Z219" s="37"/>
      <c r="AA219" s="37"/>
      <c r="AB219" s="37"/>
      <c r="AC219" s="37"/>
      <c r="AD219" s="79"/>
      <c r="AT219" s="19" t="s">
        <v>158</v>
      </c>
      <c r="AU219" s="19" t="s">
        <v>90</v>
      </c>
    </row>
    <row r="220" spans="2:65" s="1" customFormat="1" ht="31.5" customHeight="1">
      <c r="B220" s="36"/>
      <c r="C220" s="200" t="s">
        <v>339</v>
      </c>
      <c r="D220" s="200" t="s">
        <v>296</v>
      </c>
      <c r="E220" s="201" t="s">
        <v>340</v>
      </c>
      <c r="F220" s="303" t="s">
        <v>341</v>
      </c>
      <c r="G220" s="303"/>
      <c r="H220" s="303"/>
      <c r="I220" s="303"/>
      <c r="J220" s="202" t="s">
        <v>336</v>
      </c>
      <c r="K220" s="203">
        <v>34</v>
      </c>
      <c r="L220" s="204">
        <v>0</v>
      </c>
      <c r="M220" s="304"/>
      <c r="N220" s="304"/>
      <c r="O220" s="305"/>
      <c r="P220" s="283">
        <f>ROUND(V220*K220,2)</f>
        <v>0</v>
      </c>
      <c r="Q220" s="283"/>
      <c r="R220" s="38"/>
      <c r="T220" s="173" t="s">
        <v>23</v>
      </c>
      <c r="U220" s="45" t="s">
        <v>45</v>
      </c>
      <c r="V220" s="125">
        <f>L220+M220</f>
        <v>0</v>
      </c>
      <c r="W220" s="125">
        <f>ROUND(L220*K220,2)</f>
        <v>0</v>
      </c>
      <c r="X220" s="125">
        <f>ROUND(M220*K220,2)</f>
        <v>0</v>
      </c>
      <c r="Y220" s="37"/>
      <c r="Z220" s="174">
        <f>Y220*K220</f>
        <v>0</v>
      </c>
      <c r="AA220" s="174">
        <v>6.4999999999999997E-3</v>
      </c>
      <c r="AB220" s="174">
        <f>AA220*K220</f>
        <v>0.221</v>
      </c>
      <c r="AC220" s="174">
        <v>0</v>
      </c>
      <c r="AD220" s="175">
        <f>AC220*K220</f>
        <v>0</v>
      </c>
      <c r="AR220" s="19" t="s">
        <v>169</v>
      </c>
      <c r="AT220" s="19" t="s">
        <v>296</v>
      </c>
      <c r="AU220" s="19" t="s">
        <v>90</v>
      </c>
      <c r="AY220" s="19" t="s">
        <v>151</v>
      </c>
      <c r="BE220" s="112">
        <f>IF(U220="základní",P220,0)</f>
        <v>0</v>
      </c>
      <c r="BF220" s="112">
        <f>IF(U220="snížená",P220,0)</f>
        <v>0</v>
      </c>
      <c r="BG220" s="112">
        <f>IF(U220="zákl. přenesená",P220,0)</f>
        <v>0</v>
      </c>
      <c r="BH220" s="112">
        <f>IF(U220="sníž. přenesená",P220,0)</f>
        <v>0</v>
      </c>
      <c r="BI220" s="112">
        <f>IF(U220="nulová",P220,0)</f>
        <v>0</v>
      </c>
      <c r="BJ220" s="19" t="s">
        <v>90</v>
      </c>
      <c r="BK220" s="112">
        <f>ROUND(V220*K220,2)</f>
        <v>0</v>
      </c>
      <c r="BL220" s="19" t="s">
        <v>156</v>
      </c>
      <c r="BM220" s="19" t="s">
        <v>342</v>
      </c>
    </row>
    <row r="221" spans="2:65" s="1" customFormat="1" ht="31.5" customHeight="1">
      <c r="B221" s="36"/>
      <c r="C221" s="168" t="s">
        <v>270</v>
      </c>
      <c r="D221" s="168" t="s">
        <v>152</v>
      </c>
      <c r="E221" s="169" t="s">
        <v>343</v>
      </c>
      <c r="F221" s="282" t="s">
        <v>344</v>
      </c>
      <c r="G221" s="282"/>
      <c r="H221" s="282"/>
      <c r="I221" s="282"/>
      <c r="J221" s="170" t="s">
        <v>345</v>
      </c>
      <c r="K221" s="171">
        <v>68</v>
      </c>
      <c r="L221" s="172">
        <v>0</v>
      </c>
      <c r="M221" s="284">
        <v>0</v>
      </c>
      <c r="N221" s="285"/>
      <c r="O221" s="285"/>
      <c r="P221" s="283">
        <f>ROUND(V221*K221,2)</f>
        <v>0</v>
      </c>
      <c r="Q221" s="283"/>
      <c r="R221" s="38"/>
      <c r="T221" s="173" t="s">
        <v>23</v>
      </c>
      <c r="U221" s="45" t="s">
        <v>45</v>
      </c>
      <c r="V221" s="125">
        <f>L221+M221</f>
        <v>0</v>
      </c>
      <c r="W221" s="125">
        <f>ROUND(L221*K221,2)</f>
        <v>0</v>
      </c>
      <c r="X221" s="125">
        <f>ROUND(M221*K221,2)</f>
        <v>0</v>
      </c>
      <c r="Y221" s="37"/>
      <c r="Z221" s="174">
        <f>Y221*K221</f>
        <v>0</v>
      </c>
      <c r="AA221" s="174">
        <v>0</v>
      </c>
      <c r="AB221" s="174">
        <f>AA221*K221</f>
        <v>0</v>
      </c>
      <c r="AC221" s="174">
        <v>0</v>
      </c>
      <c r="AD221" s="175">
        <f>AC221*K221</f>
        <v>0</v>
      </c>
      <c r="AR221" s="19" t="s">
        <v>156</v>
      </c>
      <c r="AT221" s="19" t="s">
        <v>152</v>
      </c>
      <c r="AU221" s="19" t="s">
        <v>90</v>
      </c>
      <c r="AY221" s="19" t="s">
        <v>151</v>
      </c>
      <c r="BE221" s="112">
        <f>IF(U221="základní",P221,0)</f>
        <v>0</v>
      </c>
      <c r="BF221" s="112">
        <f>IF(U221="snížená",P221,0)</f>
        <v>0</v>
      </c>
      <c r="BG221" s="112">
        <f>IF(U221="zákl. přenesená",P221,0)</f>
        <v>0</v>
      </c>
      <c r="BH221" s="112">
        <f>IF(U221="sníž. přenesená",P221,0)</f>
        <v>0</v>
      </c>
      <c r="BI221" s="112">
        <f>IF(U221="nulová",P221,0)</f>
        <v>0</v>
      </c>
      <c r="BJ221" s="19" t="s">
        <v>90</v>
      </c>
      <c r="BK221" s="112">
        <f>ROUND(V221*K221,2)</f>
        <v>0</v>
      </c>
      <c r="BL221" s="19" t="s">
        <v>156</v>
      </c>
      <c r="BM221" s="19" t="s">
        <v>346</v>
      </c>
    </row>
    <row r="222" spans="2:65" s="9" customFormat="1" ht="22.5" customHeight="1">
      <c r="B222" s="176"/>
      <c r="C222" s="177"/>
      <c r="D222" s="177"/>
      <c r="E222" s="178" t="s">
        <v>23</v>
      </c>
      <c r="F222" s="292" t="s">
        <v>346</v>
      </c>
      <c r="G222" s="293"/>
      <c r="H222" s="293"/>
      <c r="I222" s="293"/>
      <c r="J222" s="177"/>
      <c r="K222" s="179">
        <v>68</v>
      </c>
      <c r="L222" s="177"/>
      <c r="M222" s="177"/>
      <c r="N222" s="177"/>
      <c r="O222" s="177"/>
      <c r="P222" s="177"/>
      <c r="Q222" s="177"/>
      <c r="R222" s="180"/>
      <c r="T222" s="181"/>
      <c r="U222" s="177"/>
      <c r="V222" s="177"/>
      <c r="W222" s="177"/>
      <c r="X222" s="177"/>
      <c r="Y222" s="177"/>
      <c r="Z222" s="177"/>
      <c r="AA222" s="177"/>
      <c r="AB222" s="177"/>
      <c r="AC222" s="177"/>
      <c r="AD222" s="182"/>
      <c r="AT222" s="183" t="s">
        <v>159</v>
      </c>
      <c r="AU222" s="183" t="s">
        <v>90</v>
      </c>
      <c r="AV222" s="9" t="s">
        <v>108</v>
      </c>
      <c r="AW222" s="9" t="s">
        <v>7</v>
      </c>
      <c r="AX222" s="9" t="s">
        <v>82</v>
      </c>
      <c r="AY222" s="183" t="s">
        <v>151</v>
      </c>
    </row>
    <row r="223" spans="2:65" s="10" customFormat="1" ht="22.5" customHeight="1">
      <c r="B223" s="184"/>
      <c r="C223" s="185"/>
      <c r="D223" s="185"/>
      <c r="E223" s="186" t="s">
        <v>23</v>
      </c>
      <c r="F223" s="290" t="s">
        <v>160</v>
      </c>
      <c r="G223" s="291"/>
      <c r="H223" s="291"/>
      <c r="I223" s="291"/>
      <c r="J223" s="185"/>
      <c r="K223" s="187">
        <v>68</v>
      </c>
      <c r="L223" s="185"/>
      <c r="M223" s="185"/>
      <c r="N223" s="185"/>
      <c r="O223" s="185"/>
      <c r="P223" s="185"/>
      <c r="Q223" s="185"/>
      <c r="R223" s="188"/>
      <c r="T223" s="189"/>
      <c r="U223" s="185"/>
      <c r="V223" s="185"/>
      <c r="W223" s="185"/>
      <c r="X223" s="185"/>
      <c r="Y223" s="185"/>
      <c r="Z223" s="185"/>
      <c r="AA223" s="185"/>
      <c r="AB223" s="185"/>
      <c r="AC223" s="185"/>
      <c r="AD223" s="190"/>
      <c r="AT223" s="191" t="s">
        <v>159</v>
      </c>
      <c r="AU223" s="191" t="s">
        <v>90</v>
      </c>
      <c r="AV223" s="10" t="s">
        <v>156</v>
      </c>
      <c r="AW223" s="10" t="s">
        <v>7</v>
      </c>
      <c r="AX223" s="10" t="s">
        <v>90</v>
      </c>
      <c r="AY223" s="191" t="s">
        <v>151</v>
      </c>
    </row>
    <row r="224" spans="2:65" s="1" customFormat="1" ht="44.25" customHeight="1">
      <c r="B224" s="36"/>
      <c r="C224" s="200" t="s">
        <v>347</v>
      </c>
      <c r="D224" s="200" t="s">
        <v>296</v>
      </c>
      <c r="E224" s="201" t="s">
        <v>348</v>
      </c>
      <c r="F224" s="303" t="s">
        <v>349</v>
      </c>
      <c r="G224" s="303"/>
      <c r="H224" s="303"/>
      <c r="I224" s="303"/>
      <c r="J224" s="202" t="s">
        <v>237</v>
      </c>
      <c r="K224" s="203">
        <v>68</v>
      </c>
      <c r="L224" s="204">
        <v>0</v>
      </c>
      <c r="M224" s="304"/>
      <c r="N224" s="304"/>
      <c r="O224" s="305"/>
      <c r="P224" s="283">
        <f>ROUND(V224*K224,2)</f>
        <v>0</v>
      </c>
      <c r="Q224" s="283"/>
      <c r="R224" s="38"/>
      <c r="T224" s="173" t="s">
        <v>23</v>
      </c>
      <c r="U224" s="45" t="s">
        <v>45</v>
      </c>
      <c r="V224" s="125">
        <f>L224+M224</f>
        <v>0</v>
      </c>
      <c r="W224" s="125">
        <f>ROUND(L224*K224,2)</f>
        <v>0</v>
      </c>
      <c r="X224" s="125">
        <f>ROUND(M224*K224,2)</f>
        <v>0</v>
      </c>
      <c r="Y224" s="37"/>
      <c r="Z224" s="174">
        <f>Y224*K224</f>
        <v>0</v>
      </c>
      <c r="AA224" s="174">
        <v>4.1000000000000003E-3</v>
      </c>
      <c r="AB224" s="174">
        <f>AA224*K224</f>
        <v>0.27880000000000005</v>
      </c>
      <c r="AC224" s="174">
        <v>0</v>
      </c>
      <c r="AD224" s="175">
        <f>AC224*K224</f>
        <v>0</v>
      </c>
      <c r="AR224" s="19" t="s">
        <v>169</v>
      </c>
      <c r="AT224" s="19" t="s">
        <v>296</v>
      </c>
      <c r="AU224" s="19" t="s">
        <v>90</v>
      </c>
      <c r="AY224" s="19" t="s">
        <v>151</v>
      </c>
      <c r="BE224" s="112">
        <f>IF(U224="základní",P224,0)</f>
        <v>0</v>
      </c>
      <c r="BF224" s="112">
        <f>IF(U224="snížená",P224,0)</f>
        <v>0</v>
      </c>
      <c r="BG224" s="112">
        <f>IF(U224="zákl. přenesená",P224,0)</f>
        <v>0</v>
      </c>
      <c r="BH224" s="112">
        <f>IF(U224="sníž. přenesená",P224,0)</f>
        <v>0</v>
      </c>
      <c r="BI224" s="112">
        <f>IF(U224="nulová",P224,0)</f>
        <v>0</v>
      </c>
      <c r="BJ224" s="19" t="s">
        <v>90</v>
      </c>
      <c r="BK224" s="112">
        <f>ROUND(V224*K224,2)</f>
        <v>0</v>
      </c>
      <c r="BL224" s="19" t="s">
        <v>156</v>
      </c>
      <c r="BM224" s="19" t="s">
        <v>350</v>
      </c>
    </row>
    <row r="225" spans="2:65" s="1" customFormat="1" ht="31.5" customHeight="1">
      <c r="B225" s="36"/>
      <c r="C225" s="168" t="s">
        <v>273</v>
      </c>
      <c r="D225" s="168" t="s">
        <v>152</v>
      </c>
      <c r="E225" s="169" t="s">
        <v>351</v>
      </c>
      <c r="F225" s="282" t="s">
        <v>352</v>
      </c>
      <c r="G225" s="282"/>
      <c r="H225" s="282"/>
      <c r="I225" s="282"/>
      <c r="J225" s="170" t="s">
        <v>336</v>
      </c>
      <c r="K225" s="171">
        <v>1</v>
      </c>
      <c r="L225" s="172">
        <v>0</v>
      </c>
      <c r="M225" s="284">
        <v>0</v>
      </c>
      <c r="N225" s="285"/>
      <c r="O225" s="285"/>
      <c r="P225" s="283">
        <f>ROUND(V225*K225,2)</f>
        <v>0</v>
      </c>
      <c r="Q225" s="283"/>
      <c r="R225" s="38"/>
      <c r="T225" s="173" t="s">
        <v>23</v>
      </c>
      <c r="U225" s="45" t="s">
        <v>45</v>
      </c>
      <c r="V225" s="125">
        <f>L225+M225</f>
        <v>0</v>
      </c>
      <c r="W225" s="125">
        <f>ROUND(L225*K225,2)</f>
        <v>0</v>
      </c>
      <c r="X225" s="125">
        <f>ROUND(M225*K225,2)</f>
        <v>0</v>
      </c>
      <c r="Y225" s="37"/>
      <c r="Z225" s="174">
        <f>Y225*K225</f>
        <v>0</v>
      </c>
      <c r="AA225" s="174">
        <v>0</v>
      </c>
      <c r="AB225" s="174">
        <f>AA225*K225</f>
        <v>0</v>
      </c>
      <c r="AC225" s="174">
        <v>0</v>
      </c>
      <c r="AD225" s="175">
        <f>AC225*K225</f>
        <v>0</v>
      </c>
      <c r="AR225" s="19" t="s">
        <v>156</v>
      </c>
      <c r="AT225" s="19" t="s">
        <v>152</v>
      </c>
      <c r="AU225" s="19" t="s">
        <v>90</v>
      </c>
      <c r="AY225" s="19" t="s">
        <v>151</v>
      </c>
      <c r="BE225" s="112">
        <f>IF(U225="základní",P225,0)</f>
        <v>0</v>
      </c>
      <c r="BF225" s="112">
        <f>IF(U225="snížená",P225,0)</f>
        <v>0</v>
      </c>
      <c r="BG225" s="112">
        <f>IF(U225="zákl. přenesená",P225,0)</f>
        <v>0</v>
      </c>
      <c r="BH225" s="112">
        <f>IF(U225="sníž. přenesená",P225,0)</f>
        <v>0</v>
      </c>
      <c r="BI225" s="112">
        <f>IF(U225="nulová",P225,0)</f>
        <v>0</v>
      </c>
      <c r="BJ225" s="19" t="s">
        <v>90</v>
      </c>
      <c r="BK225" s="112">
        <f>ROUND(V225*K225,2)</f>
        <v>0</v>
      </c>
      <c r="BL225" s="19" t="s">
        <v>156</v>
      </c>
      <c r="BM225" s="19" t="s">
        <v>353</v>
      </c>
    </row>
    <row r="226" spans="2:65" s="1" customFormat="1" ht="31.5" customHeight="1">
      <c r="B226" s="36"/>
      <c r="C226" s="200" t="s">
        <v>354</v>
      </c>
      <c r="D226" s="200" t="s">
        <v>296</v>
      </c>
      <c r="E226" s="201" t="s">
        <v>355</v>
      </c>
      <c r="F226" s="303" t="s">
        <v>356</v>
      </c>
      <c r="G226" s="303"/>
      <c r="H226" s="303"/>
      <c r="I226" s="303"/>
      <c r="J226" s="202" t="s">
        <v>336</v>
      </c>
      <c r="K226" s="203">
        <v>1</v>
      </c>
      <c r="L226" s="204">
        <v>0</v>
      </c>
      <c r="M226" s="304"/>
      <c r="N226" s="304"/>
      <c r="O226" s="305"/>
      <c r="P226" s="283">
        <f>ROUND(V226*K226,2)</f>
        <v>0</v>
      </c>
      <c r="Q226" s="283"/>
      <c r="R226" s="38"/>
      <c r="T226" s="173" t="s">
        <v>23</v>
      </c>
      <c r="U226" s="45" t="s">
        <v>45</v>
      </c>
      <c r="V226" s="125">
        <f>L226+M226</f>
        <v>0</v>
      </c>
      <c r="W226" s="125">
        <f>ROUND(L226*K226,2)</f>
        <v>0</v>
      </c>
      <c r="X226" s="125">
        <f>ROUND(M226*K226,2)</f>
        <v>0</v>
      </c>
      <c r="Y226" s="37"/>
      <c r="Z226" s="174">
        <f>Y226*K226</f>
        <v>0</v>
      </c>
      <c r="AA226" s="174">
        <v>2.5000000000000001E-2</v>
      </c>
      <c r="AB226" s="174">
        <f>AA226*K226</f>
        <v>2.5000000000000001E-2</v>
      </c>
      <c r="AC226" s="174">
        <v>0</v>
      </c>
      <c r="AD226" s="175">
        <f>AC226*K226</f>
        <v>0</v>
      </c>
      <c r="AR226" s="19" t="s">
        <v>169</v>
      </c>
      <c r="AT226" s="19" t="s">
        <v>296</v>
      </c>
      <c r="AU226" s="19" t="s">
        <v>90</v>
      </c>
      <c r="AY226" s="19" t="s">
        <v>151</v>
      </c>
      <c r="BE226" s="112">
        <f>IF(U226="základní",P226,0)</f>
        <v>0</v>
      </c>
      <c r="BF226" s="112">
        <f>IF(U226="snížená",P226,0)</f>
        <v>0</v>
      </c>
      <c r="BG226" s="112">
        <f>IF(U226="zákl. přenesená",P226,0)</f>
        <v>0</v>
      </c>
      <c r="BH226" s="112">
        <f>IF(U226="sníž. přenesená",P226,0)</f>
        <v>0</v>
      </c>
      <c r="BI226" s="112">
        <f>IF(U226="nulová",P226,0)</f>
        <v>0</v>
      </c>
      <c r="BJ226" s="19" t="s">
        <v>90</v>
      </c>
      <c r="BK226" s="112">
        <f>ROUND(V226*K226,2)</f>
        <v>0</v>
      </c>
      <c r="BL226" s="19" t="s">
        <v>156</v>
      </c>
      <c r="BM226" s="19" t="s">
        <v>357</v>
      </c>
    </row>
    <row r="227" spans="2:65" s="1" customFormat="1" ht="31.5" customHeight="1">
      <c r="B227" s="36"/>
      <c r="C227" s="168" t="s">
        <v>280</v>
      </c>
      <c r="D227" s="168" t="s">
        <v>152</v>
      </c>
      <c r="E227" s="169" t="s">
        <v>358</v>
      </c>
      <c r="F227" s="282" t="s">
        <v>359</v>
      </c>
      <c r="G227" s="282"/>
      <c r="H227" s="282"/>
      <c r="I227" s="282"/>
      <c r="J227" s="170" t="s">
        <v>336</v>
      </c>
      <c r="K227" s="171">
        <v>1</v>
      </c>
      <c r="L227" s="172">
        <v>0</v>
      </c>
      <c r="M227" s="284">
        <v>0</v>
      </c>
      <c r="N227" s="285"/>
      <c r="O227" s="285"/>
      <c r="P227" s="283">
        <f>ROUND(V227*K227,2)</f>
        <v>0</v>
      </c>
      <c r="Q227" s="283"/>
      <c r="R227" s="38"/>
      <c r="T227" s="173" t="s">
        <v>23</v>
      </c>
      <c r="U227" s="45" t="s">
        <v>45</v>
      </c>
      <c r="V227" s="125">
        <f>L227+M227</f>
        <v>0</v>
      </c>
      <c r="W227" s="125">
        <f>ROUND(L227*K227,2)</f>
        <v>0</v>
      </c>
      <c r="X227" s="125">
        <f>ROUND(M227*K227,2)</f>
        <v>0</v>
      </c>
      <c r="Y227" s="37"/>
      <c r="Z227" s="174">
        <f>Y227*K227</f>
        <v>0</v>
      </c>
      <c r="AA227" s="174">
        <v>0</v>
      </c>
      <c r="AB227" s="174">
        <f>AA227*K227</f>
        <v>0</v>
      </c>
      <c r="AC227" s="174">
        <v>0</v>
      </c>
      <c r="AD227" s="175">
        <f>AC227*K227</f>
        <v>0</v>
      </c>
      <c r="AR227" s="19" t="s">
        <v>156</v>
      </c>
      <c r="AT227" s="19" t="s">
        <v>152</v>
      </c>
      <c r="AU227" s="19" t="s">
        <v>90</v>
      </c>
      <c r="AY227" s="19" t="s">
        <v>151</v>
      </c>
      <c r="BE227" s="112">
        <f>IF(U227="základní",P227,0)</f>
        <v>0</v>
      </c>
      <c r="BF227" s="112">
        <f>IF(U227="snížená",P227,0)</f>
        <v>0</v>
      </c>
      <c r="BG227" s="112">
        <f>IF(U227="zákl. přenesená",P227,0)</f>
        <v>0</v>
      </c>
      <c r="BH227" s="112">
        <f>IF(U227="sníž. přenesená",P227,0)</f>
        <v>0</v>
      </c>
      <c r="BI227" s="112">
        <f>IF(U227="nulová",P227,0)</f>
        <v>0</v>
      </c>
      <c r="BJ227" s="19" t="s">
        <v>90</v>
      </c>
      <c r="BK227" s="112">
        <f>ROUND(V227*K227,2)</f>
        <v>0</v>
      </c>
      <c r="BL227" s="19" t="s">
        <v>156</v>
      </c>
      <c r="BM227" s="19" t="s">
        <v>360</v>
      </c>
    </row>
    <row r="228" spans="2:65" s="9" customFormat="1" ht="22.5" customHeight="1">
      <c r="B228" s="176"/>
      <c r="C228" s="177"/>
      <c r="D228" s="177"/>
      <c r="E228" s="178" t="s">
        <v>23</v>
      </c>
      <c r="F228" s="292" t="s">
        <v>90</v>
      </c>
      <c r="G228" s="293"/>
      <c r="H228" s="293"/>
      <c r="I228" s="293"/>
      <c r="J228" s="177"/>
      <c r="K228" s="179">
        <v>1</v>
      </c>
      <c r="L228" s="177"/>
      <c r="M228" s="177"/>
      <c r="N228" s="177"/>
      <c r="O228" s="177"/>
      <c r="P228" s="177"/>
      <c r="Q228" s="177"/>
      <c r="R228" s="180"/>
      <c r="T228" s="181"/>
      <c r="U228" s="177"/>
      <c r="V228" s="177"/>
      <c r="W228" s="177"/>
      <c r="X228" s="177"/>
      <c r="Y228" s="177"/>
      <c r="Z228" s="177"/>
      <c r="AA228" s="177"/>
      <c r="AB228" s="177"/>
      <c r="AC228" s="177"/>
      <c r="AD228" s="182"/>
      <c r="AT228" s="183" t="s">
        <v>159</v>
      </c>
      <c r="AU228" s="183" t="s">
        <v>90</v>
      </c>
      <c r="AV228" s="9" t="s">
        <v>108</v>
      </c>
      <c r="AW228" s="9" t="s">
        <v>7</v>
      </c>
      <c r="AX228" s="9" t="s">
        <v>82</v>
      </c>
      <c r="AY228" s="183" t="s">
        <v>151</v>
      </c>
    </row>
    <row r="229" spans="2:65" s="10" customFormat="1" ht="22.5" customHeight="1">
      <c r="B229" s="184"/>
      <c r="C229" s="185"/>
      <c r="D229" s="185"/>
      <c r="E229" s="186" t="s">
        <v>23</v>
      </c>
      <c r="F229" s="290" t="s">
        <v>160</v>
      </c>
      <c r="G229" s="291"/>
      <c r="H229" s="291"/>
      <c r="I229" s="291"/>
      <c r="J229" s="185"/>
      <c r="K229" s="187">
        <v>1</v>
      </c>
      <c r="L229" s="185"/>
      <c r="M229" s="185"/>
      <c r="N229" s="185"/>
      <c r="O229" s="185"/>
      <c r="P229" s="185"/>
      <c r="Q229" s="185"/>
      <c r="R229" s="188"/>
      <c r="T229" s="189"/>
      <c r="U229" s="185"/>
      <c r="V229" s="185"/>
      <c r="W229" s="185"/>
      <c r="X229" s="185"/>
      <c r="Y229" s="185"/>
      <c r="Z229" s="185"/>
      <c r="AA229" s="185"/>
      <c r="AB229" s="185"/>
      <c r="AC229" s="185"/>
      <c r="AD229" s="190"/>
      <c r="AT229" s="191" t="s">
        <v>159</v>
      </c>
      <c r="AU229" s="191" t="s">
        <v>90</v>
      </c>
      <c r="AV229" s="10" t="s">
        <v>156</v>
      </c>
      <c r="AW229" s="10" t="s">
        <v>7</v>
      </c>
      <c r="AX229" s="10" t="s">
        <v>90</v>
      </c>
      <c r="AY229" s="191" t="s">
        <v>151</v>
      </c>
    </row>
    <row r="230" spans="2:65" s="1" customFormat="1" ht="44.25" customHeight="1">
      <c r="B230" s="36"/>
      <c r="C230" s="200" t="s">
        <v>361</v>
      </c>
      <c r="D230" s="200" t="s">
        <v>296</v>
      </c>
      <c r="E230" s="201" t="s">
        <v>362</v>
      </c>
      <c r="F230" s="303" t="s">
        <v>363</v>
      </c>
      <c r="G230" s="303"/>
      <c r="H230" s="303"/>
      <c r="I230" s="303"/>
      <c r="J230" s="202" t="s">
        <v>336</v>
      </c>
      <c r="K230" s="203">
        <v>1</v>
      </c>
      <c r="L230" s="204">
        <v>0</v>
      </c>
      <c r="M230" s="304"/>
      <c r="N230" s="304"/>
      <c r="O230" s="305"/>
      <c r="P230" s="283">
        <f>ROUND(V230*K230,2)</f>
        <v>0</v>
      </c>
      <c r="Q230" s="283"/>
      <c r="R230" s="38"/>
      <c r="T230" s="173" t="s">
        <v>23</v>
      </c>
      <c r="U230" s="45" t="s">
        <v>45</v>
      </c>
      <c r="V230" s="125">
        <f>L230+M230</f>
        <v>0</v>
      </c>
      <c r="W230" s="125">
        <f>ROUND(L230*K230,2)</f>
        <v>0</v>
      </c>
      <c r="X230" s="125">
        <f>ROUND(M230*K230,2)</f>
        <v>0</v>
      </c>
      <c r="Y230" s="37"/>
      <c r="Z230" s="174">
        <f>Y230*K230</f>
        <v>0</v>
      </c>
      <c r="AA230" s="174">
        <v>0.11</v>
      </c>
      <c r="AB230" s="174">
        <f>AA230*K230</f>
        <v>0.11</v>
      </c>
      <c r="AC230" s="174">
        <v>0</v>
      </c>
      <c r="AD230" s="175">
        <f>AC230*K230</f>
        <v>0</v>
      </c>
      <c r="AR230" s="19" t="s">
        <v>169</v>
      </c>
      <c r="AT230" s="19" t="s">
        <v>296</v>
      </c>
      <c r="AU230" s="19" t="s">
        <v>90</v>
      </c>
      <c r="AY230" s="19" t="s">
        <v>151</v>
      </c>
      <c r="BE230" s="112">
        <f>IF(U230="základní",P230,0)</f>
        <v>0</v>
      </c>
      <c r="BF230" s="112">
        <f>IF(U230="snížená",P230,0)</f>
        <v>0</v>
      </c>
      <c r="BG230" s="112">
        <f>IF(U230="zákl. přenesená",P230,0)</f>
        <v>0</v>
      </c>
      <c r="BH230" s="112">
        <f>IF(U230="sníž. přenesená",P230,0)</f>
        <v>0</v>
      </c>
      <c r="BI230" s="112">
        <f>IF(U230="nulová",P230,0)</f>
        <v>0</v>
      </c>
      <c r="BJ230" s="19" t="s">
        <v>90</v>
      </c>
      <c r="BK230" s="112">
        <f>ROUND(V230*K230,2)</f>
        <v>0</v>
      </c>
      <c r="BL230" s="19" t="s">
        <v>156</v>
      </c>
      <c r="BM230" s="19" t="s">
        <v>364</v>
      </c>
    </row>
    <row r="231" spans="2:65" s="8" customFormat="1" ht="37.35" customHeight="1">
      <c r="B231" s="157"/>
      <c r="C231" s="158"/>
      <c r="D231" s="159" t="s">
        <v>198</v>
      </c>
      <c r="E231" s="159"/>
      <c r="F231" s="159"/>
      <c r="G231" s="159"/>
      <c r="H231" s="159"/>
      <c r="I231" s="159"/>
      <c r="J231" s="159"/>
      <c r="K231" s="159"/>
      <c r="L231" s="159"/>
      <c r="M231" s="310">
        <f>BK231</f>
        <v>0</v>
      </c>
      <c r="N231" s="311"/>
      <c r="O231" s="311"/>
      <c r="P231" s="311"/>
      <c r="Q231" s="311"/>
      <c r="R231" s="160"/>
      <c r="T231" s="161"/>
      <c r="U231" s="158"/>
      <c r="V231" s="158"/>
      <c r="W231" s="162">
        <f>SUM(W232:W239)</f>
        <v>0</v>
      </c>
      <c r="X231" s="162">
        <f>SUM(X232:X239)</f>
        <v>0</v>
      </c>
      <c r="Y231" s="158"/>
      <c r="Z231" s="163">
        <f>SUM(Z232:Z239)</f>
        <v>0</v>
      </c>
      <c r="AA231" s="158"/>
      <c r="AB231" s="163">
        <f>SUM(AB232:AB239)</f>
        <v>0</v>
      </c>
      <c r="AC231" s="158"/>
      <c r="AD231" s="164">
        <f>SUM(AD232:AD239)</f>
        <v>0</v>
      </c>
      <c r="AR231" s="165" t="s">
        <v>90</v>
      </c>
      <c r="AT231" s="166" t="s">
        <v>81</v>
      </c>
      <c r="AU231" s="166" t="s">
        <v>82</v>
      </c>
      <c r="AY231" s="165" t="s">
        <v>151</v>
      </c>
      <c r="BK231" s="167">
        <f>SUM(BK232:BK239)</f>
        <v>0</v>
      </c>
    </row>
    <row r="232" spans="2:65" s="1" customFormat="1" ht="31.5" customHeight="1">
      <c r="B232" s="36"/>
      <c r="C232" s="168" t="s">
        <v>284</v>
      </c>
      <c r="D232" s="168" t="s">
        <v>152</v>
      </c>
      <c r="E232" s="169" t="s">
        <v>365</v>
      </c>
      <c r="F232" s="282" t="s">
        <v>366</v>
      </c>
      <c r="G232" s="282"/>
      <c r="H232" s="282"/>
      <c r="I232" s="282"/>
      <c r="J232" s="170" t="s">
        <v>229</v>
      </c>
      <c r="K232" s="171">
        <v>281.64999999999998</v>
      </c>
      <c r="L232" s="172">
        <v>0</v>
      </c>
      <c r="M232" s="284">
        <v>0</v>
      </c>
      <c r="N232" s="285"/>
      <c r="O232" s="285"/>
      <c r="P232" s="283">
        <f>ROUND(V232*K232,2)</f>
        <v>0</v>
      </c>
      <c r="Q232" s="283"/>
      <c r="R232" s="38"/>
      <c r="T232" s="173" t="s">
        <v>23</v>
      </c>
      <c r="U232" s="45" t="s">
        <v>45</v>
      </c>
      <c r="V232" s="125">
        <f>L232+M232</f>
        <v>0</v>
      </c>
      <c r="W232" s="125">
        <f>ROUND(L232*K232,2)</f>
        <v>0</v>
      </c>
      <c r="X232" s="125">
        <f>ROUND(M232*K232,2)</f>
        <v>0</v>
      </c>
      <c r="Y232" s="37"/>
      <c r="Z232" s="174">
        <f>Y232*K232</f>
        <v>0</v>
      </c>
      <c r="AA232" s="174">
        <v>0</v>
      </c>
      <c r="AB232" s="174">
        <f>AA232*K232</f>
        <v>0</v>
      </c>
      <c r="AC232" s="174">
        <v>0</v>
      </c>
      <c r="AD232" s="175">
        <f>AC232*K232</f>
        <v>0</v>
      </c>
      <c r="AR232" s="19" t="s">
        <v>156</v>
      </c>
      <c r="AT232" s="19" t="s">
        <v>152</v>
      </c>
      <c r="AU232" s="19" t="s">
        <v>90</v>
      </c>
      <c r="AY232" s="19" t="s">
        <v>151</v>
      </c>
      <c r="BE232" s="112">
        <f>IF(U232="základní",P232,0)</f>
        <v>0</v>
      </c>
      <c r="BF232" s="112">
        <f>IF(U232="snížená",P232,0)</f>
        <v>0</v>
      </c>
      <c r="BG232" s="112">
        <f>IF(U232="zákl. přenesená",P232,0)</f>
        <v>0</v>
      </c>
      <c r="BH232" s="112">
        <f>IF(U232="sníž. přenesená",P232,0)</f>
        <v>0</v>
      </c>
      <c r="BI232" s="112">
        <f>IF(U232="nulová",P232,0)</f>
        <v>0</v>
      </c>
      <c r="BJ232" s="19" t="s">
        <v>90</v>
      </c>
      <c r="BK232" s="112">
        <f>ROUND(V232*K232,2)</f>
        <v>0</v>
      </c>
      <c r="BL232" s="19" t="s">
        <v>156</v>
      </c>
      <c r="BM232" s="19" t="s">
        <v>367</v>
      </c>
    </row>
    <row r="233" spans="2:65" s="1" customFormat="1" ht="22.5" customHeight="1">
      <c r="B233" s="36"/>
      <c r="C233" s="37"/>
      <c r="D233" s="37"/>
      <c r="E233" s="37"/>
      <c r="F233" s="286" t="s">
        <v>368</v>
      </c>
      <c r="G233" s="287"/>
      <c r="H233" s="287"/>
      <c r="I233" s="287"/>
      <c r="J233" s="37"/>
      <c r="K233" s="37"/>
      <c r="L233" s="37"/>
      <c r="M233" s="37"/>
      <c r="N233" s="37"/>
      <c r="O233" s="37"/>
      <c r="P233" s="37"/>
      <c r="Q233" s="37"/>
      <c r="R233" s="38"/>
      <c r="T233" s="142"/>
      <c r="U233" s="37"/>
      <c r="V233" s="37"/>
      <c r="W233" s="37"/>
      <c r="X233" s="37"/>
      <c r="Y233" s="37"/>
      <c r="Z233" s="37"/>
      <c r="AA233" s="37"/>
      <c r="AB233" s="37"/>
      <c r="AC233" s="37"/>
      <c r="AD233" s="79"/>
      <c r="AT233" s="19" t="s">
        <v>158</v>
      </c>
      <c r="AU233" s="19" t="s">
        <v>90</v>
      </c>
    </row>
    <row r="234" spans="2:65" s="1" customFormat="1" ht="31.5" customHeight="1">
      <c r="B234" s="36"/>
      <c r="C234" s="168" t="s">
        <v>369</v>
      </c>
      <c r="D234" s="168" t="s">
        <v>152</v>
      </c>
      <c r="E234" s="169" t="s">
        <v>370</v>
      </c>
      <c r="F234" s="282" t="s">
        <v>371</v>
      </c>
      <c r="G234" s="282"/>
      <c r="H234" s="282"/>
      <c r="I234" s="282"/>
      <c r="J234" s="170" t="s">
        <v>229</v>
      </c>
      <c r="K234" s="171">
        <v>281.64999999999998</v>
      </c>
      <c r="L234" s="172">
        <v>0</v>
      </c>
      <c r="M234" s="284">
        <v>0</v>
      </c>
      <c r="N234" s="285"/>
      <c r="O234" s="285"/>
      <c r="P234" s="283">
        <f>ROUND(V234*K234,2)</f>
        <v>0</v>
      </c>
      <c r="Q234" s="283"/>
      <c r="R234" s="38"/>
      <c r="T234" s="173" t="s">
        <v>23</v>
      </c>
      <c r="U234" s="45" t="s">
        <v>45</v>
      </c>
      <c r="V234" s="125">
        <f>L234+M234</f>
        <v>0</v>
      </c>
      <c r="W234" s="125">
        <f>ROUND(L234*K234,2)</f>
        <v>0</v>
      </c>
      <c r="X234" s="125">
        <f>ROUND(M234*K234,2)</f>
        <v>0</v>
      </c>
      <c r="Y234" s="37"/>
      <c r="Z234" s="174">
        <f>Y234*K234</f>
        <v>0</v>
      </c>
      <c r="AA234" s="174">
        <v>0</v>
      </c>
      <c r="AB234" s="174">
        <f>AA234*K234</f>
        <v>0</v>
      </c>
      <c r="AC234" s="174">
        <v>0</v>
      </c>
      <c r="AD234" s="175">
        <f>AC234*K234</f>
        <v>0</v>
      </c>
      <c r="AR234" s="19" t="s">
        <v>156</v>
      </c>
      <c r="AT234" s="19" t="s">
        <v>152</v>
      </c>
      <c r="AU234" s="19" t="s">
        <v>90</v>
      </c>
      <c r="AY234" s="19" t="s">
        <v>151</v>
      </c>
      <c r="BE234" s="112">
        <f>IF(U234="základní",P234,0)</f>
        <v>0</v>
      </c>
      <c r="BF234" s="112">
        <f>IF(U234="snížená",P234,0)</f>
        <v>0</v>
      </c>
      <c r="BG234" s="112">
        <f>IF(U234="zákl. přenesená",P234,0)</f>
        <v>0</v>
      </c>
      <c r="BH234" s="112">
        <f>IF(U234="sníž. přenesená",P234,0)</f>
        <v>0</v>
      </c>
      <c r="BI234" s="112">
        <f>IF(U234="nulová",P234,0)</f>
        <v>0</v>
      </c>
      <c r="BJ234" s="19" t="s">
        <v>90</v>
      </c>
      <c r="BK234" s="112">
        <f>ROUND(V234*K234,2)</f>
        <v>0</v>
      </c>
      <c r="BL234" s="19" t="s">
        <v>156</v>
      </c>
      <c r="BM234" s="19" t="s">
        <v>372</v>
      </c>
    </row>
    <row r="235" spans="2:65" s="1" customFormat="1" ht="22.5" customHeight="1">
      <c r="B235" s="36"/>
      <c r="C235" s="37"/>
      <c r="D235" s="37"/>
      <c r="E235" s="37"/>
      <c r="F235" s="286" t="s">
        <v>373</v>
      </c>
      <c r="G235" s="287"/>
      <c r="H235" s="287"/>
      <c r="I235" s="287"/>
      <c r="J235" s="37"/>
      <c r="K235" s="37"/>
      <c r="L235" s="37"/>
      <c r="M235" s="37"/>
      <c r="N235" s="37"/>
      <c r="O235" s="37"/>
      <c r="P235" s="37"/>
      <c r="Q235" s="37"/>
      <c r="R235" s="38"/>
      <c r="T235" s="142"/>
      <c r="U235" s="37"/>
      <c r="V235" s="37"/>
      <c r="W235" s="37"/>
      <c r="X235" s="37"/>
      <c r="Y235" s="37"/>
      <c r="Z235" s="37"/>
      <c r="AA235" s="37"/>
      <c r="AB235" s="37"/>
      <c r="AC235" s="37"/>
      <c r="AD235" s="79"/>
      <c r="AT235" s="19" t="s">
        <v>158</v>
      </c>
      <c r="AU235" s="19" t="s">
        <v>90</v>
      </c>
    </row>
    <row r="236" spans="2:65" s="9" customFormat="1" ht="22.5" customHeight="1">
      <c r="B236" s="176"/>
      <c r="C236" s="177"/>
      <c r="D236" s="177"/>
      <c r="E236" s="178" t="s">
        <v>23</v>
      </c>
      <c r="F236" s="288" t="s">
        <v>231</v>
      </c>
      <c r="G236" s="289"/>
      <c r="H236" s="289"/>
      <c r="I236" s="289"/>
      <c r="J236" s="177"/>
      <c r="K236" s="179">
        <v>281.64999999999998</v>
      </c>
      <c r="L236" s="177"/>
      <c r="M236" s="177"/>
      <c r="N236" s="177"/>
      <c r="O236" s="177"/>
      <c r="P236" s="177"/>
      <c r="Q236" s="177"/>
      <c r="R236" s="180"/>
      <c r="T236" s="181"/>
      <c r="U236" s="177"/>
      <c r="V236" s="177"/>
      <c r="W236" s="177"/>
      <c r="X236" s="177"/>
      <c r="Y236" s="177"/>
      <c r="Z236" s="177"/>
      <c r="AA236" s="177"/>
      <c r="AB236" s="177"/>
      <c r="AC236" s="177"/>
      <c r="AD236" s="182"/>
      <c r="AT236" s="183" t="s">
        <v>159</v>
      </c>
      <c r="AU236" s="183" t="s">
        <v>90</v>
      </c>
      <c r="AV236" s="9" t="s">
        <v>108</v>
      </c>
      <c r="AW236" s="9" t="s">
        <v>7</v>
      </c>
      <c r="AX236" s="9" t="s">
        <v>82</v>
      </c>
      <c r="AY236" s="183" t="s">
        <v>151</v>
      </c>
    </row>
    <row r="237" spans="2:65" s="10" customFormat="1" ht="22.5" customHeight="1">
      <c r="B237" s="184"/>
      <c r="C237" s="185"/>
      <c r="D237" s="185"/>
      <c r="E237" s="186" t="s">
        <v>23</v>
      </c>
      <c r="F237" s="290" t="s">
        <v>160</v>
      </c>
      <c r="G237" s="291"/>
      <c r="H237" s="291"/>
      <c r="I237" s="291"/>
      <c r="J237" s="185"/>
      <c r="K237" s="187">
        <v>281.64999999999998</v>
      </c>
      <c r="L237" s="185"/>
      <c r="M237" s="185"/>
      <c r="N237" s="185"/>
      <c r="O237" s="185"/>
      <c r="P237" s="185"/>
      <c r="Q237" s="185"/>
      <c r="R237" s="188"/>
      <c r="T237" s="189"/>
      <c r="U237" s="185"/>
      <c r="V237" s="185"/>
      <c r="W237" s="185"/>
      <c r="X237" s="185"/>
      <c r="Y237" s="185"/>
      <c r="Z237" s="185"/>
      <c r="AA237" s="185"/>
      <c r="AB237" s="185"/>
      <c r="AC237" s="185"/>
      <c r="AD237" s="190"/>
      <c r="AT237" s="191" t="s">
        <v>159</v>
      </c>
      <c r="AU237" s="191" t="s">
        <v>90</v>
      </c>
      <c r="AV237" s="10" t="s">
        <v>156</v>
      </c>
      <c r="AW237" s="10" t="s">
        <v>7</v>
      </c>
      <c r="AX237" s="10" t="s">
        <v>90</v>
      </c>
      <c r="AY237" s="191" t="s">
        <v>151</v>
      </c>
    </row>
    <row r="238" spans="2:65" s="1" customFormat="1" ht="22.5" customHeight="1">
      <c r="B238" s="36"/>
      <c r="C238" s="168" t="s">
        <v>286</v>
      </c>
      <c r="D238" s="168" t="s">
        <v>152</v>
      </c>
      <c r="E238" s="169" t="s">
        <v>374</v>
      </c>
      <c r="F238" s="282" t="s">
        <v>375</v>
      </c>
      <c r="G238" s="282"/>
      <c r="H238" s="282"/>
      <c r="I238" s="282"/>
      <c r="J238" s="170" t="s">
        <v>229</v>
      </c>
      <c r="K238" s="171">
        <v>281.64999999999998</v>
      </c>
      <c r="L238" s="172">
        <v>0</v>
      </c>
      <c r="M238" s="284">
        <v>0</v>
      </c>
      <c r="N238" s="285"/>
      <c r="O238" s="285"/>
      <c r="P238" s="283">
        <f>ROUND(V238*K238,2)</f>
        <v>0</v>
      </c>
      <c r="Q238" s="283"/>
      <c r="R238" s="38"/>
      <c r="T238" s="173" t="s">
        <v>23</v>
      </c>
      <c r="U238" s="45" t="s">
        <v>45</v>
      </c>
      <c r="V238" s="125">
        <f>L238+M238</f>
        <v>0</v>
      </c>
      <c r="W238" s="125">
        <f>ROUND(L238*K238,2)</f>
        <v>0</v>
      </c>
      <c r="X238" s="125">
        <f>ROUND(M238*K238,2)</f>
        <v>0</v>
      </c>
      <c r="Y238" s="37"/>
      <c r="Z238" s="174">
        <f>Y238*K238</f>
        <v>0</v>
      </c>
      <c r="AA238" s="174">
        <v>0</v>
      </c>
      <c r="AB238" s="174">
        <f>AA238*K238</f>
        <v>0</v>
      </c>
      <c r="AC238" s="174">
        <v>0</v>
      </c>
      <c r="AD238" s="175">
        <f>AC238*K238</f>
        <v>0</v>
      </c>
      <c r="AR238" s="19" t="s">
        <v>156</v>
      </c>
      <c r="AT238" s="19" t="s">
        <v>152</v>
      </c>
      <c r="AU238" s="19" t="s">
        <v>90</v>
      </c>
      <c r="AY238" s="19" t="s">
        <v>151</v>
      </c>
      <c r="BE238" s="112">
        <f>IF(U238="základní",P238,0)</f>
        <v>0</v>
      </c>
      <c r="BF238" s="112">
        <f>IF(U238="snížená",P238,0)</f>
        <v>0</v>
      </c>
      <c r="BG238" s="112">
        <f>IF(U238="zákl. přenesená",P238,0)</f>
        <v>0</v>
      </c>
      <c r="BH238" s="112">
        <f>IF(U238="sníž. přenesená",P238,0)</f>
        <v>0</v>
      </c>
      <c r="BI238" s="112">
        <f>IF(U238="nulová",P238,0)</f>
        <v>0</v>
      </c>
      <c r="BJ238" s="19" t="s">
        <v>90</v>
      </c>
      <c r="BK238" s="112">
        <f>ROUND(V238*K238,2)</f>
        <v>0</v>
      </c>
      <c r="BL238" s="19" t="s">
        <v>156</v>
      </c>
      <c r="BM238" s="19" t="s">
        <v>376</v>
      </c>
    </row>
    <row r="239" spans="2:65" s="1" customFormat="1" ht="22.5" customHeight="1">
      <c r="B239" s="36"/>
      <c r="C239" s="37"/>
      <c r="D239" s="37"/>
      <c r="E239" s="37"/>
      <c r="F239" s="286" t="s">
        <v>377</v>
      </c>
      <c r="G239" s="287"/>
      <c r="H239" s="287"/>
      <c r="I239" s="287"/>
      <c r="J239" s="37"/>
      <c r="K239" s="37"/>
      <c r="L239" s="37"/>
      <c r="M239" s="37"/>
      <c r="N239" s="37"/>
      <c r="O239" s="37"/>
      <c r="P239" s="37"/>
      <c r="Q239" s="37"/>
      <c r="R239" s="38"/>
      <c r="T239" s="142"/>
      <c r="U239" s="37"/>
      <c r="V239" s="37"/>
      <c r="W239" s="37"/>
      <c r="X239" s="37"/>
      <c r="Y239" s="37"/>
      <c r="Z239" s="37"/>
      <c r="AA239" s="37"/>
      <c r="AB239" s="37"/>
      <c r="AC239" s="37"/>
      <c r="AD239" s="79"/>
      <c r="AT239" s="19" t="s">
        <v>158</v>
      </c>
      <c r="AU239" s="19" t="s">
        <v>90</v>
      </c>
    </row>
    <row r="240" spans="2:65" s="8" customFormat="1" ht="37.35" customHeight="1">
      <c r="B240" s="157"/>
      <c r="C240" s="158"/>
      <c r="D240" s="159" t="s">
        <v>199</v>
      </c>
      <c r="E240" s="159"/>
      <c r="F240" s="159"/>
      <c r="G240" s="159"/>
      <c r="H240" s="159"/>
      <c r="I240" s="159"/>
      <c r="J240" s="159"/>
      <c r="K240" s="159"/>
      <c r="L240" s="159"/>
      <c r="M240" s="299">
        <f>BK240</f>
        <v>0</v>
      </c>
      <c r="N240" s="300"/>
      <c r="O240" s="300"/>
      <c r="P240" s="300"/>
      <c r="Q240" s="300"/>
      <c r="R240" s="160"/>
      <c r="T240" s="161"/>
      <c r="U240" s="158"/>
      <c r="V240" s="158"/>
      <c r="W240" s="162">
        <f>SUM(W241:W246)</f>
        <v>0</v>
      </c>
      <c r="X240" s="162">
        <f>SUM(X241:X246)</f>
        <v>0</v>
      </c>
      <c r="Y240" s="158"/>
      <c r="Z240" s="163">
        <f>SUM(Z241:Z246)</f>
        <v>0</v>
      </c>
      <c r="AA240" s="158"/>
      <c r="AB240" s="163">
        <f>SUM(AB241:AB246)</f>
        <v>7.9019290000000009</v>
      </c>
      <c r="AC240" s="158"/>
      <c r="AD240" s="164">
        <f>SUM(AD241:AD246)</f>
        <v>0</v>
      </c>
      <c r="AR240" s="165" t="s">
        <v>90</v>
      </c>
      <c r="AT240" s="166" t="s">
        <v>81</v>
      </c>
      <c r="AU240" s="166" t="s">
        <v>82</v>
      </c>
      <c r="AY240" s="165" t="s">
        <v>151</v>
      </c>
      <c r="BK240" s="167">
        <f>SUM(BK241:BK246)</f>
        <v>0</v>
      </c>
    </row>
    <row r="241" spans="2:65" s="1" customFormat="1" ht="31.5" customHeight="1">
      <c r="B241" s="36"/>
      <c r="C241" s="168" t="s">
        <v>378</v>
      </c>
      <c r="D241" s="168" t="s">
        <v>152</v>
      </c>
      <c r="E241" s="169" t="s">
        <v>379</v>
      </c>
      <c r="F241" s="282" t="s">
        <v>380</v>
      </c>
      <c r="G241" s="282"/>
      <c r="H241" s="282"/>
      <c r="I241" s="282"/>
      <c r="J241" s="170" t="s">
        <v>229</v>
      </c>
      <c r="K241" s="171">
        <v>36.1</v>
      </c>
      <c r="L241" s="172">
        <v>0</v>
      </c>
      <c r="M241" s="284">
        <v>0</v>
      </c>
      <c r="N241" s="285"/>
      <c r="O241" s="285"/>
      <c r="P241" s="283">
        <f>ROUND(V241*K241,2)</f>
        <v>0</v>
      </c>
      <c r="Q241" s="283"/>
      <c r="R241" s="38"/>
      <c r="T241" s="173" t="s">
        <v>23</v>
      </c>
      <c r="U241" s="45" t="s">
        <v>45</v>
      </c>
      <c r="V241" s="125">
        <f>L241+M241</f>
        <v>0</v>
      </c>
      <c r="W241" s="125">
        <f>ROUND(L241*K241,2)</f>
        <v>0</v>
      </c>
      <c r="X241" s="125">
        <f>ROUND(M241*K241,2)</f>
        <v>0</v>
      </c>
      <c r="Y241" s="37"/>
      <c r="Z241" s="174">
        <f>Y241*K241</f>
        <v>0</v>
      </c>
      <c r="AA241" s="174">
        <v>8.4250000000000005E-2</v>
      </c>
      <c r="AB241" s="174">
        <f>AA241*K241</f>
        <v>3.0414250000000003</v>
      </c>
      <c r="AC241" s="174">
        <v>0</v>
      </c>
      <c r="AD241" s="175">
        <f>AC241*K241</f>
        <v>0</v>
      </c>
      <c r="AR241" s="19" t="s">
        <v>156</v>
      </c>
      <c r="AT241" s="19" t="s">
        <v>152</v>
      </c>
      <c r="AU241" s="19" t="s">
        <v>90</v>
      </c>
      <c r="AY241" s="19" t="s">
        <v>151</v>
      </c>
      <c r="BE241" s="112">
        <f>IF(U241="základní",P241,0)</f>
        <v>0</v>
      </c>
      <c r="BF241" s="112">
        <f>IF(U241="snížená",P241,0)</f>
        <v>0</v>
      </c>
      <c r="BG241" s="112">
        <f>IF(U241="zákl. přenesená",P241,0)</f>
        <v>0</v>
      </c>
      <c r="BH241" s="112">
        <f>IF(U241="sníž. přenesená",P241,0)</f>
        <v>0</v>
      </c>
      <c r="BI241" s="112">
        <f>IF(U241="nulová",P241,0)</f>
        <v>0</v>
      </c>
      <c r="BJ241" s="19" t="s">
        <v>90</v>
      </c>
      <c r="BK241" s="112">
        <f>ROUND(V241*K241,2)</f>
        <v>0</v>
      </c>
      <c r="BL241" s="19" t="s">
        <v>156</v>
      </c>
      <c r="BM241" s="19" t="s">
        <v>381</v>
      </c>
    </row>
    <row r="242" spans="2:65" s="9" customFormat="1" ht="22.5" customHeight="1">
      <c r="B242" s="176"/>
      <c r="C242" s="177"/>
      <c r="D242" s="177"/>
      <c r="E242" s="178" t="s">
        <v>23</v>
      </c>
      <c r="F242" s="292" t="s">
        <v>382</v>
      </c>
      <c r="G242" s="293"/>
      <c r="H242" s="293"/>
      <c r="I242" s="293"/>
      <c r="J242" s="177"/>
      <c r="K242" s="179">
        <v>36.1</v>
      </c>
      <c r="L242" s="177"/>
      <c r="M242" s="177"/>
      <c r="N242" s="177"/>
      <c r="O242" s="177"/>
      <c r="P242" s="177"/>
      <c r="Q242" s="177"/>
      <c r="R242" s="180"/>
      <c r="T242" s="181"/>
      <c r="U242" s="177"/>
      <c r="V242" s="177"/>
      <c r="W242" s="177"/>
      <c r="X242" s="177"/>
      <c r="Y242" s="177"/>
      <c r="Z242" s="177"/>
      <c r="AA242" s="177"/>
      <c r="AB242" s="177"/>
      <c r="AC242" s="177"/>
      <c r="AD242" s="182"/>
      <c r="AT242" s="183" t="s">
        <v>159</v>
      </c>
      <c r="AU242" s="183" t="s">
        <v>90</v>
      </c>
      <c r="AV242" s="9" t="s">
        <v>108</v>
      </c>
      <c r="AW242" s="9" t="s">
        <v>7</v>
      </c>
      <c r="AX242" s="9" t="s">
        <v>82</v>
      </c>
      <c r="AY242" s="183" t="s">
        <v>151</v>
      </c>
    </row>
    <row r="243" spans="2:65" s="10" customFormat="1" ht="22.5" customHeight="1">
      <c r="B243" s="184"/>
      <c r="C243" s="185"/>
      <c r="D243" s="185"/>
      <c r="E243" s="186" t="s">
        <v>23</v>
      </c>
      <c r="F243" s="290" t="s">
        <v>160</v>
      </c>
      <c r="G243" s="291"/>
      <c r="H243" s="291"/>
      <c r="I243" s="291"/>
      <c r="J243" s="185"/>
      <c r="K243" s="187">
        <v>36.1</v>
      </c>
      <c r="L243" s="185"/>
      <c r="M243" s="185"/>
      <c r="N243" s="185"/>
      <c r="O243" s="185"/>
      <c r="P243" s="185"/>
      <c r="Q243" s="185"/>
      <c r="R243" s="188"/>
      <c r="T243" s="189"/>
      <c r="U243" s="185"/>
      <c r="V243" s="185"/>
      <c r="W243" s="185"/>
      <c r="X243" s="185"/>
      <c r="Y243" s="185"/>
      <c r="Z243" s="185"/>
      <c r="AA243" s="185"/>
      <c r="AB243" s="185"/>
      <c r="AC243" s="185"/>
      <c r="AD243" s="190"/>
      <c r="AT243" s="191" t="s">
        <v>159</v>
      </c>
      <c r="AU243" s="191" t="s">
        <v>90</v>
      </c>
      <c r="AV243" s="10" t="s">
        <v>156</v>
      </c>
      <c r="AW243" s="10" t="s">
        <v>7</v>
      </c>
      <c r="AX243" s="10" t="s">
        <v>90</v>
      </c>
      <c r="AY243" s="191" t="s">
        <v>151</v>
      </c>
    </row>
    <row r="244" spans="2:65" s="1" customFormat="1" ht="22.5" customHeight="1">
      <c r="B244" s="36"/>
      <c r="C244" s="200" t="s">
        <v>289</v>
      </c>
      <c r="D244" s="200" t="s">
        <v>296</v>
      </c>
      <c r="E244" s="201" t="s">
        <v>383</v>
      </c>
      <c r="F244" s="303" t="s">
        <v>384</v>
      </c>
      <c r="G244" s="303"/>
      <c r="H244" s="303"/>
      <c r="I244" s="303"/>
      <c r="J244" s="202" t="s">
        <v>229</v>
      </c>
      <c r="K244" s="203">
        <v>36.822000000000003</v>
      </c>
      <c r="L244" s="204">
        <v>0</v>
      </c>
      <c r="M244" s="304"/>
      <c r="N244" s="304"/>
      <c r="O244" s="305"/>
      <c r="P244" s="283">
        <f>ROUND(V244*K244,2)</f>
        <v>0</v>
      </c>
      <c r="Q244" s="283"/>
      <c r="R244" s="38"/>
      <c r="T244" s="173" t="s">
        <v>23</v>
      </c>
      <c r="U244" s="45" t="s">
        <v>45</v>
      </c>
      <c r="V244" s="125">
        <f>L244+M244</f>
        <v>0</v>
      </c>
      <c r="W244" s="125">
        <f>ROUND(L244*K244,2)</f>
        <v>0</v>
      </c>
      <c r="X244" s="125">
        <f>ROUND(M244*K244,2)</f>
        <v>0</v>
      </c>
      <c r="Y244" s="37"/>
      <c r="Z244" s="174">
        <f>Y244*K244</f>
        <v>0</v>
      </c>
      <c r="AA244" s="174">
        <v>0.13200000000000001</v>
      </c>
      <c r="AB244" s="174">
        <f>AA244*K244</f>
        <v>4.8605040000000006</v>
      </c>
      <c r="AC244" s="174">
        <v>0</v>
      </c>
      <c r="AD244" s="175">
        <f>AC244*K244</f>
        <v>0</v>
      </c>
      <c r="AR244" s="19" t="s">
        <v>169</v>
      </c>
      <c r="AT244" s="19" t="s">
        <v>296</v>
      </c>
      <c r="AU244" s="19" t="s">
        <v>90</v>
      </c>
      <c r="AY244" s="19" t="s">
        <v>151</v>
      </c>
      <c r="BE244" s="112">
        <f>IF(U244="základní",P244,0)</f>
        <v>0</v>
      </c>
      <c r="BF244" s="112">
        <f>IF(U244="snížená",P244,0)</f>
        <v>0</v>
      </c>
      <c r="BG244" s="112">
        <f>IF(U244="zákl. přenesená",P244,0)</f>
        <v>0</v>
      </c>
      <c r="BH244" s="112">
        <f>IF(U244="sníž. přenesená",P244,0)</f>
        <v>0</v>
      </c>
      <c r="BI244" s="112">
        <f>IF(U244="nulová",P244,0)</f>
        <v>0</v>
      </c>
      <c r="BJ244" s="19" t="s">
        <v>90</v>
      </c>
      <c r="BK244" s="112">
        <f>ROUND(V244*K244,2)</f>
        <v>0</v>
      </c>
      <c r="BL244" s="19" t="s">
        <v>156</v>
      </c>
      <c r="BM244" s="19" t="s">
        <v>385</v>
      </c>
    </row>
    <row r="245" spans="2:65" s="1" customFormat="1" ht="22.5" customHeight="1">
      <c r="B245" s="36"/>
      <c r="C245" s="168" t="s">
        <v>386</v>
      </c>
      <c r="D245" s="168" t="s">
        <v>152</v>
      </c>
      <c r="E245" s="169" t="s">
        <v>374</v>
      </c>
      <c r="F245" s="282" t="s">
        <v>375</v>
      </c>
      <c r="G245" s="282"/>
      <c r="H245" s="282"/>
      <c r="I245" s="282"/>
      <c r="J245" s="170" t="s">
        <v>229</v>
      </c>
      <c r="K245" s="171">
        <v>36.1</v>
      </c>
      <c r="L245" s="172">
        <v>0</v>
      </c>
      <c r="M245" s="284">
        <v>0</v>
      </c>
      <c r="N245" s="285"/>
      <c r="O245" s="285"/>
      <c r="P245" s="283">
        <f>ROUND(V245*K245,2)</f>
        <v>0</v>
      </c>
      <c r="Q245" s="283"/>
      <c r="R245" s="38"/>
      <c r="T245" s="173" t="s">
        <v>23</v>
      </c>
      <c r="U245" s="45" t="s">
        <v>45</v>
      </c>
      <c r="V245" s="125">
        <f>L245+M245</f>
        <v>0</v>
      </c>
      <c r="W245" s="125">
        <f>ROUND(L245*K245,2)</f>
        <v>0</v>
      </c>
      <c r="X245" s="125">
        <f>ROUND(M245*K245,2)</f>
        <v>0</v>
      </c>
      <c r="Y245" s="37"/>
      <c r="Z245" s="174">
        <f>Y245*K245</f>
        <v>0</v>
      </c>
      <c r="AA245" s="174">
        <v>0</v>
      </c>
      <c r="AB245" s="174">
        <f>AA245*K245</f>
        <v>0</v>
      </c>
      <c r="AC245" s="174">
        <v>0</v>
      </c>
      <c r="AD245" s="175">
        <f>AC245*K245</f>
        <v>0</v>
      </c>
      <c r="AR245" s="19" t="s">
        <v>156</v>
      </c>
      <c r="AT245" s="19" t="s">
        <v>152</v>
      </c>
      <c r="AU245" s="19" t="s">
        <v>90</v>
      </c>
      <c r="AY245" s="19" t="s">
        <v>151</v>
      </c>
      <c r="BE245" s="112">
        <f>IF(U245="základní",P245,0)</f>
        <v>0</v>
      </c>
      <c r="BF245" s="112">
        <f>IF(U245="snížená",P245,0)</f>
        <v>0</v>
      </c>
      <c r="BG245" s="112">
        <f>IF(U245="zákl. přenesená",P245,0)</f>
        <v>0</v>
      </c>
      <c r="BH245" s="112">
        <f>IF(U245="sníž. přenesená",P245,0)</f>
        <v>0</v>
      </c>
      <c r="BI245" s="112">
        <f>IF(U245="nulová",P245,0)</f>
        <v>0</v>
      </c>
      <c r="BJ245" s="19" t="s">
        <v>90</v>
      </c>
      <c r="BK245" s="112">
        <f>ROUND(V245*K245,2)</f>
        <v>0</v>
      </c>
      <c r="BL245" s="19" t="s">
        <v>156</v>
      </c>
      <c r="BM245" s="19" t="s">
        <v>387</v>
      </c>
    </row>
    <row r="246" spans="2:65" s="1" customFormat="1" ht="22.5" customHeight="1">
      <c r="B246" s="36"/>
      <c r="C246" s="37"/>
      <c r="D246" s="37"/>
      <c r="E246" s="37"/>
      <c r="F246" s="286" t="s">
        <v>388</v>
      </c>
      <c r="G246" s="287"/>
      <c r="H246" s="287"/>
      <c r="I246" s="287"/>
      <c r="J246" s="37"/>
      <c r="K246" s="37"/>
      <c r="L246" s="37"/>
      <c r="M246" s="37"/>
      <c r="N246" s="37"/>
      <c r="O246" s="37"/>
      <c r="P246" s="37"/>
      <c r="Q246" s="37"/>
      <c r="R246" s="38"/>
      <c r="T246" s="142"/>
      <c r="U246" s="37"/>
      <c r="V246" s="37"/>
      <c r="W246" s="37"/>
      <c r="X246" s="37"/>
      <c r="Y246" s="37"/>
      <c r="Z246" s="37"/>
      <c r="AA246" s="37"/>
      <c r="AB246" s="37"/>
      <c r="AC246" s="37"/>
      <c r="AD246" s="79"/>
      <c r="AT246" s="19" t="s">
        <v>158</v>
      </c>
      <c r="AU246" s="19" t="s">
        <v>90</v>
      </c>
    </row>
    <row r="247" spans="2:65" s="8" customFormat="1" ht="37.35" customHeight="1">
      <c r="B247" s="157"/>
      <c r="C247" s="158"/>
      <c r="D247" s="159" t="s">
        <v>200</v>
      </c>
      <c r="E247" s="159"/>
      <c r="F247" s="159"/>
      <c r="G247" s="159"/>
      <c r="H247" s="159"/>
      <c r="I247" s="159"/>
      <c r="J247" s="159"/>
      <c r="K247" s="159"/>
      <c r="L247" s="159"/>
      <c r="M247" s="299">
        <f>BK247</f>
        <v>0</v>
      </c>
      <c r="N247" s="300"/>
      <c r="O247" s="300"/>
      <c r="P247" s="300"/>
      <c r="Q247" s="300"/>
      <c r="R247" s="160"/>
      <c r="T247" s="161"/>
      <c r="U247" s="158"/>
      <c r="V247" s="158"/>
      <c r="W247" s="162">
        <f>SUM(W248:W250)</f>
        <v>0</v>
      </c>
      <c r="X247" s="162">
        <f>SUM(X248:X250)</f>
        <v>0</v>
      </c>
      <c r="Y247" s="158"/>
      <c r="Z247" s="163">
        <f>SUM(Z248:Z250)</f>
        <v>0</v>
      </c>
      <c r="AA247" s="158"/>
      <c r="AB247" s="163">
        <f>SUM(AB248:AB250)</f>
        <v>0</v>
      </c>
      <c r="AC247" s="158"/>
      <c r="AD247" s="164">
        <f>SUM(AD248:AD250)</f>
        <v>0</v>
      </c>
      <c r="AR247" s="165" t="s">
        <v>90</v>
      </c>
      <c r="AT247" s="166" t="s">
        <v>81</v>
      </c>
      <c r="AU247" s="166" t="s">
        <v>82</v>
      </c>
      <c r="AY247" s="165" t="s">
        <v>151</v>
      </c>
      <c r="BK247" s="167">
        <f>SUM(BK248:BK250)</f>
        <v>0</v>
      </c>
    </row>
    <row r="248" spans="2:65" s="1" customFormat="1" ht="31.5" customHeight="1">
      <c r="B248" s="36"/>
      <c r="C248" s="168" t="s">
        <v>295</v>
      </c>
      <c r="D248" s="168" t="s">
        <v>152</v>
      </c>
      <c r="E248" s="169" t="s">
        <v>389</v>
      </c>
      <c r="F248" s="282" t="s">
        <v>390</v>
      </c>
      <c r="G248" s="282"/>
      <c r="H248" s="282"/>
      <c r="I248" s="282"/>
      <c r="J248" s="170" t="s">
        <v>229</v>
      </c>
      <c r="K248" s="171">
        <v>281.64999999999998</v>
      </c>
      <c r="L248" s="172">
        <v>0</v>
      </c>
      <c r="M248" s="284">
        <v>0</v>
      </c>
      <c r="N248" s="285"/>
      <c r="O248" s="285"/>
      <c r="P248" s="283">
        <f>ROUND(V248*K248,2)</f>
        <v>0</v>
      </c>
      <c r="Q248" s="283"/>
      <c r="R248" s="38"/>
      <c r="T248" s="173" t="s">
        <v>23</v>
      </c>
      <c r="U248" s="45" t="s">
        <v>45</v>
      </c>
      <c r="V248" s="125">
        <f>L248+M248</f>
        <v>0</v>
      </c>
      <c r="W248" s="125">
        <f>ROUND(L248*K248,2)</f>
        <v>0</v>
      </c>
      <c r="X248" s="125">
        <f>ROUND(M248*K248,2)</f>
        <v>0</v>
      </c>
      <c r="Y248" s="37"/>
      <c r="Z248" s="174">
        <f>Y248*K248</f>
        <v>0</v>
      </c>
      <c r="AA248" s="174">
        <v>0</v>
      </c>
      <c r="AB248" s="174">
        <f>AA248*K248</f>
        <v>0</v>
      </c>
      <c r="AC248" s="174">
        <v>0</v>
      </c>
      <c r="AD248" s="175">
        <f>AC248*K248</f>
        <v>0</v>
      </c>
      <c r="AR248" s="19" t="s">
        <v>156</v>
      </c>
      <c r="AT248" s="19" t="s">
        <v>152</v>
      </c>
      <c r="AU248" s="19" t="s">
        <v>90</v>
      </c>
      <c r="AY248" s="19" t="s">
        <v>151</v>
      </c>
      <c r="BE248" s="112">
        <f>IF(U248="základní",P248,0)</f>
        <v>0</v>
      </c>
      <c r="BF248" s="112">
        <f>IF(U248="snížená",P248,0)</f>
        <v>0</v>
      </c>
      <c r="BG248" s="112">
        <f>IF(U248="zákl. přenesená",P248,0)</f>
        <v>0</v>
      </c>
      <c r="BH248" s="112">
        <f>IF(U248="sníž. přenesená",P248,0)</f>
        <v>0</v>
      </c>
      <c r="BI248" s="112">
        <f>IF(U248="nulová",P248,0)</f>
        <v>0</v>
      </c>
      <c r="BJ248" s="19" t="s">
        <v>90</v>
      </c>
      <c r="BK248" s="112">
        <f>ROUND(V248*K248,2)</f>
        <v>0</v>
      </c>
      <c r="BL248" s="19" t="s">
        <v>156</v>
      </c>
      <c r="BM248" s="19" t="s">
        <v>391</v>
      </c>
    </row>
    <row r="249" spans="2:65" s="1" customFormat="1" ht="22.5" customHeight="1">
      <c r="B249" s="36"/>
      <c r="C249" s="37"/>
      <c r="D249" s="37"/>
      <c r="E249" s="37"/>
      <c r="F249" s="286" t="s">
        <v>368</v>
      </c>
      <c r="G249" s="287"/>
      <c r="H249" s="287"/>
      <c r="I249" s="287"/>
      <c r="J249" s="37"/>
      <c r="K249" s="37"/>
      <c r="L249" s="37"/>
      <c r="M249" s="37"/>
      <c r="N249" s="37"/>
      <c r="O249" s="37"/>
      <c r="P249" s="37"/>
      <c r="Q249" s="37"/>
      <c r="R249" s="38"/>
      <c r="T249" s="142"/>
      <c r="U249" s="37"/>
      <c r="V249" s="37"/>
      <c r="W249" s="37"/>
      <c r="X249" s="37"/>
      <c r="Y249" s="37"/>
      <c r="Z249" s="37"/>
      <c r="AA249" s="37"/>
      <c r="AB249" s="37"/>
      <c r="AC249" s="37"/>
      <c r="AD249" s="79"/>
      <c r="AT249" s="19" t="s">
        <v>158</v>
      </c>
      <c r="AU249" s="19" t="s">
        <v>90</v>
      </c>
    </row>
    <row r="250" spans="2:65" s="1" customFormat="1" ht="22.5" customHeight="1">
      <c r="B250" s="36"/>
      <c r="C250" s="168" t="s">
        <v>392</v>
      </c>
      <c r="D250" s="168" t="s">
        <v>152</v>
      </c>
      <c r="E250" s="169" t="s">
        <v>393</v>
      </c>
      <c r="F250" s="282" t="s">
        <v>394</v>
      </c>
      <c r="G250" s="282"/>
      <c r="H250" s="282"/>
      <c r="I250" s="282"/>
      <c r="J250" s="170" t="s">
        <v>245</v>
      </c>
      <c r="K250" s="171">
        <v>1</v>
      </c>
      <c r="L250" s="172">
        <v>0</v>
      </c>
      <c r="M250" s="284">
        <v>0</v>
      </c>
      <c r="N250" s="285"/>
      <c r="O250" s="285"/>
      <c r="P250" s="283">
        <f>ROUND(V250*K250,2)</f>
        <v>0</v>
      </c>
      <c r="Q250" s="283"/>
      <c r="R250" s="38"/>
      <c r="T250" s="173" t="s">
        <v>23</v>
      </c>
      <c r="U250" s="45" t="s">
        <v>45</v>
      </c>
      <c r="V250" s="125">
        <f>L250+M250</f>
        <v>0</v>
      </c>
      <c r="W250" s="125">
        <f>ROUND(L250*K250,2)</f>
        <v>0</v>
      </c>
      <c r="X250" s="125">
        <f>ROUND(M250*K250,2)</f>
        <v>0</v>
      </c>
      <c r="Y250" s="37"/>
      <c r="Z250" s="174">
        <f>Y250*K250</f>
        <v>0</v>
      </c>
      <c r="AA250" s="174">
        <v>0</v>
      </c>
      <c r="AB250" s="174">
        <f>AA250*K250</f>
        <v>0</v>
      </c>
      <c r="AC250" s="174">
        <v>0</v>
      </c>
      <c r="AD250" s="175">
        <f>AC250*K250</f>
        <v>0</v>
      </c>
      <c r="AR250" s="19" t="s">
        <v>156</v>
      </c>
      <c r="AT250" s="19" t="s">
        <v>152</v>
      </c>
      <c r="AU250" s="19" t="s">
        <v>90</v>
      </c>
      <c r="AY250" s="19" t="s">
        <v>151</v>
      </c>
      <c r="BE250" s="112">
        <f>IF(U250="základní",P250,0)</f>
        <v>0</v>
      </c>
      <c r="BF250" s="112">
        <f>IF(U250="snížená",P250,0)</f>
        <v>0</v>
      </c>
      <c r="BG250" s="112">
        <f>IF(U250="zákl. přenesená",P250,0)</f>
        <v>0</v>
      </c>
      <c r="BH250" s="112">
        <f>IF(U250="sníž. přenesená",P250,0)</f>
        <v>0</v>
      </c>
      <c r="BI250" s="112">
        <f>IF(U250="nulová",P250,0)</f>
        <v>0</v>
      </c>
      <c r="BJ250" s="19" t="s">
        <v>90</v>
      </c>
      <c r="BK250" s="112">
        <f>ROUND(V250*K250,2)</f>
        <v>0</v>
      </c>
      <c r="BL250" s="19" t="s">
        <v>156</v>
      </c>
      <c r="BM250" s="19" t="s">
        <v>395</v>
      </c>
    </row>
    <row r="251" spans="2:65" s="8" customFormat="1" ht="37.35" customHeight="1">
      <c r="B251" s="157"/>
      <c r="C251" s="158"/>
      <c r="D251" s="159" t="s">
        <v>201</v>
      </c>
      <c r="E251" s="159"/>
      <c r="F251" s="159"/>
      <c r="G251" s="159"/>
      <c r="H251" s="159"/>
      <c r="I251" s="159"/>
      <c r="J251" s="159"/>
      <c r="K251" s="159"/>
      <c r="L251" s="159"/>
      <c r="M251" s="310">
        <f>BK251</f>
        <v>0</v>
      </c>
      <c r="N251" s="311"/>
      <c r="O251" s="311"/>
      <c r="P251" s="311"/>
      <c r="Q251" s="311"/>
      <c r="R251" s="160"/>
      <c r="T251" s="161"/>
      <c r="U251" s="158"/>
      <c r="V251" s="158"/>
      <c r="W251" s="162">
        <f>SUM(W252:W274)</f>
        <v>0</v>
      </c>
      <c r="X251" s="162">
        <f>SUM(X252:X274)</f>
        <v>0</v>
      </c>
      <c r="Y251" s="158"/>
      <c r="Z251" s="163">
        <f>SUM(Z252:Z274)</f>
        <v>0</v>
      </c>
      <c r="AA251" s="158"/>
      <c r="AB251" s="163">
        <f>SUM(AB252:AB274)</f>
        <v>16.1127</v>
      </c>
      <c r="AC251" s="158"/>
      <c r="AD251" s="164">
        <f>SUM(AD252:AD274)</f>
        <v>0</v>
      </c>
      <c r="AR251" s="165" t="s">
        <v>90</v>
      </c>
      <c r="AT251" s="166" t="s">
        <v>81</v>
      </c>
      <c r="AU251" s="166" t="s">
        <v>82</v>
      </c>
      <c r="AY251" s="165" t="s">
        <v>151</v>
      </c>
      <c r="BK251" s="167">
        <f>SUM(BK252:BK274)</f>
        <v>0</v>
      </c>
    </row>
    <row r="252" spans="2:65" s="1" customFormat="1" ht="31.5" customHeight="1">
      <c r="B252" s="36"/>
      <c r="C252" s="168" t="s">
        <v>300</v>
      </c>
      <c r="D252" s="168" t="s">
        <v>152</v>
      </c>
      <c r="E252" s="169" t="s">
        <v>396</v>
      </c>
      <c r="F252" s="282" t="s">
        <v>397</v>
      </c>
      <c r="G252" s="282"/>
      <c r="H252" s="282"/>
      <c r="I252" s="282"/>
      <c r="J252" s="170" t="s">
        <v>245</v>
      </c>
      <c r="K252" s="171">
        <v>2</v>
      </c>
      <c r="L252" s="172">
        <v>0</v>
      </c>
      <c r="M252" s="284">
        <v>0</v>
      </c>
      <c r="N252" s="285"/>
      <c r="O252" s="285"/>
      <c r="P252" s="283">
        <f>ROUND(V252*K252,2)</f>
        <v>0</v>
      </c>
      <c r="Q252" s="283"/>
      <c r="R252" s="38"/>
      <c r="T252" s="173" t="s">
        <v>23</v>
      </c>
      <c r="U252" s="45" t="s">
        <v>45</v>
      </c>
      <c r="V252" s="125">
        <f>L252+M252</f>
        <v>0</v>
      </c>
      <c r="W252" s="125">
        <f>ROUND(L252*K252,2)</f>
        <v>0</v>
      </c>
      <c r="X252" s="125">
        <f>ROUND(M252*K252,2)</f>
        <v>0</v>
      </c>
      <c r="Y252" s="37"/>
      <c r="Z252" s="174">
        <f>Y252*K252</f>
        <v>0</v>
      </c>
      <c r="AA252" s="174">
        <v>0</v>
      </c>
      <c r="AB252" s="174">
        <f>AA252*K252</f>
        <v>0</v>
      </c>
      <c r="AC252" s="174">
        <v>0</v>
      </c>
      <c r="AD252" s="175">
        <f>AC252*K252</f>
        <v>0</v>
      </c>
      <c r="AR252" s="19" t="s">
        <v>156</v>
      </c>
      <c r="AT252" s="19" t="s">
        <v>152</v>
      </c>
      <c r="AU252" s="19" t="s">
        <v>90</v>
      </c>
      <c r="AY252" s="19" t="s">
        <v>151</v>
      </c>
      <c r="BE252" s="112">
        <f>IF(U252="základní",P252,0)</f>
        <v>0</v>
      </c>
      <c r="BF252" s="112">
        <f>IF(U252="snížená",P252,0)</f>
        <v>0</v>
      </c>
      <c r="BG252" s="112">
        <f>IF(U252="zákl. přenesená",P252,0)</f>
        <v>0</v>
      </c>
      <c r="BH252" s="112">
        <f>IF(U252="sníž. přenesená",P252,0)</f>
        <v>0</v>
      </c>
      <c r="BI252" s="112">
        <f>IF(U252="nulová",P252,0)</f>
        <v>0</v>
      </c>
      <c r="BJ252" s="19" t="s">
        <v>90</v>
      </c>
      <c r="BK252" s="112">
        <f>ROUND(V252*K252,2)</f>
        <v>0</v>
      </c>
      <c r="BL252" s="19" t="s">
        <v>156</v>
      </c>
      <c r="BM252" s="19" t="s">
        <v>398</v>
      </c>
    </row>
    <row r="253" spans="2:65" s="9" customFormat="1" ht="22.5" customHeight="1">
      <c r="B253" s="176"/>
      <c r="C253" s="177"/>
      <c r="D253" s="177"/>
      <c r="E253" s="178" t="s">
        <v>23</v>
      </c>
      <c r="F253" s="292" t="s">
        <v>108</v>
      </c>
      <c r="G253" s="293"/>
      <c r="H253" s="293"/>
      <c r="I253" s="293"/>
      <c r="J253" s="177"/>
      <c r="K253" s="179">
        <v>2</v>
      </c>
      <c r="L253" s="177"/>
      <c r="M253" s="177"/>
      <c r="N253" s="177"/>
      <c r="O253" s="177"/>
      <c r="P253" s="177"/>
      <c r="Q253" s="177"/>
      <c r="R253" s="180"/>
      <c r="T253" s="181"/>
      <c r="U253" s="177"/>
      <c r="V253" s="177"/>
      <c r="W253" s="177"/>
      <c r="X253" s="177"/>
      <c r="Y253" s="177"/>
      <c r="Z253" s="177"/>
      <c r="AA253" s="177"/>
      <c r="AB253" s="177"/>
      <c r="AC253" s="177"/>
      <c r="AD253" s="182"/>
      <c r="AT253" s="183" t="s">
        <v>159</v>
      </c>
      <c r="AU253" s="183" t="s">
        <v>90</v>
      </c>
      <c r="AV253" s="9" t="s">
        <v>108</v>
      </c>
      <c r="AW253" s="9" t="s">
        <v>7</v>
      </c>
      <c r="AX253" s="9" t="s">
        <v>82</v>
      </c>
      <c r="AY253" s="183" t="s">
        <v>151</v>
      </c>
    </row>
    <row r="254" spans="2:65" s="10" customFormat="1" ht="22.5" customHeight="1">
      <c r="B254" s="184"/>
      <c r="C254" s="185"/>
      <c r="D254" s="185"/>
      <c r="E254" s="186" t="s">
        <v>23</v>
      </c>
      <c r="F254" s="290" t="s">
        <v>160</v>
      </c>
      <c r="G254" s="291"/>
      <c r="H254" s="291"/>
      <c r="I254" s="291"/>
      <c r="J254" s="185"/>
      <c r="K254" s="187">
        <v>2</v>
      </c>
      <c r="L254" s="185"/>
      <c r="M254" s="185"/>
      <c r="N254" s="185"/>
      <c r="O254" s="185"/>
      <c r="P254" s="185"/>
      <c r="Q254" s="185"/>
      <c r="R254" s="188"/>
      <c r="T254" s="189"/>
      <c r="U254" s="185"/>
      <c r="V254" s="185"/>
      <c r="W254" s="185"/>
      <c r="X254" s="185"/>
      <c r="Y254" s="185"/>
      <c r="Z254" s="185"/>
      <c r="AA254" s="185"/>
      <c r="AB254" s="185"/>
      <c r="AC254" s="185"/>
      <c r="AD254" s="190"/>
      <c r="AT254" s="191" t="s">
        <v>159</v>
      </c>
      <c r="AU254" s="191" t="s">
        <v>90</v>
      </c>
      <c r="AV254" s="10" t="s">
        <v>156</v>
      </c>
      <c r="AW254" s="10" t="s">
        <v>7</v>
      </c>
      <c r="AX254" s="10" t="s">
        <v>90</v>
      </c>
      <c r="AY254" s="191" t="s">
        <v>151</v>
      </c>
    </row>
    <row r="255" spans="2:65" s="1" customFormat="1" ht="31.5" customHeight="1">
      <c r="B255" s="36"/>
      <c r="C255" s="168" t="s">
        <v>399</v>
      </c>
      <c r="D255" s="168" t="s">
        <v>152</v>
      </c>
      <c r="E255" s="169" t="s">
        <v>400</v>
      </c>
      <c r="F255" s="282" t="s">
        <v>401</v>
      </c>
      <c r="G255" s="282"/>
      <c r="H255" s="282"/>
      <c r="I255" s="282"/>
      <c r="J255" s="170" t="s">
        <v>245</v>
      </c>
      <c r="K255" s="171">
        <v>7</v>
      </c>
      <c r="L255" s="172">
        <v>0</v>
      </c>
      <c r="M255" s="284">
        <v>0</v>
      </c>
      <c r="N255" s="285"/>
      <c r="O255" s="285"/>
      <c r="P255" s="283">
        <f>ROUND(V255*K255,2)</f>
        <v>0</v>
      </c>
      <c r="Q255" s="283"/>
      <c r="R255" s="38"/>
      <c r="T255" s="173" t="s">
        <v>23</v>
      </c>
      <c r="U255" s="45" t="s">
        <v>45</v>
      </c>
      <c r="V255" s="125">
        <f>L255+M255</f>
        <v>0</v>
      </c>
      <c r="W255" s="125">
        <f>ROUND(L255*K255,2)</f>
        <v>0</v>
      </c>
      <c r="X255" s="125">
        <f>ROUND(M255*K255,2)</f>
        <v>0</v>
      </c>
      <c r="Y255" s="37"/>
      <c r="Z255" s="174">
        <f>Y255*K255</f>
        <v>0</v>
      </c>
      <c r="AA255" s="174">
        <v>0</v>
      </c>
      <c r="AB255" s="174">
        <f>AA255*K255</f>
        <v>0</v>
      </c>
      <c r="AC255" s="174">
        <v>0</v>
      </c>
      <c r="AD255" s="175">
        <f>AC255*K255</f>
        <v>0</v>
      </c>
      <c r="AR255" s="19" t="s">
        <v>156</v>
      </c>
      <c r="AT255" s="19" t="s">
        <v>152</v>
      </c>
      <c r="AU255" s="19" t="s">
        <v>90</v>
      </c>
      <c r="AY255" s="19" t="s">
        <v>151</v>
      </c>
      <c r="BE255" s="112">
        <f>IF(U255="základní",P255,0)</f>
        <v>0</v>
      </c>
      <c r="BF255" s="112">
        <f>IF(U255="snížená",P255,0)</f>
        <v>0</v>
      </c>
      <c r="BG255" s="112">
        <f>IF(U255="zákl. přenesená",P255,0)</f>
        <v>0</v>
      </c>
      <c r="BH255" s="112">
        <f>IF(U255="sníž. přenesená",P255,0)</f>
        <v>0</v>
      </c>
      <c r="BI255" s="112">
        <f>IF(U255="nulová",P255,0)</f>
        <v>0</v>
      </c>
      <c r="BJ255" s="19" t="s">
        <v>90</v>
      </c>
      <c r="BK255" s="112">
        <f>ROUND(V255*K255,2)</f>
        <v>0</v>
      </c>
      <c r="BL255" s="19" t="s">
        <v>156</v>
      </c>
      <c r="BM255" s="19" t="s">
        <v>402</v>
      </c>
    </row>
    <row r="256" spans="2:65" s="1" customFormat="1" ht="31.5" customHeight="1">
      <c r="B256" s="36"/>
      <c r="C256" s="168" t="s">
        <v>304</v>
      </c>
      <c r="D256" s="168" t="s">
        <v>152</v>
      </c>
      <c r="E256" s="169" t="s">
        <v>403</v>
      </c>
      <c r="F256" s="282" t="s">
        <v>404</v>
      </c>
      <c r="G256" s="282"/>
      <c r="H256" s="282"/>
      <c r="I256" s="282"/>
      <c r="J256" s="170" t="s">
        <v>245</v>
      </c>
      <c r="K256" s="171">
        <v>1</v>
      </c>
      <c r="L256" s="172">
        <v>0</v>
      </c>
      <c r="M256" s="284">
        <v>0</v>
      </c>
      <c r="N256" s="285"/>
      <c r="O256" s="285"/>
      <c r="P256" s="283">
        <f>ROUND(V256*K256,2)</f>
        <v>0</v>
      </c>
      <c r="Q256" s="283"/>
      <c r="R256" s="38"/>
      <c r="T256" s="173" t="s">
        <v>23</v>
      </c>
      <c r="U256" s="45" t="s">
        <v>45</v>
      </c>
      <c r="V256" s="125">
        <f>L256+M256</f>
        <v>0</v>
      </c>
      <c r="W256" s="125">
        <f>ROUND(L256*K256,2)</f>
        <v>0</v>
      </c>
      <c r="X256" s="125">
        <f>ROUND(M256*K256,2)</f>
        <v>0</v>
      </c>
      <c r="Y256" s="37"/>
      <c r="Z256" s="174">
        <f>Y256*K256</f>
        <v>0</v>
      </c>
      <c r="AA256" s="174">
        <v>0</v>
      </c>
      <c r="AB256" s="174">
        <f>AA256*K256</f>
        <v>0</v>
      </c>
      <c r="AC256" s="174">
        <v>0</v>
      </c>
      <c r="AD256" s="175">
        <f>AC256*K256</f>
        <v>0</v>
      </c>
      <c r="AR256" s="19" t="s">
        <v>156</v>
      </c>
      <c r="AT256" s="19" t="s">
        <v>152</v>
      </c>
      <c r="AU256" s="19" t="s">
        <v>90</v>
      </c>
      <c r="AY256" s="19" t="s">
        <v>151</v>
      </c>
      <c r="BE256" s="112">
        <f>IF(U256="základní",P256,0)</f>
        <v>0</v>
      </c>
      <c r="BF256" s="112">
        <f>IF(U256="snížená",P256,0)</f>
        <v>0</v>
      </c>
      <c r="BG256" s="112">
        <f>IF(U256="zákl. přenesená",P256,0)</f>
        <v>0</v>
      </c>
      <c r="BH256" s="112">
        <f>IF(U256="sníž. přenesená",P256,0)</f>
        <v>0</v>
      </c>
      <c r="BI256" s="112">
        <f>IF(U256="nulová",P256,0)</f>
        <v>0</v>
      </c>
      <c r="BJ256" s="19" t="s">
        <v>90</v>
      </c>
      <c r="BK256" s="112">
        <f>ROUND(V256*K256,2)</f>
        <v>0</v>
      </c>
      <c r="BL256" s="19" t="s">
        <v>156</v>
      </c>
      <c r="BM256" s="19" t="s">
        <v>405</v>
      </c>
    </row>
    <row r="257" spans="2:65" s="9" customFormat="1" ht="22.5" customHeight="1">
      <c r="B257" s="176"/>
      <c r="C257" s="177"/>
      <c r="D257" s="177"/>
      <c r="E257" s="178" t="s">
        <v>23</v>
      </c>
      <c r="F257" s="292" t="s">
        <v>90</v>
      </c>
      <c r="G257" s="293"/>
      <c r="H257" s="293"/>
      <c r="I257" s="293"/>
      <c r="J257" s="177"/>
      <c r="K257" s="179">
        <v>1</v>
      </c>
      <c r="L257" s="177"/>
      <c r="M257" s="177"/>
      <c r="N257" s="177"/>
      <c r="O257" s="177"/>
      <c r="P257" s="177"/>
      <c r="Q257" s="177"/>
      <c r="R257" s="180"/>
      <c r="T257" s="181"/>
      <c r="U257" s="177"/>
      <c r="V257" s="177"/>
      <c r="W257" s="177"/>
      <c r="X257" s="177"/>
      <c r="Y257" s="177"/>
      <c r="Z257" s="177"/>
      <c r="AA257" s="177"/>
      <c r="AB257" s="177"/>
      <c r="AC257" s="177"/>
      <c r="AD257" s="182"/>
      <c r="AT257" s="183" t="s">
        <v>159</v>
      </c>
      <c r="AU257" s="183" t="s">
        <v>90</v>
      </c>
      <c r="AV257" s="9" t="s">
        <v>108</v>
      </c>
      <c r="AW257" s="9" t="s">
        <v>7</v>
      </c>
      <c r="AX257" s="9" t="s">
        <v>82</v>
      </c>
      <c r="AY257" s="183" t="s">
        <v>151</v>
      </c>
    </row>
    <row r="258" spans="2:65" s="10" customFormat="1" ht="22.5" customHeight="1">
      <c r="B258" s="184"/>
      <c r="C258" s="185"/>
      <c r="D258" s="185"/>
      <c r="E258" s="186" t="s">
        <v>23</v>
      </c>
      <c r="F258" s="290" t="s">
        <v>160</v>
      </c>
      <c r="G258" s="291"/>
      <c r="H258" s="291"/>
      <c r="I258" s="291"/>
      <c r="J258" s="185"/>
      <c r="K258" s="187">
        <v>1</v>
      </c>
      <c r="L258" s="185"/>
      <c r="M258" s="185"/>
      <c r="N258" s="185"/>
      <c r="O258" s="185"/>
      <c r="P258" s="185"/>
      <c r="Q258" s="185"/>
      <c r="R258" s="188"/>
      <c r="T258" s="189"/>
      <c r="U258" s="185"/>
      <c r="V258" s="185"/>
      <c r="W258" s="185"/>
      <c r="X258" s="185"/>
      <c r="Y258" s="185"/>
      <c r="Z258" s="185"/>
      <c r="AA258" s="185"/>
      <c r="AB258" s="185"/>
      <c r="AC258" s="185"/>
      <c r="AD258" s="190"/>
      <c r="AT258" s="191" t="s">
        <v>159</v>
      </c>
      <c r="AU258" s="191" t="s">
        <v>90</v>
      </c>
      <c r="AV258" s="10" t="s">
        <v>156</v>
      </c>
      <c r="AW258" s="10" t="s">
        <v>7</v>
      </c>
      <c r="AX258" s="10" t="s">
        <v>90</v>
      </c>
      <c r="AY258" s="191" t="s">
        <v>151</v>
      </c>
    </row>
    <row r="259" spans="2:65" s="1" customFormat="1" ht="44.25" customHeight="1">
      <c r="B259" s="36"/>
      <c r="C259" s="168" t="s">
        <v>406</v>
      </c>
      <c r="D259" s="168" t="s">
        <v>152</v>
      </c>
      <c r="E259" s="169" t="s">
        <v>407</v>
      </c>
      <c r="F259" s="282" t="s">
        <v>408</v>
      </c>
      <c r="G259" s="282"/>
      <c r="H259" s="282"/>
      <c r="I259" s="282"/>
      <c r="J259" s="170" t="s">
        <v>229</v>
      </c>
      <c r="K259" s="171">
        <v>16</v>
      </c>
      <c r="L259" s="172">
        <v>0</v>
      </c>
      <c r="M259" s="284">
        <v>0</v>
      </c>
      <c r="N259" s="285"/>
      <c r="O259" s="285"/>
      <c r="P259" s="283">
        <f>ROUND(V259*K259,2)</f>
        <v>0</v>
      </c>
      <c r="Q259" s="283"/>
      <c r="R259" s="38"/>
      <c r="T259" s="173" t="s">
        <v>23</v>
      </c>
      <c r="U259" s="45" t="s">
        <v>45</v>
      </c>
      <c r="V259" s="125">
        <f>L259+M259</f>
        <v>0</v>
      </c>
      <c r="W259" s="125">
        <f>ROUND(L259*K259,2)</f>
        <v>0</v>
      </c>
      <c r="X259" s="125">
        <f>ROUND(M259*K259,2)</f>
        <v>0</v>
      </c>
      <c r="Y259" s="37"/>
      <c r="Z259" s="174">
        <f>Y259*K259</f>
        <v>0</v>
      </c>
      <c r="AA259" s="174">
        <v>0.89080000000000004</v>
      </c>
      <c r="AB259" s="174">
        <f>AA259*K259</f>
        <v>14.252800000000001</v>
      </c>
      <c r="AC259" s="174">
        <v>0</v>
      </c>
      <c r="AD259" s="175">
        <f>AC259*K259</f>
        <v>0</v>
      </c>
      <c r="AR259" s="19" t="s">
        <v>156</v>
      </c>
      <c r="AT259" s="19" t="s">
        <v>152</v>
      </c>
      <c r="AU259" s="19" t="s">
        <v>90</v>
      </c>
      <c r="AY259" s="19" t="s">
        <v>151</v>
      </c>
      <c r="BE259" s="112">
        <f>IF(U259="základní",P259,0)</f>
        <v>0</v>
      </c>
      <c r="BF259" s="112">
        <f>IF(U259="snížená",P259,0)</f>
        <v>0</v>
      </c>
      <c r="BG259" s="112">
        <f>IF(U259="zákl. přenesená",P259,0)</f>
        <v>0</v>
      </c>
      <c r="BH259" s="112">
        <f>IF(U259="sníž. přenesená",P259,0)</f>
        <v>0</v>
      </c>
      <c r="BI259" s="112">
        <f>IF(U259="nulová",P259,0)</f>
        <v>0</v>
      </c>
      <c r="BJ259" s="19" t="s">
        <v>90</v>
      </c>
      <c r="BK259" s="112">
        <f>ROUND(V259*K259,2)</f>
        <v>0</v>
      </c>
      <c r="BL259" s="19" t="s">
        <v>156</v>
      </c>
      <c r="BM259" s="19" t="s">
        <v>409</v>
      </c>
    </row>
    <row r="260" spans="2:65" s="1" customFormat="1" ht="31.5" customHeight="1">
      <c r="B260" s="36"/>
      <c r="C260" s="168" t="s">
        <v>309</v>
      </c>
      <c r="D260" s="168" t="s">
        <v>152</v>
      </c>
      <c r="E260" s="169" t="s">
        <v>410</v>
      </c>
      <c r="F260" s="282" t="s">
        <v>411</v>
      </c>
      <c r="G260" s="282"/>
      <c r="H260" s="282"/>
      <c r="I260" s="282"/>
      <c r="J260" s="170" t="s">
        <v>245</v>
      </c>
      <c r="K260" s="171">
        <v>2</v>
      </c>
      <c r="L260" s="172">
        <v>0</v>
      </c>
      <c r="M260" s="284">
        <v>0</v>
      </c>
      <c r="N260" s="285"/>
      <c r="O260" s="285"/>
      <c r="P260" s="283">
        <f>ROUND(V260*K260,2)</f>
        <v>0</v>
      </c>
      <c r="Q260" s="283"/>
      <c r="R260" s="38"/>
      <c r="T260" s="173" t="s">
        <v>23</v>
      </c>
      <c r="U260" s="45" t="s">
        <v>45</v>
      </c>
      <c r="V260" s="125">
        <f>L260+M260</f>
        <v>0</v>
      </c>
      <c r="W260" s="125">
        <f>ROUND(L260*K260,2)</f>
        <v>0</v>
      </c>
      <c r="X260" s="125">
        <f>ROUND(M260*K260,2)</f>
        <v>0</v>
      </c>
      <c r="Y260" s="37"/>
      <c r="Z260" s="174">
        <f>Y260*K260</f>
        <v>0</v>
      </c>
      <c r="AA260" s="174">
        <v>0</v>
      </c>
      <c r="AB260" s="174">
        <f>AA260*K260</f>
        <v>0</v>
      </c>
      <c r="AC260" s="174">
        <v>0</v>
      </c>
      <c r="AD260" s="175">
        <f>AC260*K260</f>
        <v>0</v>
      </c>
      <c r="AR260" s="19" t="s">
        <v>156</v>
      </c>
      <c r="AT260" s="19" t="s">
        <v>152</v>
      </c>
      <c r="AU260" s="19" t="s">
        <v>90</v>
      </c>
      <c r="AY260" s="19" t="s">
        <v>151</v>
      </c>
      <c r="BE260" s="112">
        <f>IF(U260="základní",P260,0)</f>
        <v>0</v>
      </c>
      <c r="BF260" s="112">
        <f>IF(U260="snížená",P260,0)</f>
        <v>0</v>
      </c>
      <c r="BG260" s="112">
        <f>IF(U260="zákl. přenesená",P260,0)</f>
        <v>0</v>
      </c>
      <c r="BH260" s="112">
        <f>IF(U260="sníž. přenesená",P260,0)</f>
        <v>0</v>
      </c>
      <c r="BI260" s="112">
        <f>IF(U260="nulová",P260,0)</f>
        <v>0</v>
      </c>
      <c r="BJ260" s="19" t="s">
        <v>90</v>
      </c>
      <c r="BK260" s="112">
        <f>ROUND(V260*K260,2)</f>
        <v>0</v>
      </c>
      <c r="BL260" s="19" t="s">
        <v>156</v>
      </c>
      <c r="BM260" s="19" t="s">
        <v>412</v>
      </c>
    </row>
    <row r="261" spans="2:65" s="9" customFormat="1" ht="22.5" customHeight="1">
      <c r="B261" s="176"/>
      <c r="C261" s="177"/>
      <c r="D261" s="177"/>
      <c r="E261" s="178" t="s">
        <v>23</v>
      </c>
      <c r="F261" s="292" t="s">
        <v>108</v>
      </c>
      <c r="G261" s="293"/>
      <c r="H261" s="293"/>
      <c r="I261" s="293"/>
      <c r="J261" s="177"/>
      <c r="K261" s="179">
        <v>2</v>
      </c>
      <c r="L261" s="177"/>
      <c r="M261" s="177"/>
      <c r="N261" s="177"/>
      <c r="O261" s="177"/>
      <c r="P261" s="177"/>
      <c r="Q261" s="177"/>
      <c r="R261" s="180"/>
      <c r="T261" s="181"/>
      <c r="U261" s="177"/>
      <c r="V261" s="177"/>
      <c r="W261" s="177"/>
      <c r="X261" s="177"/>
      <c r="Y261" s="177"/>
      <c r="Z261" s="177"/>
      <c r="AA261" s="177"/>
      <c r="AB261" s="177"/>
      <c r="AC261" s="177"/>
      <c r="AD261" s="182"/>
      <c r="AT261" s="183" t="s">
        <v>159</v>
      </c>
      <c r="AU261" s="183" t="s">
        <v>90</v>
      </c>
      <c r="AV261" s="9" t="s">
        <v>108</v>
      </c>
      <c r="AW261" s="9" t="s">
        <v>7</v>
      </c>
      <c r="AX261" s="9" t="s">
        <v>82</v>
      </c>
      <c r="AY261" s="183" t="s">
        <v>151</v>
      </c>
    </row>
    <row r="262" spans="2:65" s="10" customFormat="1" ht="22.5" customHeight="1">
      <c r="B262" s="184"/>
      <c r="C262" s="185"/>
      <c r="D262" s="185"/>
      <c r="E262" s="186" t="s">
        <v>23</v>
      </c>
      <c r="F262" s="290" t="s">
        <v>160</v>
      </c>
      <c r="G262" s="291"/>
      <c r="H262" s="291"/>
      <c r="I262" s="291"/>
      <c r="J262" s="185"/>
      <c r="K262" s="187">
        <v>2</v>
      </c>
      <c r="L262" s="185"/>
      <c r="M262" s="185"/>
      <c r="N262" s="185"/>
      <c r="O262" s="185"/>
      <c r="P262" s="185"/>
      <c r="Q262" s="185"/>
      <c r="R262" s="188"/>
      <c r="T262" s="189"/>
      <c r="U262" s="185"/>
      <c r="V262" s="185"/>
      <c r="W262" s="185"/>
      <c r="X262" s="185"/>
      <c r="Y262" s="185"/>
      <c r="Z262" s="185"/>
      <c r="AA262" s="185"/>
      <c r="AB262" s="185"/>
      <c r="AC262" s="185"/>
      <c r="AD262" s="190"/>
      <c r="AT262" s="191" t="s">
        <v>159</v>
      </c>
      <c r="AU262" s="191" t="s">
        <v>90</v>
      </c>
      <c r="AV262" s="10" t="s">
        <v>156</v>
      </c>
      <c r="AW262" s="10" t="s">
        <v>7</v>
      </c>
      <c r="AX262" s="10" t="s">
        <v>90</v>
      </c>
      <c r="AY262" s="191" t="s">
        <v>151</v>
      </c>
    </row>
    <row r="263" spans="2:65" s="1" customFormat="1" ht="31.5" customHeight="1">
      <c r="B263" s="36"/>
      <c r="C263" s="168" t="s">
        <v>413</v>
      </c>
      <c r="D263" s="168" t="s">
        <v>152</v>
      </c>
      <c r="E263" s="169" t="s">
        <v>414</v>
      </c>
      <c r="F263" s="282" t="s">
        <v>415</v>
      </c>
      <c r="G263" s="282"/>
      <c r="H263" s="282"/>
      <c r="I263" s="282"/>
      <c r="J263" s="170" t="s">
        <v>245</v>
      </c>
      <c r="K263" s="171">
        <v>1</v>
      </c>
      <c r="L263" s="172">
        <v>0</v>
      </c>
      <c r="M263" s="284">
        <v>0</v>
      </c>
      <c r="N263" s="285"/>
      <c r="O263" s="285"/>
      <c r="P263" s="283">
        <f>ROUND(V263*K263,2)</f>
        <v>0</v>
      </c>
      <c r="Q263" s="283"/>
      <c r="R263" s="38"/>
      <c r="T263" s="173" t="s">
        <v>23</v>
      </c>
      <c r="U263" s="45" t="s">
        <v>45</v>
      </c>
      <c r="V263" s="125">
        <f>L263+M263</f>
        <v>0</v>
      </c>
      <c r="W263" s="125">
        <f>ROUND(L263*K263,2)</f>
        <v>0</v>
      </c>
      <c r="X263" s="125">
        <f>ROUND(M263*K263,2)</f>
        <v>0</v>
      </c>
      <c r="Y263" s="37"/>
      <c r="Z263" s="174">
        <f>Y263*K263</f>
        <v>0</v>
      </c>
      <c r="AA263" s="174">
        <v>0</v>
      </c>
      <c r="AB263" s="174">
        <f>AA263*K263</f>
        <v>0</v>
      </c>
      <c r="AC263" s="174">
        <v>0</v>
      </c>
      <c r="AD263" s="175">
        <f>AC263*K263</f>
        <v>0</v>
      </c>
      <c r="AR263" s="19" t="s">
        <v>156</v>
      </c>
      <c r="AT263" s="19" t="s">
        <v>152</v>
      </c>
      <c r="AU263" s="19" t="s">
        <v>90</v>
      </c>
      <c r="AY263" s="19" t="s">
        <v>151</v>
      </c>
      <c r="BE263" s="112">
        <f>IF(U263="základní",P263,0)</f>
        <v>0</v>
      </c>
      <c r="BF263" s="112">
        <f>IF(U263="snížená",P263,0)</f>
        <v>0</v>
      </c>
      <c r="BG263" s="112">
        <f>IF(U263="zákl. přenesená",P263,0)</f>
        <v>0</v>
      </c>
      <c r="BH263" s="112">
        <f>IF(U263="sníž. přenesená",P263,0)</f>
        <v>0</v>
      </c>
      <c r="BI263" s="112">
        <f>IF(U263="nulová",P263,0)</f>
        <v>0</v>
      </c>
      <c r="BJ263" s="19" t="s">
        <v>90</v>
      </c>
      <c r="BK263" s="112">
        <f>ROUND(V263*K263,2)</f>
        <v>0</v>
      </c>
      <c r="BL263" s="19" t="s">
        <v>156</v>
      </c>
      <c r="BM263" s="19" t="s">
        <v>416</v>
      </c>
    </row>
    <row r="264" spans="2:65" s="1" customFormat="1" ht="31.5" customHeight="1">
      <c r="B264" s="36"/>
      <c r="C264" s="168" t="s">
        <v>314</v>
      </c>
      <c r="D264" s="168" t="s">
        <v>152</v>
      </c>
      <c r="E264" s="169" t="s">
        <v>417</v>
      </c>
      <c r="F264" s="282" t="s">
        <v>418</v>
      </c>
      <c r="G264" s="282"/>
      <c r="H264" s="282"/>
      <c r="I264" s="282"/>
      <c r="J264" s="170" t="s">
        <v>336</v>
      </c>
      <c r="K264" s="171">
        <v>1</v>
      </c>
      <c r="L264" s="172">
        <v>0</v>
      </c>
      <c r="M264" s="284">
        <v>0</v>
      </c>
      <c r="N264" s="285"/>
      <c r="O264" s="285"/>
      <c r="P264" s="283">
        <f>ROUND(V264*K264,2)</f>
        <v>0</v>
      </c>
      <c r="Q264" s="283"/>
      <c r="R264" s="38"/>
      <c r="T264" s="173" t="s">
        <v>23</v>
      </c>
      <c r="U264" s="45" t="s">
        <v>45</v>
      </c>
      <c r="V264" s="125">
        <f>L264+M264</f>
        <v>0</v>
      </c>
      <c r="W264" s="125">
        <f>ROUND(L264*K264,2)</f>
        <v>0</v>
      </c>
      <c r="X264" s="125">
        <f>ROUND(M264*K264,2)</f>
        <v>0</v>
      </c>
      <c r="Y264" s="37"/>
      <c r="Z264" s="174">
        <f>Y264*K264</f>
        <v>0</v>
      </c>
      <c r="AA264" s="174">
        <v>0.3574</v>
      </c>
      <c r="AB264" s="174">
        <f>AA264*K264</f>
        <v>0.3574</v>
      </c>
      <c r="AC264" s="174">
        <v>0</v>
      </c>
      <c r="AD264" s="175">
        <f>AC264*K264</f>
        <v>0</v>
      </c>
      <c r="AR264" s="19" t="s">
        <v>156</v>
      </c>
      <c r="AT264" s="19" t="s">
        <v>152</v>
      </c>
      <c r="AU264" s="19" t="s">
        <v>90</v>
      </c>
      <c r="AY264" s="19" t="s">
        <v>151</v>
      </c>
      <c r="BE264" s="112">
        <f>IF(U264="základní",P264,0)</f>
        <v>0</v>
      </c>
      <c r="BF264" s="112">
        <f>IF(U264="snížená",P264,0)</f>
        <v>0</v>
      </c>
      <c r="BG264" s="112">
        <f>IF(U264="zákl. přenesená",P264,0)</f>
        <v>0</v>
      </c>
      <c r="BH264" s="112">
        <f>IF(U264="sníž. přenesená",P264,0)</f>
        <v>0</v>
      </c>
      <c r="BI264" s="112">
        <f>IF(U264="nulová",P264,0)</f>
        <v>0</v>
      </c>
      <c r="BJ264" s="19" t="s">
        <v>90</v>
      </c>
      <c r="BK264" s="112">
        <f>ROUND(V264*K264,2)</f>
        <v>0</v>
      </c>
      <c r="BL264" s="19" t="s">
        <v>156</v>
      </c>
      <c r="BM264" s="19" t="s">
        <v>419</v>
      </c>
    </row>
    <row r="265" spans="2:65" s="9" customFormat="1" ht="22.5" customHeight="1">
      <c r="B265" s="176"/>
      <c r="C265" s="177"/>
      <c r="D265" s="177"/>
      <c r="E265" s="178" t="s">
        <v>23</v>
      </c>
      <c r="F265" s="292" t="s">
        <v>90</v>
      </c>
      <c r="G265" s="293"/>
      <c r="H265" s="293"/>
      <c r="I265" s="293"/>
      <c r="J265" s="177"/>
      <c r="K265" s="179">
        <v>1</v>
      </c>
      <c r="L265" s="177"/>
      <c r="M265" s="177"/>
      <c r="N265" s="177"/>
      <c r="O265" s="177"/>
      <c r="P265" s="177"/>
      <c r="Q265" s="177"/>
      <c r="R265" s="180"/>
      <c r="T265" s="181"/>
      <c r="U265" s="177"/>
      <c r="V265" s="177"/>
      <c r="W265" s="177"/>
      <c r="X265" s="177"/>
      <c r="Y265" s="177"/>
      <c r="Z265" s="177"/>
      <c r="AA265" s="177"/>
      <c r="AB265" s="177"/>
      <c r="AC265" s="177"/>
      <c r="AD265" s="182"/>
      <c r="AT265" s="183" t="s">
        <v>159</v>
      </c>
      <c r="AU265" s="183" t="s">
        <v>90</v>
      </c>
      <c r="AV265" s="9" t="s">
        <v>108</v>
      </c>
      <c r="AW265" s="9" t="s">
        <v>7</v>
      </c>
      <c r="AX265" s="9" t="s">
        <v>82</v>
      </c>
      <c r="AY265" s="183" t="s">
        <v>151</v>
      </c>
    </row>
    <row r="266" spans="2:65" s="10" customFormat="1" ht="22.5" customHeight="1">
      <c r="B266" s="184"/>
      <c r="C266" s="185"/>
      <c r="D266" s="185"/>
      <c r="E266" s="186" t="s">
        <v>23</v>
      </c>
      <c r="F266" s="290" t="s">
        <v>160</v>
      </c>
      <c r="G266" s="291"/>
      <c r="H266" s="291"/>
      <c r="I266" s="291"/>
      <c r="J266" s="185"/>
      <c r="K266" s="187">
        <v>1</v>
      </c>
      <c r="L266" s="185"/>
      <c r="M266" s="185"/>
      <c r="N266" s="185"/>
      <c r="O266" s="185"/>
      <c r="P266" s="185"/>
      <c r="Q266" s="185"/>
      <c r="R266" s="188"/>
      <c r="T266" s="189"/>
      <c r="U266" s="185"/>
      <c r="V266" s="185"/>
      <c r="W266" s="185"/>
      <c r="X266" s="185"/>
      <c r="Y266" s="185"/>
      <c r="Z266" s="185"/>
      <c r="AA266" s="185"/>
      <c r="AB266" s="185"/>
      <c r="AC266" s="185"/>
      <c r="AD266" s="190"/>
      <c r="AT266" s="191" t="s">
        <v>159</v>
      </c>
      <c r="AU266" s="191" t="s">
        <v>90</v>
      </c>
      <c r="AV266" s="10" t="s">
        <v>156</v>
      </c>
      <c r="AW266" s="10" t="s">
        <v>7</v>
      </c>
      <c r="AX266" s="10" t="s">
        <v>90</v>
      </c>
      <c r="AY266" s="191" t="s">
        <v>151</v>
      </c>
    </row>
    <row r="267" spans="2:65" s="1" customFormat="1" ht="22.5" customHeight="1">
      <c r="B267" s="36"/>
      <c r="C267" s="168" t="s">
        <v>290</v>
      </c>
      <c r="D267" s="168" t="s">
        <v>152</v>
      </c>
      <c r="E267" s="169" t="s">
        <v>420</v>
      </c>
      <c r="F267" s="282" t="s">
        <v>421</v>
      </c>
      <c r="G267" s="282"/>
      <c r="H267" s="282"/>
      <c r="I267" s="282"/>
      <c r="J267" s="170" t="s">
        <v>336</v>
      </c>
      <c r="K267" s="171">
        <v>4</v>
      </c>
      <c r="L267" s="172">
        <v>0</v>
      </c>
      <c r="M267" s="284">
        <v>0</v>
      </c>
      <c r="N267" s="285"/>
      <c r="O267" s="285"/>
      <c r="P267" s="283">
        <f>ROUND(V267*K267,2)</f>
        <v>0</v>
      </c>
      <c r="Q267" s="283"/>
      <c r="R267" s="38"/>
      <c r="T267" s="173" t="s">
        <v>23</v>
      </c>
      <c r="U267" s="45" t="s">
        <v>45</v>
      </c>
      <c r="V267" s="125">
        <f>L267+M267</f>
        <v>0</v>
      </c>
      <c r="W267" s="125">
        <f>ROUND(L267*K267,2)</f>
        <v>0</v>
      </c>
      <c r="X267" s="125">
        <f>ROUND(M267*K267,2)</f>
        <v>0</v>
      </c>
      <c r="Y267" s="37"/>
      <c r="Z267" s="174">
        <f>Y267*K267</f>
        <v>0</v>
      </c>
      <c r="AA267" s="174">
        <v>0.3574</v>
      </c>
      <c r="AB267" s="174">
        <f>AA267*K267</f>
        <v>1.4296</v>
      </c>
      <c r="AC267" s="174">
        <v>0</v>
      </c>
      <c r="AD267" s="175">
        <f>AC267*K267</f>
        <v>0</v>
      </c>
      <c r="AR267" s="19" t="s">
        <v>156</v>
      </c>
      <c r="AT267" s="19" t="s">
        <v>152</v>
      </c>
      <c r="AU267" s="19" t="s">
        <v>90</v>
      </c>
      <c r="AY267" s="19" t="s">
        <v>151</v>
      </c>
      <c r="BE267" s="112">
        <f>IF(U267="základní",P267,0)</f>
        <v>0</v>
      </c>
      <c r="BF267" s="112">
        <f>IF(U267="snížená",P267,0)</f>
        <v>0</v>
      </c>
      <c r="BG267" s="112">
        <f>IF(U267="zákl. přenesená",P267,0)</f>
        <v>0</v>
      </c>
      <c r="BH267" s="112">
        <f>IF(U267="sníž. přenesená",P267,0)</f>
        <v>0</v>
      </c>
      <c r="BI267" s="112">
        <f>IF(U267="nulová",P267,0)</f>
        <v>0</v>
      </c>
      <c r="BJ267" s="19" t="s">
        <v>90</v>
      </c>
      <c r="BK267" s="112">
        <f>ROUND(V267*K267,2)</f>
        <v>0</v>
      </c>
      <c r="BL267" s="19" t="s">
        <v>156</v>
      </c>
      <c r="BM267" s="19" t="s">
        <v>422</v>
      </c>
    </row>
    <row r="268" spans="2:65" s="9" customFormat="1" ht="22.5" customHeight="1">
      <c r="B268" s="176"/>
      <c r="C268" s="177"/>
      <c r="D268" s="177"/>
      <c r="E268" s="178" t="s">
        <v>23</v>
      </c>
      <c r="F268" s="292" t="s">
        <v>156</v>
      </c>
      <c r="G268" s="293"/>
      <c r="H268" s="293"/>
      <c r="I268" s="293"/>
      <c r="J268" s="177"/>
      <c r="K268" s="179">
        <v>4</v>
      </c>
      <c r="L268" s="177"/>
      <c r="M268" s="177"/>
      <c r="N268" s="177"/>
      <c r="O268" s="177"/>
      <c r="P268" s="177"/>
      <c r="Q268" s="177"/>
      <c r="R268" s="180"/>
      <c r="T268" s="181"/>
      <c r="U268" s="177"/>
      <c r="V268" s="177"/>
      <c r="W268" s="177"/>
      <c r="X268" s="177"/>
      <c r="Y268" s="177"/>
      <c r="Z268" s="177"/>
      <c r="AA268" s="177"/>
      <c r="AB268" s="177"/>
      <c r="AC268" s="177"/>
      <c r="AD268" s="182"/>
      <c r="AT268" s="183" t="s">
        <v>159</v>
      </c>
      <c r="AU268" s="183" t="s">
        <v>90</v>
      </c>
      <c r="AV268" s="9" t="s">
        <v>108</v>
      </c>
      <c r="AW268" s="9" t="s">
        <v>7</v>
      </c>
      <c r="AX268" s="9" t="s">
        <v>82</v>
      </c>
      <c r="AY268" s="183" t="s">
        <v>151</v>
      </c>
    </row>
    <row r="269" spans="2:65" s="10" customFormat="1" ht="22.5" customHeight="1">
      <c r="B269" s="184"/>
      <c r="C269" s="185"/>
      <c r="D269" s="185"/>
      <c r="E269" s="186" t="s">
        <v>23</v>
      </c>
      <c r="F269" s="290" t="s">
        <v>160</v>
      </c>
      <c r="G269" s="291"/>
      <c r="H269" s="291"/>
      <c r="I269" s="291"/>
      <c r="J269" s="185"/>
      <c r="K269" s="187">
        <v>4</v>
      </c>
      <c r="L269" s="185"/>
      <c r="M269" s="185"/>
      <c r="N269" s="185"/>
      <c r="O269" s="185"/>
      <c r="P269" s="185"/>
      <c r="Q269" s="185"/>
      <c r="R269" s="188"/>
      <c r="T269" s="189"/>
      <c r="U269" s="185"/>
      <c r="V269" s="185"/>
      <c r="W269" s="185"/>
      <c r="X269" s="185"/>
      <c r="Y269" s="185"/>
      <c r="Z269" s="185"/>
      <c r="AA269" s="185"/>
      <c r="AB269" s="185"/>
      <c r="AC269" s="185"/>
      <c r="AD269" s="190"/>
      <c r="AT269" s="191" t="s">
        <v>159</v>
      </c>
      <c r="AU269" s="191" t="s">
        <v>90</v>
      </c>
      <c r="AV269" s="10" t="s">
        <v>156</v>
      </c>
      <c r="AW269" s="10" t="s">
        <v>7</v>
      </c>
      <c r="AX269" s="10" t="s">
        <v>90</v>
      </c>
      <c r="AY269" s="191" t="s">
        <v>151</v>
      </c>
    </row>
    <row r="270" spans="2:65" s="1" customFormat="1" ht="31.5" customHeight="1">
      <c r="B270" s="36"/>
      <c r="C270" s="168" t="s">
        <v>320</v>
      </c>
      <c r="D270" s="168" t="s">
        <v>152</v>
      </c>
      <c r="E270" s="169" t="s">
        <v>423</v>
      </c>
      <c r="F270" s="282" t="s">
        <v>424</v>
      </c>
      <c r="G270" s="282"/>
      <c r="H270" s="282"/>
      <c r="I270" s="282"/>
      <c r="J270" s="170" t="s">
        <v>336</v>
      </c>
      <c r="K270" s="171">
        <v>1</v>
      </c>
      <c r="L270" s="172">
        <v>0</v>
      </c>
      <c r="M270" s="284">
        <v>0</v>
      </c>
      <c r="N270" s="285"/>
      <c r="O270" s="285"/>
      <c r="P270" s="283">
        <f>ROUND(V270*K270,2)</f>
        <v>0</v>
      </c>
      <c r="Q270" s="283"/>
      <c r="R270" s="38"/>
      <c r="T270" s="173" t="s">
        <v>23</v>
      </c>
      <c r="U270" s="45" t="s">
        <v>45</v>
      </c>
      <c r="V270" s="125">
        <f>L270+M270</f>
        <v>0</v>
      </c>
      <c r="W270" s="125">
        <f>ROUND(L270*K270,2)</f>
        <v>0</v>
      </c>
      <c r="X270" s="125">
        <f>ROUND(M270*K270,2)</f>
        <v>0</v>
      </c>
      <c r="Y270" s="37"/>
      <c r="Z270" s="174">
        <f>Y270*K270</f>
        <v>0</v>
      </c>
      <c r="AA270" s="174">
        <v>7.2900000000000006E-2</v>
      </c>
      <c r="AB270" s="174">
        <f>AA270*K270</f>
        <v>7.2900000000000006E-2</v>
      </c>
      <c r="AC270" s="174">
        <v>0</v>
      </c>
      <c r="AD270" s="175">
        <f>AC270*K270</f>
        <v>0</v>
      </c>
      <c r="AR270" s="19" t="s">
        <v>156</v>
      </c>
      <c r="AT270" s="19" t="s">
        <v>152</v>
      </c>
      <c r="AU270" s="19" t="s">
        <v>90</v>
      </c>
      <c r="AY270" s="19" t="s">
        <v>151</v>
      </c>
      <c r="BE270" s="112">
        <f>IF(U270="základní",P270,0)</f>
        <v>0</v>
      </c>
      <c r="BF270" s="112">
        <f>IF(U270="snížená",P270,0)</f>
        <v>0</v>
      </c>
      <c r="BG270" s="112">
        <f>IF(U270="zákl. přenesená",P270,0)</f>
        <v>0</v>
      </c>
      <c r="BH270" s="112">
        <f>IF(U270="sníž. přenesená",P270,0)</f>
        <v>0</v>
      </c>
      <c r="BI270" s="112">
        <f>IF(U270="nulová",P270,0)</f>
        <v>0</v>
      </c>
      <c r="BJ270" s="19" t="s">
        <v>90</v>
      </c>
      <c r="BK270" s="112">
        <f>ROUND(V270*K270,2)</f>
        <v>0</v>
      </c>
      <c r="BL270" s="19" t="s">
        <v>156</v>
      </c>
      <c r="BM270" s="19" t="s">
        <v>425</v>
      </c>
    </row>
    <row r="271" spans="2:65" s="11" customFormat="1" ht="22.5" customHeight="1">
      <c r="B271" s="205"/>
      <c r="C271" s="206"/>
      <c r="D271" s="206"/>
      <c r="E271" s="207" t="s">
        <v>23</v>
      </c>
      <c r="F271" s="306" t="s">
        <v>426</v>
      </c>
      <c r="G271" s="307"/>
      <c r="H271" s="307"/>
      <c r="I271" s="307"/>
      <c r="J271" s="206"/>
      <c r="K271" s="208" t="s">
        <v>23</v>
      </c>
      <c r="L271" s="206"/>
      <c r="M271" s="206"/>
      <c r="N271" s="206"/>
      <c r="O271" s="206"/>
      <c r="P271" s="206"/>
      <c r="Q271" s="206"/>
      <c r="R271" s="209"/>
      <c r="T271" s="210"/>
      <c r="U271" s="206"/>
      <c r="V271" s="206"/>
      <c r="W271" s="206"/>
      <c r="X271" s="206"/>
      <c r="Y271" s="206"/>
      <c r="Z271" s="206"/>
      <c r="AA271" s="206"/>
      <c r="AB271" s="206"/>
      <c r="AC271" s="206"/>
      <c r="AD271" s="211"/>
      <c r="AT271" s="212" t="s">
        <v>159</v>
      </c>
      <c r="AU271" s="212" t="s">
        <v>90</v>
      </c>
      <c r="AV271" s="11" t="s">
        <v>90</v>
      </c>
      <c r="AW271" s="11" t="s">
        <v>7</v>
      </c>
      <c r="AX271" s="11" t="s">
        <v>82</v>
      </c>
      <c r="AY271" s="212" t="s">
        <v>151</v>
      </c>
    </row>
    <row r="272" spans="2:65" s="11" customFormat="1" ht="22.5" customHeight="1">
      <c r="B272" s="205"/>
      <c r="C272" s="206"/>
      <c r="D272" s="206"/>
      <c r="E272" s="207" t="s">
        <v>23</v>
      </c>
      <c r="F272" s="308" t="s">
        <v>427</v>
      </c>
      <c r="G272" s="309"/>
      <c r="H272" s="309"/>
      <c r="I272" s="309"/>
      <c r="J272" s="206"/>
      <c r="K272" s="208" t="s">
        <v>23</v>
      </c>
      <c r="L272" s="206"/>
      <c r="M272" s="206"/>
      <c r="N272" s="206"/>
      <c r="O272" s="206"/>
      <c r="P272" s="206"/>
      <c r="Q272" s="206"/>
      <c r="R272" s="209"/>
      <c r="T272" s="210"/>
      <c r="U272" s="206"/>
      <c r="V272" s="206"/>
      <c r="W272" s="206"/>
      <c r="X272" s="206"/>
      <c r="Y272" s="206"/>
      <c r="Z272" s="206"/>
      <c r="AA272" s="206"/>
      <c r="AB272" s="206"/>
      <c r="AC272" s="206"/>
      <c r="AD272" s="211"/>
      <c r="AT272" s="212" t="s">
        <v>159</v>
      </c>
      <c r="AU272" s="212" t="s">
        <v>90</v>
      </c>
      <c r="AV272" s="11" t="s">
        <v>90</v>
      </c>
      <c r="AW272" s="11" t="s">
        <v>7</v>
      </c>
      <c r="AX272" s="11" t="s">
        <v>82</v>
      </c>
      <c r="AY272" s="212" t="s">
        <v>151</v>
      </c>
    </row>
    <row r="273" spans="2:65" s="9" customFormat="1" ht="22.5" customHeight="1">
      <c r="B273" s="176"/>
      <c r="C273" s="177"/>
      <c r="D273" s="177"/>
      <c r="E273" s="178" t="s">
        <v>23</v>
      </c>
      <c r="F273" s="288" t="s">
        <v>90</v>
      </c>
      <c r="G273" s="289"/>
      <c r="H273" s="289"/>
      <c r="I273" s="289"/>
      <c r="J273" s="177"/>
      <c r="K273" s="179">
        <v>1</v>
      </c>
      <c r="L273" s="177"/>
      <c r="M273" s="177"/>
      <c r="N273" s="177"/>
      <c r="O273" s="177"/>
      <c r="P273" s="177"/>
      <c r="Q273" s="177"/>
      <c r="R273" s="180"/>
      <c r="T273" s="181"/>
      <c r="U273" s="177"/>
      <c r="V273" s="177"/>
      <c r="W273" s="177"/>
      <c r="X273" s="177"/>
      <c r="Y273" s="177"/>
      <c r="Z273" s="177"/>
      <c r="AA273" s="177"/>
      <c r="AB273" s="177"/>
      <c r="AC273" s="177"/>
      <c r="AD273" s="182"/>
      <c r="AT273" s="183" t="s">
        <v>159</v>
      </c>
      <c r="AU273" s="183" t="s">
        <v>90</v>
      </c>
      <c r="AV273" s="9" t="s">
        <v>108</v>
      </c>
      <c r="AW273" s="9" t="s">
        <v>7</v>
      </c>
      <c r="AX273" s="9" t="s">
        <v>82</v>
      </c>
      <c r="AY273" s="183" t="s">
        <v>151</v>
      </c>
    </row>
    <row r="274" spans="2:65" s="10" customFormat="1" ht="22.5" customHeight="1">
      <c r="B274" s="184"/>
      <c r="C274" s="185"/>
      <c r="D274" s="185"/>
      <c r="E274" s="186" t="s">
        <v>23</v>
      </c>
      <c r="F274" s="290" t="s">
        <v>160</v>
      </c>
      <c r="G274" s="291"/>
      <c r="H274" s="291"/>
      <c r="I274" s="291"/>
      <c r="J274" s="185"/>
      <c r="K274" s="187">
        <v>1</v>
      </c>
      <c r="L274" s="185"/>
      <c r="M274" s="185"/>
      <c r="N274" s="185"/>
      <c r="O274" s="185"/>
      <c r="P274" s="185"/>
      <c r="Q274" s="185"/>
      <c r="R274" s="188"/>
      <c r="T274" s="189"/>
      <c r="U274" s="185"/>
      <c r="V274" s="185"/>
      <c r="W274" s="185"/>
      <c r="X274" s="185"/>
      <c r="Y274" s="185"/>
      <c r="Z274" s="185"/>
      <c r="AA274" s="185"/>
      <c r="AB274" s="185"/>
      <c r="AC274" s="185"/>
      <c r="AD274" s="190"/>
      <c r="AT274" s="191" t="s">
        <v>159</v>
      </c>
      <c r="AU274" s="191" t="s">
        <v>90</v>
      </c>
      <c r="AV274" s="10" t="s">
        <v>156</v>
      </c>
      <c r="AW274" s="10" t="s">
        <v>7</v>
      </c>
      <c r="AX274" s="10" t="s">
        <v>90</v>
      </c>
      <c r="AY274" s="191" t="s">
        <v>151</v>
      </c>
    </row>
    <row r="275" spans="2:65" s="8" customFormat="1" ht="37.35" customHeight="1">
      <c r="B275" s="157"/>
      <c r="C275" s="158"/>
      <c r="D275" s="159" t="s">
        <v>202</v>
      </c>
      <c r="E275" s="159"/>
      <c r="F275" s="159"/>
      <c r="G275" s="159"/>
      <c r="H275" s="159"/>
      <c r="I275" s="159"/>
      <c r="J275" s="159"/>
      <c r="K275" s="159"/>
      <c r="L275" s="159"/>
      <c r="M275" s="299">
        <f>BK275</f>
        <v>0</v>
      </c>
      <c r="N275" s="300"/>
      <c r="O275" s="300"/>
      <c r="P275" s="300"/>
      <c r="Q275" s="300"/>
      <c r="R275" s="160"/>
      <c r="T275" s="161"/>
      <c r="U275" s="158"/>
      <c r="V275" s="158"/>
      <c r="W275" s="162">
        <f>SUM(W276:W280)</f>
        <v>0</v>
      </c>
      <c r="X275" s="162">
        <f>SUM(X276:X280)</f>
        <v>0</v>
      </c>
      <c r="Y275" s="158"/>
      <c r="Z275" s="163">
        <f>SUM(Z276:Z280)</f>
        <v>0</v>
      </c>
      <c r="AA275" s="158"/>
      <c r="AB275" s="163">
        <f>SUM(AB276:AB280)</f>
        <v>17.086079999999999</v>
      </c>
      <c r="AC275" s="158"/>
      <c r="AD275" s="164">
        <f>SUM(AD276:AD280)</f>
        <v>0</v>
      </c>
      <c r="AR275" s="165" t="s">
        <v>90</v>
      </c>
      <c r="AT275" s="166" t="s">
        <v>81</v>
      </c>
      <c r="AU275" s="166" t="s">
        <v>82</v>
      </c>
      <c r="AY275" s="165" t="s">
        <v>151</v>
      </c>
      <c r="BK275" s="167">
        <f>SUM(BK276:BK280)</f>
        <v>0</v>
      </c>
    </row>
    <row r="276" spans="2:65" s="1" customFormat="1" ht="31.5" customHeight="1">
      <c r="B276" s="36"/>
      <c r="C276" s="168" t="s">
        <v>428</v>
      </c>
      <c r="D276" s="168" t="s">
        <v>152</v>
      </c>
      <c r="E276" s="169" t="s">
        <v>307</v>
      </c>
      <c r="F276" s="282" t="s">
        <v>308</v>
      </c>
      <c r="G276" s="282"/>
      <c r="H276" s="282"/>
      <c r="I276" s="282"/>
      <c r="J276" s="170" t="s">
        <v>206</v>
      </c>
      <c r="K276" s="171">
        <v>2.64</v>
      </c>
      <c r="L276" s="172">
        <v>0</v>
      </c>
      <c r="M276" s="284">
        <v>0</v>
      </c>
      <c r="N276" s="285"/>
      <c r="O276" s="285"/>
      <c r="P276" s="283">
        <f>ROUND(V276*K276,2)</f>
        <v>0</v>
      </c>
      <c r="Q276" s="283"/>
      <c r="R276" s="38"/>
      <c r="T276" s="173" t="s">
        <v>23</v>
      </c>
      <c r="U276" s="45" t="s">
        <v>45</v>
      </c>
      <c r="V276" s="125">
        <f>L276+M276</f>
        <v>0</v>
      </c>
      <c r="W276" s="125">
        <f>ROUND(L276*K276,2)</f>
        <v>0</v>
      </c>
      <c r="X276" s="125">
        <f>ROUND(M276*K276,2)</f>
        <v>0</v>
      </c>
      <c r="Y276" s="37"/>
      <c r="Z276" s="174">
        <f>Y276*K276</f>
        <v>0</v>
      </c>
      <c r="AA276" s="174">
        <v>2.16</v>
      </c>
      <c r="AB276" s="174">
        <f>AA276*K276</f>
        <v>5.7024000000000008</v>
      </c>
      <c r="AC276" s="174">
        <v>0</v>
      </c>
      <c r="AD276" s="175">
        <f>AC276*K276</f>
        <v>0</v>
      </c>
      <c r="AR276" s="19" t="s">
        <v>156</v>
      </c>
      <c r="AT276" s="19" t="s">
        <v>152</v>
      </c>
      <c r="AU276" s="19" t="s">
        <v>90</v>
      </c>
      <c r="AY276" s="19" t="s">
        <v>151</v>
      </c>
      <c r="BE276" s="112">
        <f>IF(U276="základní",P276,0)</f>
        <v>0</v>
      </c>
      <c r="BF276" s="112">
        <f>IF(U276="snížená",P276,0)</f>
        <v>0</v>
      </c>
      <c r="BG276" s="112">
        <f>IF(U276="zákl. přenesená",P276,0)</f>
        <v>0</v>
      </c>
      <c r="BH276" s="112">
        <f>IF(U276="sníž. přenesená",P276,0)</f>
        <v>0</v>
      </c>
      <c r="BI276" s="112">
        <f>IF(U276="nulová",P276,0)</f>
        <v>0</v>
      </c>
      <c r="BJ276" s="19" t="s">
        <v>90</v>
      </c>
      <c r="BK276" s="112">
        <f>ROUND(V276*K276,2)</f>
        <v>0</v>
      </c>
      <c r="BL276" s="19" t="s">
        <v>156</v>
      </c>
      <c r="BM276" s="19" t="s">
        <v>429</v>
      </c>
    </row>
    <row r="277" spans="2:65" s="9" customFormat="1" ht="22.5" customHeight="1">
      <c r="B277" s="176"/>
      <c r="C277" s="177"/>
      <c r="D277" s="177"/>
      <c r="E277" s="178" t="s">
        <v>23</v>
      </c>
      <c r="F277" s="292" t="s">
        <v>430</v>
      </c>
      <c r="G277" s="293"/>
      <c r="H277" s="293"/>
      <c r="I277" s="293"/>
      <c r="J277" s="177"/>
      <c r="K277" s="179">
        <v>2.64</v>
      </c>
      <c r="L277" s="177"/>
      <c r="M277" s="177"/>
      <c r="N277" s="177"/>
      <c r="O277" s="177"/>
      <c r="P277" s="177"/>
      <c r="Q277" s="177"/>
      <c r="R277" s="180"/>
      <c r="T277" s="181"/>
      <c r="U277" s="177"/>
      <c r="V277" s="177"/>
      <c r="W277" s="177"/>
      <c r="X277" s="177"/>
      <c r="Y277" s="177"/>
      <c r="Z277" s="177"/>
      <c r="AA277" s="177"/>
      <c r="AB277" s="177"/>
      <c r="AC277" s="177"/>
      <c r="AD277" s="182"/>
      <c r="AT277" s="183" t="s">
        <v>159</v>
      </c>
      <c r="AU277" s="183" t="s">
        <v>90</v>
      </c>
      <c r="AV277" s="9" t="s">
        <v>108</v>
      </c>
      <c r="AW277" s="9" t="s">
        <v>7</v>
      </c>
      <c r="AX277" s="9" t="s">
        <v>82</v>
      </c>
      <c r="AY277" s="183" t="s">
        <v>151</v>
      </c>
    </row>
    <row r="278" spans="2:65" s="10" customFormat="1" ht="22.5" customHeight="1">
      <c r="B278" s="184"/>
      <c r="C278" s="185"/>
      <c r="D278" s="185"/>
      <c r="E278" s="186" t="s">
        <v>23</v>
      </c>
      <c r="F278" s="290" t="s">
        <v>160</v>
      </c>
      <c r="G278" s="291"/>
      <c r="H278" s="291"/>
      <c r="I278" s="291"/>
      <c r="J278" s="185"/>
      <c r="K278" s="187">
        <v>2.64</v>
      </c>
      <c r="L278" s="185"/>
      <c r="M278" s="185"/>
      <c r="N278" s="185"/>
      <c r="O278" s="185"/>
      <c r="P278" s="185"/>
      <c r="Q278" s="185"/>
      <c r="R278" s="188"/>
      <c r="T278" s="189"/>
      <c r="U278" s="185"/>
      <c r="V278" s="185"/>
      <c r="W278" s="185"/>
      <c r="X278" s="185"/>
      <c r="Y278" s="185"/>
      <c r="Z278" s="185"/>
      <c r="AA278" s="185"/>
      <c r="AB278" s="185"/>
      <c r="AC278" s="185"/>
      <c r="AD278" s="190"/>
      <c r="AT278" s="191" t="s">
        <v>159</v>
      </c>
      <c r="AU278" s="191" t="s">
        <v>90</v>
      </c>
      <c r="AV278" s="10" t="s">
        <v>156</v>
      </c>
      <c r="AW278" s="10" t="s">
        <v>7</v>
      </c>
      <c r="AX278" s="10" t="s">
        <v>90</v>
      </c>
      <c r="AY278" s="191" t="s">
        <v>151</v>
      </c>
    </row>
    <row r="279" spans="2:65" s="1" customFormat="1" ht="31.5" customHeight="1">
      <c r="B279" s="36"/>
      <c r="C279" s="168" t="s">
        <v>324</v>
      </c>
      <c r="D279" s="168" t="s">
        <v>152</v>
      </c>
      <c r="E279" s="169" t="s">
        <v>431</v>
      </c>
      <c r="F279" s="282" t="s">
        <v>432</v>
      </c>
      <c r="G279" s="282"/>
      <c r="H279" s="282"/>
      <c r="I279" s="282"/>
      <c r="J279" s="170" t="s">
        <v>345</v>
      </c>
      <c r="K279" s="171">
        <v>88</v>
      </c>
      <c r="L279" s="172">
        <v>0</v>
      </c>
      <c r="M279" s="284">
        <v>0</v>
      </c>
      <c r="N279" s="285"/>
      <c r="O279" s="285"/>
      <c r="P279" s="283">
        <f>ROUND(V279*K279,2)</f>
        <v>0</v>
      </c>
      <c r="Q279" s="283"/>
      <c r="R279" s="38"/>
      <c r="T279" s="173" t="s">
        <v>23</v>
      </c>
      <c r="U279" s="45" t="s">
        <v>45</v>
      </c>
      <c r="V279" s="125">
        <f>L279+M279</f>
        <v>0</v>
      </c>
      <c r="W279" s="125">
        <f>ROUND(L279*K279,2)</f>
        <v>0</v>
      </c>
      <c r="X279" s="125">
        <f>ROUND(M279*K279,2)</f>
        <v>0</v>
      </c>
      <c r="Y279" s="37"/>
      <c r="Z279" s="174">
        <f>Y279*K279</f>
        <v>0</v>
      </c>
      <c r="AA279" s="174">
        <v>0.10108</v>
      </c>
      <c r="AB279" s="174">
        <f>AA279*K279</f>
        <v>8.8950399999999998</v>
      </c>
      <c r="AC279" s="174">
        <v>0</v>
      </c>
      <c r="AD279" s="175">
        <f>AC279*K279</f>
        <v>0</v>
      </c>
      <c r="AR279" s="19" t="s">
        <v>156</v>
      </c>
      <c r="AT279" s="19" t="s">
        <v>152</v>
      </c>
      <c r="AU279" s="19" t="s">
        <v>90</v>
      </c>
      <c r="AY279" s="19" t="s">
        <v>151</v>
      </c>
      <c r="BE279" s="112">
        <f>IF(U279="základní",P279,0)</f>
        <v>0</v>
      </c>
      <c r="BF279" s="112">
        <f>IF(U279="snížená",P279,0)</f>
        <v>0</v>
      </c>
      <c r="BG279" s="112">
        <f>IF(U279="zákl. přenesená",P279,0)</f>
        <v>0</v>
      </c>
      <c r="BH279" s="112">
        <f>IF(U279="sníž. přenesená",P279,0)</f>
        <v>0</v>
      </c>
      <c r="BI279" s="112">
        <f>IF(U279="nulová",P279,0)</f>
        <v>0</v>
      </c>
      <c r="BJ279" s="19" t="s">
        <v>90</v>
      </c>
      <c r="BK279" s="112">
        <f>ROUND(V279*K279,2)</f>
        <v>0</v>
      </c>
      <c r="BL279" s="19" t="s">
        <v>156</v>
      </c>
      <c r="BM279" s="19" t="s">
        <v>433</v>
      </c>
    </row>
    <row r="280" spans="2:65" s="1" customFormat="1" ht="31.5" customHeight="1">
      <c r="B280" s="36"/>
      <c r="C280" s="200" t="s">
        <v>434</v>
      </c>
      <c r="D280" s="200" t="s">
        <v>296</v>
      </c>
      <c r="E280" s="201" t="s">
        <v>435</v>
      </c>
      <c r="F280" s="303" t="s">
        <v>436</v>
      </c>
      <c r="G280" s="303"/>
      <c r="H280" s="303"/>
      <c r="I280" s="303"/>
      <c r="J280" s="202" t="s">
        <v>336</v>
      </c>
      <c r="K280" s="203">
        <v>177.76</v>
      </c>
      <c r="L280" s="204">
        <v>0</v>
      </c>
      <c r="M280" s="304"/>
      <c r="N280" s="304"/>
      <c r="O280" s="305"/>
      <c r="P280" s="283">
        <f>ROUND(V280*K280,2)</f>
        <v>0</v>
      </c>
      <c r="Q280" s="283"/>
      <c r="R280" s="38"/>
      <c r="T280" s="173" t="s">
        <v>23</v>
      </c>
      <c r="U280" s="45" t="s">
        <v>45</v>
      </c>
      <c r="V280" s="125">
        <f>L280+M280</f>
        <v>0</v>
      </c>
      <c r="W280" s="125">
        <f>ROUND(L280*K280,2)</f>
        <v>0</v>
      </c>
      <c r="X280" s="125">
        <f>ROUND(M280*K280,2)</f>
        <v>0</v>
      </c>
      <c r="Y280" s="37"/>
      <c r="Z280" s="174">
        <f>Y280*K280</f>
        <v>0</v>
      </c>
      <c r="AA280" s="174">
        <v>1.4E-2</v>
      </c>
      <c r="AB280" s="174">
        <f>AA280*K280</f>
        <v>2.4886399999999997</v>
      </c>
      <c r="AC280" s="174">
        <v>0</v>
      </c>
      <c r="AD280" s="175">
        <f>AC280*K280</f>
        <v>0</v>
      </c>
      <c r="AR280" s="19" t="s">
        <v>169</v>
      </c>
      <c r="AT280" s="19" t="s">
        <v>296</v>
      </c>
      <c r="AU280" s="19" t="s">
        <v>90</v>
      </c>
      <c r="AY280" s="19" t="s">
        <v>151</v>
      </c>
      <c r="BE280" s="112">
        <f>IF(U280="základní",P280,0)</f>
        <v>0</v>
      </c>
      <c r="BF280" s="112">
        <f>IF(U280="snížená",P280,0)</f>
        <v>0</v>
      </c>
      <c r="BG280" s="112">
        <f>IF(U280="zákl. přenesená",P280,0)</f>
        <v>0</v>
      </c>
      <c r="BH280" s="112">
        <f>IF(U280="sníž. přenesená",P280,0)</f>
        <v>0</v>
      </c>
      <c r="BI280" s="112">
        <f>IF(U280="nulová",P280,0)</f>
        <v>0</v>
      </c>
      <c r="BJ280" s="19" t="s">
        <v>90</v>
      </c>
      <c r="BK280" s="112">
        <f>ROUND(V280*K280,2)</f>
        <v>0</v>
      </c>
      <c r="BL280" s="19" t="s">
        <v>156</v>
      </c>
      <c r="BM280" s="19" t="s">
        <v>437</v>
      </c>
    </row>
    <row r="281" spans="2:65" s="8" customFormat="1" ht="37.35" customHeight="1">
      <c r="B281" s="157"/>
      <c r="C281" s="158"/>
      <c r="D281" s="159" t="s">
        <v>203</v>
      </c>
      <c r="E281" s="159"/>
      <c r="F281" s="159"/>
      <c r="G281" s="159"/>
      <c r="H281" s="159"/>
      <c r="I281" s="159"/>
      <c r="J281" s="159"/>
      <c r="K281" s="159"/>
      <c r="L281" s="159"/>
      <c r="M281" s="310">
        <f>BK281</f>
        <v>0</v>
      </c>
      <c r="N281" s="311"/>
      <c r="O281" s="311"/>
      <c r="P281" s="311"/>
      <c r="Q281" s="311"/>
      <c r="R281" s="160"/>
      <c r="T281" s="161"/>
      <c r="U281" s="158"/>
      <c r="V281" s="158"/>
      <c r="W281" s="162">
        <f>W282</f>
        <v>0</v>
      </c>
      <c r="X281" s="162">
        <f>X282</f>
        <v>0</v>
      </c>
      <c r="Y281" s="158"/>
      <c r="Z281" s="163">
        <f>Z282</f>
        <v>0</v>
      </c>
      <c r="AA281" s="158"/>
      <c r="AB281" s="163">
        <f>AB282</f>
        <v>0</v>
      </c>
      <c r="AC281" s="158"/>
      <c r="AD281" s="164">
        <f>AD282</f>
        <v>0</v>
      </c>
      <c r="AR281" s="165" t="s">
        <v>90</v>
      </c>
      <c r="AT281" s="166" t="s">
        <v>81</v>
      </c>
      <c r="AU281" s="166" t="s">
        <v>82</v>
      </c>
      <c r="AY281" s="165" t="s">
        <v>151</v>
      </c>
      <c r="BK281" s="167">
        <f>BK282</f>
        <v>0</v>
      </c>
    </row>
    <row r="282" spans="2:65" s="1" customFormat="1" ht="31.5" customHeight="1">
      <c r="B282" s="36"/>
      <c r="C282" s="168" t="s">
        <v>306</v>
      </c>
      <c r="D282" s="168" t="s">
        <v>152</v>
      </c>
      <c r="E282" s="169" t="s">
        <v>438</v>
      </c>
      <c r="F282" s="282" t="s">
        <v>439</v>
      </c>
      <c r="G282" s="282"/>
      <c r="H282" s="282"/>
      <c r="I282" s="282"/>
      <c r="J282" s="170" t="s">
        <v>226</v>
      </c>
      <c r="K282" s="171">
        <v>57.905999999999999</v>
      </c>
      <c r="L282" s="172">
        <v>0</v>
      </c>
      <c r="M282" s="284">
        <v>0</v>
      </c>
      <c r="N282" s="285"/>
      <c r="O282" s="285"/>
      <c r="P282" s="283">
        <f>ROUND(V282*K282,2)</f>
        <v>0</v>
      </c>
      <c r="Q282" s="283"/>
      <c r="R282" s="38"/>
      <c r="T282" s="173" t="s">
        <v>23</v>
      </c>
      <c r="U282" s="45" t="s">
        <v>45</v>
      </c>
      <c r="V282" s="125">
        <f>L282+M282</f>
        <v>0</v>
      </c>
      <c r="W282" s="125">
        <f>ROUND(L282*K282,2)</f>
        <v>0</v>
      </c>
      <c r="X282" s="125">
        <f>ROUND(M282*K282,2)</f>
        <v>0</v>
      </c>
      <c r="Y282" s="37"/>
      <c r="Z282" s="174">
        <f>Y282*K282</f>
        <v>0</v>
      </c>
      <c r="AA282" s="174">
        <v>0</v>
      </c>
      <c r="AB282" s="174">
        <f>AA282*K282</f>
        <v>0</v>
      </c>
      <c r="AC282" s="174">
        <v>0</v>
      </c>
      <c r="AD282" s="175">
        <f>AC282*K282</f>
        <v>0</v>
      </c>
      <c r="AR282" s="19" t="s">
        <v>156</v>
      </c>
      <c r="AT282" s="19" t="s">
        <v>152</v>
      </c>
      <c r="AU282" s="19" t="s">
        <v>90</v>
      </c>
      <c r="AY282" s="19" t="s">
        <v>151</v>
      </c>
      <c r="BE282" s="112">
        <f>IF(U282="základní",P282,0)</f>
        <v>0</v>
      </c>
      <c r="BF282" s="112">
        <f>IF(U282="snížená",P282,0)</f>
        <v>0</v>
      </c>
      <c r="BG282" s="112">
        <f>IF(U282="zákl. přenesená",P282,0)</f>
        <v>0</v>
      </c>
      <c r="BH282" s="112">
        <f>IF(U282="sníž. přenesená",P282,0)</f>
        <v>0</v>
      </c>
      <c r="BI282" s="112">
        <f>IF(U282="nulová",P282,0)</f>
        <v>0</v>
      </c>
      <c r="BJ282" s="19" t="s">
        <v>90</v>
      </c>
      <c r="BK282" s="112">
        <f>ROUND(V282*K282,2)</f>
        <v>0</v>
      </c>
      <c r="BL282" s="19" t="s">
        <v>156</v>
      </c>
      <c r="BM282" s="19" t="s">
        <v>440</v>
      </c>
    </row>
    <row r="283" spans="2:65" s="1" customFormat="1" ht="49.9" customHeight="1">
      <c r="B283" s="36"/>
      <c r="C283" s="37"/>
      <c r="D283" s="159" t="s">
        <v>190</v>
      </c>
      <c r="E283" s="37"/>
      <c r="F283" s="37"/>
      <c r="G283" s="37"/>
      <c r="H283" s="37"/>
      <c r="I283" s="37"/>
      <c r="J283" s="37"/>
      <c r="K283" s="37"/>
      <c r="L283" s="37"/>
      <c r="M283" s="310">
        <f>BK283</f>
        <v>0</v>
      </c>
      <c r="N283" s="312"/>
      <c r="O283" s="312"/>
      <c r="P283" s="312"/>
      <c r="Q283" s="312"/>
      <c r="R283" s="38"/>
      <c r="T283" s="142"/>
      <c r="U283" s="37"/>
      <c r="V283" s="37"/>
      <c r="W283" s="162">
        <f>SUM(W284:W288)</f>
        <v>0</v>
      </c>
      <c r="X283" s="162">
        <f>SUM(X284:X288)</f>
        <v>0</v>
      </c>
      <c r="Y283" s="37"/>
      <c r="Z283" s="37"/>
      <c r="AA283" s="37"/>
      <c r="AB283" s="37"/>
      <c r="AC283" s="37"/>
      <c r="AD283" s="79"/>
      <c r="AT283" s="19" t="s">
        <v>81</v>
      </c>
      <c r="AU283" s="19" t="s">
        <v>82</v>
      </c>
      <c r="AY283" s="19" t="s">
        <v>191</v>
      </c>
      <c r="BK283" s="112">
        <f>SUM(BK284:BK288)</f>
        <v>0</v>
      </c>
    </row>
    <row r="284" spans="2:65" s="1" customFormat="1" ht="22.35" customHeight="1">
      <c r="B284" s="36"/>
      <c r="C284" s="192" t="s">
        <v>23</v>
      </c>
      <c r="D284" s="192" t="s">
        <v>152</v>
      </c>
      <c r="E284" s="193" t="s">
        <v>23</v>
      </c>
      <c r="F284" s="294" t="s">
        <v>23</v>
      </c>
      <c r="G284" s="294"/>
      <c r="H284" s="294"/>
      <c r="I284" s="294"/>
      <c r="J284" s="194" t="s">
        <v>23</v>
      </c>
      <c r="K284" s="195"/>
      <c r="L284" s="195"/>
      <c r="M284" s="295"/>
      <c r="N284" s="296"/>
      <c r="O284" s="296"/>
      <c r="P284" s="283">
        <f>BK284</f>
        <v>0</v>
      </c>
      <c r="Q284" s="283"/>
      <c r="R284" s="38"/>
      <c r="T284" s="173" t="s">
        <v>23</v>
      </c>
      <c r="U284" s="196" t="s">
        <v>45</v>
      </c>
      <c r="V284" s="125">
        <f>L284+M284</f>
        <v>0</v>
      </c>
      <c r="W284" s="197">
        <f>L284*K284</f>
        <v>0</v>
      </c>
      <c r="X284" s="197">
        <f>M284*K284</f>
        <v>0</v>
      </c>
      <c r="Y284" s="37"/>
      <c r="Z284" s="37"/>
      <c r="AA284" s="37"/>
      <c r="AB284" s="37"/>
      <c r="AC284" s="37"/>
      <c r="AD284" s="79"/>
      <c r="AT284" s="19" t="s">
        <v>191</v>
      </c>
      <c r="AU284" s="19" t="s">
        <v>90</v>
      </c>
      <c r="AY284" s="19" t="s">
        <v>191</v>
      </c>
      <c r="BE284" s="112">
        <f>IF(U284="základní",P284,0)</f>
        <v>0</v>
      </c>
      <c r="BF284" s="112">
        <f>IF(U284="snížená",P284,0)</f>
        <v>0</v>
      </c>
      <c r="BG284" s="112">
        <f>IF(U284="zákl. přenesená",P284,0)</f>
        <v>0</v>
      </c>
      <c r="BH284" s="112">
        <f>IF(U284="sníž. přenesená",P284,0)</f>
        <v>0</v>
      </c>
      <c r="BI284" s="112">
        <f>IF(U284="nulová",P284,0)</f>
        <v>0</v>
      </c>
      <c r="BJ284" s="19" t="s">
        <v>90</v>
      </c>
      <c r="BK284" s="112">
        <f>V284*K284</f>
        <v>0</v>
      </c>
    </row>
    <row r="285" spans="2:65" s="1" customFormat="1" ht="22.35" customHeight="1">
      <c r="B285" s="36"/>
      <c r="C285" s="192" t="s">
        <v>23</v>
      </c>
      <c r="D285" s="192" t="s">
        <v>152</v>
      </c>
      <c r="E285" s="193" t="s">
        <v>23</v>
      </c>
      <c r="F285" s="294" t="s">
        <v>23</v>
      </c>
      <c r="G285" s="294"/>
      <c r="H285" s="294"/>
      <c r="I285" s="294"/>
      <c r="J285" s="194" t="s">
        <v>23</v>
      </c>
      <c r="K285" s="195"/>
      <c r="L285" s="195"/>
      <c r="M285" s="295"/>
      <c r="N285" s="296"/>
      <c r="O285" s="296"/>
      <c r="P285" s="283">
        <f>BK285</f>
        <v>0</v>
      </c>
      <c r="Q285" s="283"/>
      <c r="R285" s="38"/>
      <c r="T285" s="173" t="s">
        <v>23</v>
      </c>
      <c r="U285" s="196" t="s">
        <v>45</v>
      </c>
      <c r="V285" s="125">
        <f>L285+M285</f>
        <v>0</v>
      </c>
      <c r="W285" s="197">
        <f>L285*K285</f>
        <v>0</v>
      </c>
      <c r="X285" s="197">
        <f>M285*K285</f>
        <v>0</v>
      </c>
      <c r="Y285" s="37"/>
      <c r="Z285" s="37"/>
      <c r="AA285" s="37"/>
      <c r="AB285" s="37"/>
      <c r="AC285" s="37"/>
      <c r="AD285" s="79"/>
      <c r="AT285" s="19" t="s">
        <v>191</v>
      </c>
      <c r="AU285" s="19" t="s">
        <v>90</v>
      </c>
      <c r="AY285" s="19" t="s">
        <v>191</v>
      </c>
      <c r="BE285" s="112">
        <f>IF(U285="základní",P285,0)</f>
        <v>0</v>
      </c>
      <c r="BF285" s="112">
        <f>IF(U285="snížená",P285,0)</f>
        <v>0</v>
      </c>
      <c r="BG285" s="112">
        <f>IF(U285="zákl. přenesená",P285,0)</f>
        <v>0</v>
      </c>
      <c r="BH285" s="112">
        <f>IF(U285="sníž. přenesená",P285,0)</f>
        <v>0</v>
      </c>
      <c r="BI285" s="112">
        <f>IF(U285="nulová",P285,0)</f>
        <v>0</v>
      </c>
      <c r="BJ285" s="19" t="s">
        <v>90</v>
      </c>
      <c r="BK285" s="112">
        <f>V285*K285</f>
        <v>0</v>
      </c>
    </row>
    <row r="286" spans="2:65" s="1" customFormat="1" ht="22.35" customHeight="1">
      <c r="B286" s="36"/>
      <c r="C286" s="192" t="s">
        <v>23</v>
      </c>
      <c r="D286" s="192" t="s">
        <v>152</v>
      </c>
      <c r="E286" s="193" t="s">
        <v>23</v>
      </c>
      <c r="F286" s="294" t="s">
        <v>23</v>
      </c>
      <c r="G286" s="294"/>
      <c r="H286" s="294"/>
      <c r="I286" s="294"/>
      <c r="J286" s="194" t="s">
        <v>23</v>
      </c>
      <c r="K286" s="195"/>
      <c r="L286" s="195"/>
      <c r="M286" s="295"/>
      <c r="N286" s="296"/>
      <c r="O286" s="296"/>
      <c r="P286" s="283">
        <f>BK286</f>
        <v>0</v>
      </c>
      <c r="Q286" s="283"/>
      <c r="R286" s="38"/>
      <c r="T286" s="173" t="s">
        <v>23</v>
      </c>
      <c r="U286" s="196" t="s">
        <v>45</v>
      </c>
      <c r="V286" s="125">
        <f>L286+M286</f>
        <v>0</v>
      </c>
      <c r="W286" s="197">
        <f>L286*K286</f>
        <v>0</v>
      </c>
      <c r="X286" s="197">
        <f>M286*K286</f>
        <v>0</v>
      </c>
      <c r="Y286" s="37"/>
      <c r="Z286" s="37"/>
      <c r="AA286" s="37"/>
      <c r="AB286" s="37"/>
      <c r="AC286" s="37"/>
      <c r="AD286" s="79"/>
      <c r="AT286" s="19" t="s">
        <v>191</v>
      </c>
      <c r="AU286" s="19" t="s">
        <v>90</v>
      </c>
      <c r="AY286" s="19" t="s">
        <v>191</v>
      </c>
      <c r="BE286" s="112">
        <f>IF(U286="základní",P286,0)</f>
        <v>0</v>
      </c>
      <c r="BF286" s="112">
        <f>IF(U286="snížená",P286,0)</f>
        <v>0</v>
      </c>
      <c r="BG286" s="112">
        <f>IF(U286="zákl. přenesená",P286,0)</f>
        <v>0</v>
      </c>
      <c r="BH286" s="112">
        <f>IF(U286="sníž. přenesená",P286,0)</f>
        <v>0</v>
      </c>
      <c r="BI286" s="112">
        <f>IF(U286="nulová",P286,0)</f>
        <v>0</v>
      </c>
      <c r="BJ286" s="19" t="s">
        <v>90</v>
      </c>
      <c r="BK286" s="112">
        <f>V286*K286</f>
        <v>0</v>
      </c>
    </row>
    <row r="287" spans="2:65" s="1" customFormat="1" ht="22.35" customHeight="1">
      <c r="B287" s="36"/>
      <c r="C287" s="192" t="s">
        <v>23</v>
      </c>
      <c r="D287" s="192" t="s">
        <v>152</v>
      </c>
      <c r="E287" s="193" t="s">
        <v>23</v>
      </c>
      <c r="F287" s="294" t="s">
        <v>23</v>
      </c>
      <c r="G287" s="294"/>
      <c r="H287" s="294"/>
      <c r="I287" s="294"/>
      <c r="J287" s="194" t="s">
        <v>23</v>
      </c>
      <c r="K287" s="195"/>
      <c r="L287" s="195"/>
      <c r="M287" s="295"/>
      <c r="N287" s="296"/>
      <c r="O287" s="296"/>
      <c r="P287" s="283">
        <f>BK287</f>
        <v>0</v>
      </c>
      <c r="Q287" s="283"/>
      <c r="R287" s="38"/>
      <c r="T287" s="173" t="s">
        <v>23</v>
      </c>
      <c r="U287" s="196" t="s">
        <v>45</v>
      </c>
      <c r="V287" s="125">
        <f>L287+M287</f>
        <v>0</v>
      </c>
      <c r="W287" s="197">
        <f>L287*K287</f>
        <v>0</v>
      </c>
      <c r="X287" s="197">
        <f>M287*K287</f>
        <v>0</v>
      </c>
      <c r="Y287" s="37"/>
      <c r="Z287" s="37"/>
      <c r="AA287" s="37"/>
      <c r="AB287" s="37"/>
      <c r="AC287" s="37"/>
      <c r="AD287" s="79"/>
      <c r="AT287" s="19" t="s">
        <v>191</v>
      </c>
      <c r="AU287" s="19" t="s">
        <v>90</v>
      </c>
      <c r="AY287" s="19" t="s">
        <v>191</v>
      </c>
      <c r="BE287" s="112">
        <f>IF(U287="základní",P287,0)</f>
        <v>0</v>
      </c>
      <c r="BF287" s="112">
        <f>IF(U287="snížená",P287,0)</f>
        <v>0</v>
      </c>
      <c r="BG287" s="112">
        <f>IF(U287="zákl. přenesená",P287,0)</f>
        <v>0</v>
      </c>
      <c r="BH287" s="112">
        <f>IF(U287="sníž. přenesená",P287,0)</f>
        <v>0</v>
      </c>
      <c r="BI287" s="112">
        <f>IF(U287="nulová",P287,0)</f>
        <v>0</v>
      </c>
      <c r="BJ287" s="19" t="s">
        <v>90</v>
      </c>
      <c r="BK287" s="112">
        <f>V287*K287</f>
        <v>0</v>
      </c>
    </row>
    <row r="288" spans="2:65" s="1" customFormat="1" ht="22.35" customHeight="1">
      <c r="B288" s="36"/>
      <c r="C288" s="192" t="s">
        <v>23</v>
      </c>
      <c r="D288" s="192" t="s">
        <v>152</v>
      </c>
      <c r="E288" s="193" t="s">
        <v>23</v>
      </c>
      <c r="F288" s="294" t="s">
        <v>23</v>
      </c>
      <c r="G288" s="294"/>
      <c r="H288" s="294"/>
      <c r="I288" s="294"/>
      <c r="J288" s="194" t="s">
        <v>23</v>
      </c>
      <c r="K288" s="195"/>
      <c r="L288" s="195"/>
      <c r="M288" s="295"/>
      <c r="N288" s="296"/>
      <c r="O288" s="296"/>
      <c r="P288" s="283">
        <f>BK288</f>
        <v>0</v>
      </c>
      <c r="Q288" s="283"/>
      <c r="R288" s="38"/>
      <c r="T288" s="173" t="s">
        <v>23</v>
      </c>
      <c r="U288" s="196" t="s">
        <v>45</v>
      </c>
      <c r="V288" s="198">
        <f>L288+M288</f>
        <v>0</v>
      </c>
      <c r="W288" s="199">
        <f>L288*K288</f>
        <v>0</v>
      </c>
      <c r="X288" s="199">
        <f>M288*K288</f>
        <v>0</v>
      </c>
      <c r="Y288" s="57"/>
      <c r="Z288" s="57"/>
      <c r="AA288" s="57"/>
      <c r="AB288" s="57"/>
      <c r="AC288" s="57"/>
      <c r="AD288" s="59"/>
      <c r="AT288" s="19" t="s">
        <v>191</v>
      </c>
      <c r="AU288" s="19" t="s">
        <v>90</v>
      </c>
      <c r="AY288" s="19" t="s">
        <v>191</v>
      </c>
      <c r="BE288" s="112">
        <f>IF(U288="základní",P288,0)</f>
        <v>0</v>
      </c>
      <c r="BF288" s="112">
        <f>IF(U288="snížená",P288,0)</f>
        <v>0</v>
      </c>
      <c r="BG288" s="112">
        <f>IF(U288="zákl. přenesená",P288,0)</f>
        <v>0</v>
      </c>
      <c r="BH288" s="112">
        <f>IF(U288="sníž. přenesená",P288,0)</f>
        <v>0</v>
      </c>
      <c r="BI288" s="112">
        <f>IF(U288="nulová",P288,0)</f>
        <v>0</v>
      </c>
      <c r="BJ288" s="19" t="s">
        <v>90</v>
      </c>
      <c r="BK288" s="112">
        <f>V288*K288</f>
        <v>0</v>
      </c>
    </row>
    <row r="289" spans="2:18" s="1" customFormat="1" ht="6.95" customHeight="1">
      <c r="B289" s="60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  <c r="O289" s="61"/>
      <c r="P289" s="61"/>
      <c r="Q289" s="61"/>
      <c r="R289" s="62"/>
    </row>
  </sheetData>
  <sheetProtection algorithmName="SHA-512" hashValue="3wDIQ31m3DtIGlGfyZImd3RQBXS1qQPWh7nTSvuUcaVtrIC2TR+wxjLdiDdcBpNc822bPVeJv6jzAEDaiDcw3Q==" saltValue="Myvypyi4OnOYDNtenY8Beg==" spinCount="100000" sheet="1" objects="1" scenarios="1" formatCells="0" formatColumns="0" formatRows="0" sort="0" autoFilter="0"/>
  <mergeCells count="396">
    <mergeCell ref="H1:K1"/>
    <mergeCell ref="S2:AF2"/>
    <mergeCell ref="F287:I287"/>
    <mergeCell ref="P287:Q287"/>
    <mergeCell ref="M287:O287"/>
    <mergeCell ref="F288:I288"/>
    <mergeCell ref="P288:Q288"/>
    <mergeCell ref="M288:O288"/>
    <mergeCell ref="M127:Q127"/>
    <mergeCell ref="M128:Q128"/>
    <mergeCell ref="M153:Q153"/>
    <mergeCell ref="M178:Q178"/>
    <mergeCell ref="M196:Q196"/>
    <mergeCell ref="M217:Q217"/>
    <mergeCell ref="M231:Q231"/>
    <mergeCell ref="M240:Q240"/>
    <mergeCell ref="M247:Q247"/>
    <mergeCell ref="M251:Q251"/>
    <mergeCell ref="M275:Q275"/>
    <mergeCell ref="M281:Q281"/>
    <mergeCell ref="M283:Q283"/>
    <mergeCell ref="F284:I284"/>
    <mergeCell ref="P284:Q284"/>
    <mergeCell ref="M284:O284"/>
    <mergeCell ref="F285:I285"/>
    <mergeCell ref="P285:Q285"/>
    <mergeCell ref="M285:O285"/>
    <mergeCell ref="F286:I286"/>
    <mergeCell ref="P286:Q286"/>
    <mergeCell ref="M286:O286"/>
    <mergeCell ref="F279:I279"/>
    <mergeCell ref="P279:Q279"/>
    <mergeCell ref="M279:O279"/>
    <mergeCell ref="F280:I280"/>
    <mergeCell ref="P280:Q280"/>
    <mergeCell ref="M280:O280"/>
    <mergeCell ref="F282:I282"/>
    <mergeCell ref="P282:Q282"/>
    <mergeCell ref="M282:O282"/>
    <mergeCell ref="F271:I271"/>
    <mergeCell ref="F272:I272"/>
    <mergeCell ref="F273:I273"/>
    <mergeCell ref="F274:I274"/>
    <mergeCell ref="F276:I276"/>
    <mergeCell ref="P276:Q276"/>
    <mergeCell ref="M276:O276"/>
    <mergeCell ref="F277:I277"/>
    <mergeCell ref="F278:I278"/>
    <mergeCell ref="F265:I265"/>
    <mergeCell ref="F266:I266"/>
    <mergeCell ref="F267:I267"/>
    <mergeCell ref="P267:Q267"/>
    <mergeCell ref="M267:O267"/>
    <mergeCell ref="F268:I268"/>
    <mergeCell ref="F269:I269"/>
    <mergeCell ref="F270:I270"/>
    <mergeCell ref="P270:Q270"/>
    <mergeCell ref="M270:O270"/>
    <mergeCell ref="F260:I260"/>
    <mergeCell ref="P260:Q260"/>
    <mergeCell ref="M260:O260"/>
    <mergeCell ref="F261:I261"/>
    <mergeCell ref="F262:I262"/>
    <mergeCell ref="F263:I263"/>
    <mergeCell ref="P263:Q263"/>
    <mergeCell ref="M263:O263"/>
    <mergeCell ref="F264:I264"/>
    <mergeCell ref="P264:Q264"/>
    <mergeCell ref="M264:O264"/>
    <mergeCell ref="F255:I255"/>
    <mergeCell ref="P255:Q255"/>
    <mergeCell ref="M255:O255"/>
    <mergeCell ref="F256:I256"/>
    <mergeCell ref="P256:Q256"/>
    <mergeCell ref="M256:O256"/>
    <mergeCell ref="F257:I257"/>
    <mergeCell ref="F258:I258"/>
    <mergeCell ref="F259:I259"/>
    <mergeCell ref="P259:Q259"/>
    <mergeCell ref="M259:O259"/>
    <mergeCell ref="F249:I249"/>
    <mergeCell ref="F250:I250"/>
    <mergeCell ref="P250:Q250"/>
    <mergeCell ref="M250:O250"/>
    <mergeCell ref="F252:I252"/>
    <mergeCell ref="P252:Q252"/>
    <mergeCell ref="M252:O252"/>
    <mergeCell ref="F253:I253"/>
    <mergeCell ref="F254:I254"/>
    <mergeCell ref="F243:I243"/>
    <mergeCell ref="F244:I244"/>
    <mergeCell ref="P244:Q244"/>
    <mergeCell ref="M244:O244"/>
    <mergeCell ref="F245:I245"/>
    <mergeCell ref="P245:Q245"/>
    <mergeCell ref="M245:O245"/>
    <mergeCell ref="F246:I246"/>
    <mergeCell ref="F248:I248"/>
    <mergeCell ref="P248:Q248"/>
    <mergeCell ref="M248:O248"/>
    <mergeCell ref="F237:I237"/>
    <mergeCell ref="F238:I238"/>
    <mergeCell ref="P238:Q238"/>
    <mergeCell ref="M238:O238"/>
    <mergeCell ref="F239:I239"/>
    <mergeCell ref="F241:I241"/>
    <mergeCell ref="P241:Q241"/>
    <mergeCell ref="M241:O241"/>
    <mergeCell ref="F242:I242"/>
    <mergeCell ref="F232:I232"/>
    <mergeCell ref="P232:Q232"/>
    <mergeCell ref="M232:O232"/>
    <mergeCell ref="F233:I233"/>
    <mergeCell ref="F234:I234"/>
    <mergeCell ref="P234:Q234"/>
    <mergeCell ref="M234:O234"/>
    <mergeCell ref="F235:I235"/>
    <mergeCell ref="F236:I236"/>
    <mergeCell ref="F226:I226"/>
    <mergeCell ref="P226:Q226"/>
    <mergeCell ref="M226:O226"/>
    <mergeCell ref="F227:I227"/>
    <mergeCell ref="P227:Q227"/>
    <mergeCell ref="M227:O227"/>
    <mergeCell ref="F228:I228"/>
    <mergeCell ref="F229:I229"/>
    <mergeCell ref="F230:I230"/>
    <mergeCell ref="P230:Q230"/>
    <mergeCell ref="M230:O230"/>
    <mergeCell ref="F221:I221"/>
    <mergeCell ref="P221:Q221"/>
    <mergeCell ref="M221:O221"/>
    <mergeCell ref="F222:I222"/>
    <mergeCell ref="F223:I223"/>
    <mergeCell ref="F224:I224"/>
    <mergeCell ref="P224:Q224"/>
    <mergeCell ref="M224:O224"/>
    <mergeCell ref="F225:I225"/>
    <mergeCell ref="P225:Q225"/>
    <mergeCell ref="M225:O225"/>
    <mergeCell ref="F215:I215"/>
    <mergeCell ref="F216:I216"/>
    <mergeCell ref="F218:I218"/>
    <mergeCell ref="P218:Q218"/>
    <mergeCell ref="M218:O218"/>
    <mergeCell ref="F219:I219"/>
    <mergeCell ref="F220:I220"/>
    <mergeCell ref="P220:Q220"/>
    <mergeCell ref="M220:O220"/>
    <mergeCell ref="F210:I210"/>
    <mergeCell ref="P210:Q210"/>
    <mergeCell ref="M210:O210"/>
    <mergeCell ref="F211:I211"/>
    <mergeCell ref="F212:I212"/>
    <mergeCell ref="P212:Q212"/>
    <mergeCell ref="M212:O212"/>
    <mergeCell ref="F213:I213"/>
    <mergeCell ref="F214:I214"/>
    <mergeCell ref="F205:I205"/>
    <mergeCell ref="P205:Q205"/>
    <mergeCell ref="M205:O205"/>
    <mergeCell ref="F206:I206"/>
    <mergeCell ref="F207:I207"/>
    <mergeCell ref="P207:Q207"/>
    <mergeCell ref="M207:O207"/>
    <mergeCell ref="F208:I208"/>
    <mergeCell ref="F209:I209"/>
    <mergeCell ref="F198:I198"/>
    <mergeCell ref="F199:I199"/>
    <mergeCell ref="P199:Q199"/>
    <mergeCell ref="M199:O199"/>
    <mergeCell ref="F200:I200"/>
    <mergeCell ref="F201:I201"/>
    <mergeCell ref="F202:I202"/>
    <mergeCell ref="F203:I203"/>
    <mergeCell ref="F204:I204"/>
    <mergeCell ref="F192:I192"/>
    <mergeCell ref="P192:Q192"/>
    <mergeCell ref="M192:O192"/>
    <mergeCell ref="F193:I193"/>
    <mergeCell ref="F194:I194"/>
    <mergeCell ref="F195:I195"/>
    <mergeCell ref="F197:I197"/>
    <mergeCell ref="P197:Q197"/>
    <mergeCell ref="M197:O197"/>
    <mergeCell ref="F187:I187"/>
    <mergeCell ref="F188:I188"/>
    <mergeCell ref="F189:I189"/>
    <mergeCell ref="F190:I190"/>
    <mergeCell ref="P190:Q190"/>
    <mergeCell ref="M190:O190"/>
    <mergeCell ref="F191:I191"/>
    <mergeCell ref="P191:Q191"/>
    <mergeCell ref="M191:O191"/>
    <mergeCell ref="F182:I182"/>
    <mergeCell ref="F183:I183"/>
    <mergeCell ref="F184:I184"/>
    <mergeCell ref="P184:Q184"/>
    <mergeCell ref="M184:O184"/>
    <mergeCell ref="F185:I185"/>
    <mergeCell ref="P185:Q185"/>
    <mergeCell ref="M185:O185"/>
    <mergeCell ref="F186:I186"/>
    <mergeCell ref="F176:I176"/>
    <mergeCell ref="F177:I177"/>
    <mergeCell ref="F179:I179"/>
    <mergeCell ref="P179:Q179"/>
    <mergeCell ref="M179:O179"/>
    <mergeCell ref="F180:I180"/>
    <mergeCell ref="F181:I181"/>
    <mergeCell ref="P181:Q181"/>
    <mergeCell ref="M181:O181"/>
    <mergeCell ref="F171:I171"/>
    <mergeCell ref="F172:I172"/>
    <mergeCell ref="P172:Q172"/>
    <mergeCell ref="M172:O172"/>
    <mergeCell ref="F173:I173"/>
    <mergeCell ref="P173:Q173"/>
    <mergeCell ref="M173:O173"/>
    <mergeCell ref="F174:I174"/>
    <mergeCell ref="F175:I175"/>
    <mergeCell ref="F166:I166"/>
    <mergeCell ref="F167:I167"/>
    <mergeCell ref="F168:I168"/>
    <mergeCell ref="P168:Q168"/>
    <mergeCell ref="M168:O168"/>
    <mergeCell ref="F169:I169"/>
    <mergeCell ref="P169:Q169"/>
    <mergeCell ref="M169:O169"/>
    <mergeCell ref="F170:I170"/>
    <mergeCell ref="F161:I161"/>
    <mergeCell ref="F162:I162"/>
    <mergeCell ref="P162:Q162"/>
    <mergeCell ref="M162:O162"/>
    <mergeCell ref="F163:I163"/>
    <mergeCell ref="P163:Q163"/>
    <mergeCell ref="M163:O163"/>
    <mergeCell ref="F164:I164"/>
    <mergeCell ref="F165:I165"/>
    <mergeCell ref="F156:I156"/>
    <mergeCell ref="F157:I157"/>
    <mergeCell ref="F158:I158"/>
    <mergeCell ref="P158:Q158"/>
    <mergeCell ref="M158:O158"/>
    <mergeCell ref="F159:I159"/>
    <mergeCell ref="P159:Q159"/>
    <mergeCell ref="M159:O159"/>
    <mergeCell ref="F160:I160"/>
    <mergeCell ref="F149:I149"/>
    <mergeCell ref="F150:I150"/>
    <mergeCell ref="F151:I151"/>
    <mergeCell ref="F152:I152"/>
    <mergeCell ref="F154:I154"/>
    <mergeCell ref="P154:Q154"/>
    <mergeCell ref="M154:O154"/>
    <mergeCell ref="F155:I155"/>
    <mergeCell ref="P155:Q155"/>
    <mergeCell ref="M155:O155"/>
    <mergeCell ref="F144:I144"/>
    <mergeCell ref="F145:I145"/>
    <mergeCell ref="F146:I146"/>
    <mergeCell ref="P146:Q146"/>
    <mergeCell ref="M146:O146"/>
    <mergeCell ref="F147:I147"/>
    <mergeCell ref="P147:Q147"/>
    <mergeCell ref="M147:O147"/>
    <mergeCell ref="F148:I148"/>
    <mergeCell ref="F139:I139"/>
    <mergeCell ref="P139:Q139"/>
    <mergeCell ref="M139:O139"/>
    <mergeCell ref="F140:I140"/>
    <mergeCell ref="F141:I141"/>
    <mergeCell ref="P141:Q141"/>
    <mergeCell ref="M141:O141"/>
    <mergeCell ref="F142:I142"/>
    <mergeCell ref="F143:I143"/>
    <mergeCell ref="F134:I134"/>
    <mergeCell ref="P134:Q134"/>
    <mergeCell ref="M134:O134"/>
    <mergeCell ref="F135:I135"/>
    <mergeCell ref="F136:I136"/>
    <mergeCell ref="P136:Q136"/>
    <mergeCell ref="M136:O136"/>
    <mergeCell ref="F137:I137"/>
    <mergeCell ref="F138:I138"/>
    <mergeCell ref="F129:I129"/>
    <mergeCell ref="P129:Q129"/>
    <mergeCell ref="M129:O129"/>
    <mergeCell ref="F130:I130"/>
    <mergeCell ref="F131:I131"/>
    <mergeCell ref="P131:Q131"/>
    <mergeCell ref="M131:O131"/>
    <mergeCell ref="F132:I132"/>
    <mergeCell ref="F133:I133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P126:Q126"/>
    <mergeCell ref="M126:O126"/>
    <mergeCell ref="D104:H104"/>
    <mergeCell ref="M104:Q104"/>
    <mergeCell ref="D105:H105"/>
    <mergeCell ref="M105:Q105"/>
    <mergeCell ref="D106:H106"/>
    <mergeCell ref="M106:Q106"/>
    <mergeCell ref="D107:H107"/>
    <mergeCell ref="M107:Q107"/>
    <mergeCell ref="M108:Q108"/>
    <mergeCell ref="H99:J99"/>
    <mergeCell ref="K99:L99"/>
    <mergeCell ref="M99:Q99"/>
    <mergeCell ref="H100:J100"/>
    <mergeCell ref="K100:L100"/>
    <mergeCell ref="M100:Q100"/>
    <mergeCell ref="M102:Q102"/>
    <mergeCell ref="D103:H103"/>
    <mergeCell ref="M103:Q103"/>
    <mergeCell ref="H96:J96"/>
    <mergeCell ref="K96:L96"/>
    <mergeCell ref="M96:Q96"/>
    <mergeCell ref="H97:J97"/>
    <mergeCell ref="K97:L97"/>
    <mergeCell ref="M97:Q97"/>
    <mergeCell ref="H98:J98"/>
    <mergeCell ref="K98:L98"/>
    <mergeCell ref="M98:Q98"/>
    <mergeCell ref="H93:J93"/>
    <mergeCell ref="K93:L93"/>
    <mergeCell ref="M93:Q93"/>
    <mergeCell ref="H94:J94"/>
    <mergeCell ref="K94:L94"/>
    <mergeCell ref="M94:Q94"/>
    <mergeCell ref="H95:J95"/>
    <mergeCell ref="K95:L95"/>
    <mergeCell ref="M95:Q95"/>
    <mergeCell ref="H90:J90"/>
    <mergeCell ref="K90:L90"/>
    <mergeCell ref="M90:Q90"/>
    <mergeCell ref="H91:J91"/>
    <mergeCell ref="K91:L91"/>
    <mergeCell ref="M91:Q91"/>
    <mergeCell ref="H92:J92"/>
    <mergeCell ref="K92:L92"/>
    <mergeCell ref="M92:Q92"/>
    <mergeCell ref="C86:G86"/>
    <mergeCell ref="H86:J86"/>
    <mergeCell ref="K86:L86"/>
    <mergeCell ref="M86:Q86"/>
    <mergeCell ref="H88:J88"/>
    <mergeCell ref="K88:L88"/>
    <mergeCell ref="M88:Q88"/>
    <mergeCell ref="H89:J89"/>
    <mergeCell ref="K89:L89"/>
    <mergeCell ref="M89:Q89"/>
    <mergeCell ref="H38:J38"/>
    <mergeCell ref="M38:P38"/>
    <mergeCell ref="L40:P40"/>
    <mergeCell ref="C76:Q76"/>
    <mergeCell ref="F78:P78"/>
    <mergeCell ref="F79:P79"/>
    <mergeCell ref="M81:P81"/>
    <mergeCell ref="M83:Q83"/>
    <mergeCell ref="M84:Q84"/>
    <mergeCell ref="M32:P32"/>
    <mergeCell ref="H34:J34"/>
    <mergeCell ref="M34:P34"/>
    <mergeCell ref="H35:J35"/>
    <mergeCell ref="M35:P35"/>
    <mergeCell ref="H36:J36"/>
    <mergeCell ref="M36:P36"/>
    <mergeCell ref="H37:J37"/>
    <mergeCell ref="M37:P37"/>
    <mergeCell ref="O17:P17"/>
    <mergeCell ref="O18:P18"/>
    <mergeCell ref="O20:P20"/>
    <mergeCell ref="O21:P21"/>
    <mergeCell ref="E24:L24"/>
    <mergeCell ref="M27:P27"/>
    <mergeCell ref="M28:P28"/>
    <mergeCell ref="M29:P29"/>
    <mergeCell ref="M30:P30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, M." sqref="D284:D289">
      <formula1>"K, M"</formula1>
    </dataValidation>
    <dataValidation type="list" allowBlank="1" showInputMessage="1" showErrorMessage="1" error="Povoleny jsou hodnoty základní, snížená, zákl. přenesená, sníž. přenesená, nulová." sqref="U284:U289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00 - Vedlejší a ostatn...</vt:lpstr>
      <vt:lpstr>SO 01 - Hřiště</vt:lpstr>
      <vt:lpstr>'Rekapitulace stavby'!Názvy_tisku</vt:lpstr>
      <vt:lpstr>'SO 00 - Vedlejší a ostatn...'!Názvy_tisku</vt:lpstr>
      <vt:lpstr>'SO 01 - Hřiště'!Názvy_tisku</vt:lpstr>
      <vt:lpstr>'Rekapitulace stavby'!Oblast_tisku</vt:lpstr>
      <vt:lpstr>'SO 00 - Vedlejší a ostatn...'!Oblast_tisku</vt:lpstr>
      <vt:lpstr>'SO 01 - Hřiště'!Oblast_tisku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 Marek</dc:creator>
  <cp:lastModifiedBy>Urban Marek</cp:lastModifiedBy>
  <dcterms:created xsi:type="dcterms:W3CDTF">2017-05-31T10:53:53Z</dcterms:created>
  <dcterms:modified xsi:type="dcterms:W3CDTF">2017-05-31T10:54:00Z</dcterms:modified>
</cp:coreProperties>
</file>