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10" windowWidth="14700" windowHeight="9660" activeTab="2"/>
  </bookViews>
  <sheets>
    <sheet name="Krycí list" sheetId="4" r:id="rId1"/>
    <sheet name="Rekapitulace stavby" sheetId="1" r:id="rId2"/>
    <sheet name="2017-10-03 - Základní ško..." sheetId="2" r:id="rId3"/>
    <sheet name="VRN - Vedlejší rozpočtové..." sheetId="3" r:id="rId4"/>
  </sheets>
  <externalReferences>
    <externalReference r:id="rId7"/>
    <externalReference r:id="rId8"/>
  </externalReferences>
  <definedNames>
    <definedName name="_xlnm.Print_Area" localSheetId="2">'2017-10-03 - Základní ško...'!$C$4:$Q$70,'2017-10-03 - Základní ško...'!$C$76:$Q$105,'2017-10-03 - Základní ško...'!$C$111:$Q$271</definedName>
    <definedName name="_xlnm.Print_Area" localSheetId="1">'Rekapitulace stavby'!$C$4:$AP$70,'Rekapitulace stavby'!$C$76:$AP$93</definedName>
    <definedName name="_xlnm.Print_Area" localSheetId="3">'VRN - Vedlejší rozpočtové...'!$C$4:$Q$70,'VRN - Vedlejší rozpočtové...'!$C$76:$Q$97,'VRN - Vedlejší rozpočtové...'!$C$103:$Q$141</definedName>
    <definedName name="_xlnm.Print_Titles" localSheetId="1">'Rekapitulace stavby'!$85:$85</definedName>
    <definedName name="_xlnm.Print_Titles" localSheetId="2">'2017-10-03 - Základní ško...'!$120:$120</definedName>
    <definedName name="_xlnm.Print_Titles" localSheetId="3">'VRN - Vedlejší rozpočtové...'!$113:$113</definedName>
  </definedNames>
  <calcPr calcId="125725"/>
</workbook>
</file>

<file path=xl/sharedStrings.xml><?xml version="1.0" encoding="utf-8"?>
<sst xmlns="http://schemas.openxmlformats.org/spreadsheetml/2006/main" count="2266" uniqueCount="580">
  <si>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</si>
  <si>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</si>
  <si>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</si>
  <si>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</si>
  <si>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</si>
  <si>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</si>
  <si>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</si>
  <si>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</si>
  <si>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</si>
  <si>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</si>
  <si>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</si>
  <si>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</si>
  <si>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</si>
  <si>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</si>
  <si>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</si>
  <si>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0,001</t>
  </si>
  <si>
    <t>Kód:</t>
  </si>
  <si>
    <t>2017-10-03</t>
  </si>
  <si>
    <t>Stavba:</t>
  </si>
  <si>
    <t>Základní škola El.Krásnohorské - Oprava venkovní kanalizace</t>
  </si>
  <si>
    <t>0,1</t>
  </si>
  <si>
    <t>JKSO:</t>
  </si>
  <si>
    <t>CC-CZ:</t>
  </si>
  <si>
    <t>Místo:</t>
  </si>
  <si>
    <t>ZŠ ul. El.Krásnohorské</t>
  </si>
  <si>
    <t>Datum:</t>
  </si>
  <si>
    <t>30. 5. 2017</t>
  </si>
  <si>
    <t>10</t>
  </si>
  <si>
    <t>100</t>
  </si>
  <si>
    <t>Objednatel:</t>
  </si>
  <si>
    <t>IČ:</t>
  </si>
  <si>
    <t>00296643</t>
  </si>
  <si>
    <t>Statutární město Frýdek-Místek</t>
  </si>
  <si>
    <t>DIČ:</t>
  </si>
  <si>
    <t>Zhotovitel:</t>
  </si>
  <si>
    <t xml:space="preserve"> </t>
  </si>
  <si>
    <t>Projektant:</t>
  </si>
  <si>
    <t>16648625</t>
  </si>
  <si>
    <t>Rechtik - PROJEKT</t>
  </si>
  <si>
    <t>CZ6011010588</t>
  </si>
  <si>
    <t>True</t>
  </si>
  <si>
    <t>Zpracovatel:</t>
  </si>
  <si>
    <t>Josef Rechtik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</si>
  <si>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</si>
  <si>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</si>
  <si>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</si>
  <si>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</si>
  <si>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</si>
  <si>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</si>
  <si>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</si>
  <si>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</si>
  <si>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</si>
  <si>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</si>
  <si>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</si>
  <si>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</si>
  <si>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</si>
  <si>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</si>
  <si>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</si>
  <si>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</si>
  <si>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</si>
  <si>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</si>
  <si>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</si>
  <si>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</si>
  <si>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</si>
  <si>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</si>
  <si>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</si>
  <si>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</si>
  <si>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</si>
  <si>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</si>
  <si>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</si>
  <si>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</si>
  <si>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</si>
  <si>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</si>
  <si>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</si>
  <si>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</si>
  <si>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</si>
  <si>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</si>
  <si>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</si>
  <si>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</si>
  <si>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</si>
  <si>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</si>
  <si>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</si>
  <si>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</si>
  <si>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</si>
  <si>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</si>
  <si>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{93ed3751-2a4b-4629-a4c9-ebcc2cc1cf64}</t>
  </si>
  <si>
    <t>{00000000-0000-0000-0000-000000000000}</t>
  </si>
  <si>
    <t>/</t>
  </si>
  <si>
    <t>###NOINSERT###</t>
  </si>
  <si>
    <t>VRN</t>
  </si>
  <si>
    <t>Vedlejší rozpočtové náklady</t>
  </si>
  <si>
    <t>{528ec7c1-2bf9-4a1e-893f-20276dde1819}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</si>
  <si>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</si>
  <si>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</si>
  <si>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</si>
  <si>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</si>
  <si>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</si>
  <si>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</si>
  <si>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</si>
  <si>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</si>
  <si>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</si>
  <si>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</si>
  <si>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</si>
  <si>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</si>
  <si>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</si>
  <si>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</si>
  <si>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</si>
  <si>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</si>
  <si>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</si>
  <si>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</si>
  <si>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</si>
  <si>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</si>
  <si>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</si>
  <si>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</si>
  <si>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</si>
  <si>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</si>
  <si>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</si>
  <si>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</si>
  <si>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</si>
  <si>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</si>
  <si>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</si>
  <si>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</si>
  <si>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>M - Práce a dodávky M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</si>
  <si>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</si>
  <si>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</si>
  <si>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</si>
  <si>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</si>
  <si>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</si>
  <si>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</si>
  <si>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</si>
  <si>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</si>
  <si>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</si>
  <si>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</si>
  <si>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</si>
  <si>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</si>
  <si>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</si>
  <si>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</si>
  <si>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</si>
  <si>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</si>
  <si>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</si>
  <si>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</si>
  <si>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113106023</t>
  </si>
  <si>
    <t>Rozebrání dlažeb při překopech komunikací pro pěší ze zámkových dlaždic plochy do 15 m2</t>
  </si>
  <si>
    <t>m2</t>
  </si>
  <si>
    <t>4</t>
  </si>
  <si>
    <t>1882798725</t>
  </si>
  <si>
    <t>26,00*1,40</t>
  </si>
  <si>
    <t>VV</t>
  </si>
  <si>
    <t>113107113</t>
  </si>
  <si>
    <t>Odstranění podkladu pl do 50 m2 z kameniva těženého tl 300 mm</t>
  </si>
  <si>
    <t>-1877812207</t>
  </si>
  <si>
    <t>Střešní svody Sv1-Sv3</t>
  </si>
  <si>
    <t>19,50+6,50*(0,90+0,50)</t>
  </si>
  <si>
    <t>opravy kanalizace</t>
  </si>
  <si>
    <t>10,00*(1,00+0,50)</t>
  </si>
  <si>
    <t>Součet</t>
  </si>
  <si>
    <t>3</t>
  </si>
  <si>
    <t>113107042</t>
  </si>
  <si>
    <t>Odstranění podkladu plochy do 15 m2 živičných tl 100 mm při překopech inž sítí</t>
  </si>
  <si>
    <t>580695438</t>
  </si>
  <si>
    <t>115101241</t>
  </si>
  <si>
    <t>Čerpání vody na dopravní výšku do 50 m průměrný přítok do 500 l/min</t>
  </si>
  <si>
    <t>hod</t>
  </si>
  <si>
    <t>-395247619</t>
  </si>
  <si>
    <t>5</t>
  </si>
  <si>
    <t>115101301</t>
  </si>
  <si>
    <t>Pohotovost čerpací soupravy pro dopravní výšku do 10 m přítok do 500 l/min</t>
  </si>
  <si>
    <t>den</t>
  </si>
  <si>
    <t>-452799014</t>
  </si>
  <si>
    <t>6</t>
  </si>
  <si>
    <t>119001401</t>
  </si>
  <si>
    <t>Dočasné zajištění potrubí ocelového nebo litinového DN do 200</t>
  </si>
  <si>
    <t>m</t>
  </si>
  <si>
    <t>-230215707</t>
  </si>
  <si>
    <t>5*0,90 "předpokládaný počet 5 ks"</t>
  </si>
  <si>
    <t>7</t>
  </si>
  <si>
    <t>119001421</t>
  </si>
  <si>
    <t>Dočasné zajištění kabelů a kabelových tratí ze 3 volně ložených kabelů</t>
  </si>
  <si>
    <t>75912864</t>
  </si>
  <si>
    <t>5*0,90 "předpokládaný počet"</t>
  </si>
  <si>
    <t>8</t>
  </si>
  <si>
    <t>120001101</t>
  </si>
  <si>
    <t>Příplatek za ztížení vykopávky v blízkosti podzemního vedení</t>
  </si>
  <si>
    <t>m3</t>
  </si>
  <si>
    <t>-1421628933</t>
  </si>
  <si>
    <t>(4,50+4,50)*2,00*1,80</t>
  </si>
  <si>
    <t>9</t>
  </si>
  <si>
    <t>121101101</t>
  </si>
  <si>
    <t>Sejmutí ornice s přemístěním na vzdálenost do 50 m</t>
  </si>
  <si>
    <t>-1668449323</t>
  </si>
  <si>
    <t>Svody Sv4-Sv6</t>
  </si>
  <si>
    <t>26,00*(0,90+0,50)*0,20</t>
  </si>
  <si>
    <t>132201201</t>
  </si>
  <si>
    <t>Hloubení rýh š do 2000 mm v hornině tř. 3 objemu do 100 m3</t>
  </si>
  <si>
    <t>-489401373</t>
  </si>
  <si>
    <t>střešní svody 60,0 m, průměrná hloubka 1,40 m</t>
  </si>
  <si>
    <t>60,00*0,90*1,40</t>
  </si>
  <si>
    <t>oprava kanalizace: 10,0 m, průměrná hloubka 2,10 m</t>
  </si>
  <si>
    <t>10,00*1,00*2,10</t>
  </si>
  <si>
    <t>Mezisoučet</t>
  </si>
  <si>
    <t>rozšíření pro šachty a propojení 8 %</t>
  </si>
  <si>
    <t>96,60*0,08</t>
  </si>
  <si>
    <t>11</t>
  </si>
  <si>
    <t>132201209</t>
  </si>
  <si>
    <t>Příplatek za lepivost k hloubení rýh š do 2000 mm v hornině tř. 3</t>
  </si>
  <si>
    <t>-771939531</t>
  </si>
  <si>
    <t>12</t>
  </si>
  <si>
    <t>151101101</t>
  </si>
  <si>
    <t>Zřízení příložného pažení a rozepření stěn rýh hl do 2 m</t>
  </si>
  <si>
    <t>1976881190</t>
  </si>
  <si>
    <t>60,00*1,40*2</t>
  </si>
  <si>
    <t>10,00*2,10*2</t>
  </si>
  <si>
    <t>13</t>
  </si>
  <si>
    <t>151101111</t>
  </si>
  <si>
    <t>Odstranění příložného pažení a rozepření stěn rýh hl do 2 m</t>
  </si>
  <si>
    <t>722165341</t>
  </si>
  <si>
    <t>14</t>
  </si>
  <si>
    <t>161101101</t>
  </si>
  <si>
    <t>Svislé přemístění výkopku z horniny tř. 1 až 4 hl výkopu do 2,5 m</t>
  </si>
  <si>
    <t>-559399361</t>
  </si>
  <si>
    <t>104,33*0,55</t>
  </si>
  <si>
    <t>162701105</t>
  </si>
  <si>
    <t>Vodorovné přemístění do 10000 m výkopku/sypaniny z horniny tř. 1 až 4</t>
  </si>
  <si>
    <t>919345858</t>
  </si>
  <si>
    <t>60,00*0,90*0,55</t>
  </si>
  <si>
    <t>10,00*1,00*0,55</t>
  </si>
  <si>
    <t>v dlážděné ploše</t>
  </si>
  <si>
    <t>26,00*(1,40-0,55)*0,90</t>
  </si>
  <si>
    <t>16</t>
  </si>
  <si>
    <t>171201201</t>
  </si>
  <si>
    <t>Uložení sypaniny na skládky</t>
  </si>
  <si>
    <t>1969026607</t>
  </si>
  <si>
    <t>17</t>
  </si>
  <si>
    <t>171201211</t>
  </si>
  <si>
    <t>Poplatek za uložení odpadu ze sypaniny na skládce (skládkovné)</t>
  </si>
  <si>
    <t>t</t>
  </si>
  <si>
    <t>934164453</t>
  </si>
  <si>
    <t>55,09*1,80</t>
  </si>
  <si>
    <t>18</t>
  </si>
  <si>
    <t>174101101</t>
  </si>
  <si>
    <t>Zásyp jam, šachet rýh nebo kolem objektů sypaninou se zhutněním</t>
  </si>
  <si>
    <t>120611182</t>
  </si>
  <si>
    <t>104,33</t>
  </si>
  <si>
    <t>60,00*0,90*0,55*-1</t>
  </si>
  <si>
    <t>10,00*1,00*0,55*-1</t>
  </si>
  <si>
    <t>19</t>
  </si>
  <si>
    <t>M</t>
  </si>
  <si>
    <t>583312000</t>
  </si>
  <si>
    <t>kamenivo těžené zásypový materiál</t>
  </si>
  <si>
    <t>-837713348</t>
  </si>
  <si>
    <t>Svody Sv1-Sv3 v dlážděné ploše</t>
  </si>
  <si>
    <t>26,00*(1,40-0,55)*0,90*1,70</t>
  </si>
  <si>
    <t>20</t>
  </si>
  <si>
    <t>175101101</t>
  </si>
  <si>
    <t>Obsypání potrubí bez prohození sypaniny z hornin tř. 1 až 4 uloženým do 3 m od kraje výkopu</t>
  </si>
  <si>
    <t>1252052628</t>
  </si>
  <si>
    <t>60,00*0,90*0,45</t>
  </si>
  <si>
    <t>10,00*1,00*0,45</t>
  </si>
  <si>
    <t>583373310</t>
  </si>
  <si>
    <t>štěrkopísek frakce 0-22</t>
  </si>
  <si>
    <t>994076303</t>
  </si>
  <si>
    <t>22</t>
  </si>
  <si>
    <t>180404111</t>
  </si>
  <si>
    <t>Založení hřišťového trávníku výsevem na vrstvě ornice</t>
  </si>
  <si>
    <t>-802539905</t>
  </si>
  <si>
    <t>23</t>
  </si>
  <si>
    <t>005724100</t>
  </si>
  <si>
    <t>osivo směs travní parková</t>
  </si>
  <si>
    <t>kg</t>
  </si>
  <si>
    <t>1161106282</t>
  </si>
  <si>
    <t>24</t>
  </si>
  <si>
    <t>181301103</t>
  </si>
  <si>
    <t>Rozprostření ornice tl vrstvy do 200 mm pl do 500 m2 v rovině nebo ve svahu do 1:5</t>
  </si>
  <si>
    <t>-76088514</t>
  </si>
  <si>
    <t>26,00*1,50</t>
  </si>
  <si>
    <t>25</t>
  </si>
  <si>
    <t>181951101</t>
  </si>
  <si>
    <t>Úprava pláně v hornině tř. 1 až 4 bez zhutnění</t>
  </si>
  <si>
    <t>-1020788867</t>
  </si>
  <si>
    <t>26,00*3,00</t>
  </si>
  <si>
    <t>26</t>
  </si>
  <si>
    <t>183403153</t>
  </si>
  <si>
    <t>Obdělání půdy hrabáním v rovině a svahu do 1:5</t>
  </si>
  <si>
    <t>-525182269</t>
  </si>
  <si>
    <t>27</t>
  </si>
  <si>
    <t>184808121</t>
  </si>
  <si>
    <t>Vyvětvení a tvarový ořez dřevin v nad 3 do 5 m</t>
  </si>
  <si>
    <t>kus</t>
  </si>
  <si>
    <t>905028622</t>
  </si>
  <si>
    <t>28</t>
  </si>
  <si>
    <t>348171130</t>
  </si>
  <si>
    <t>Osazení rámového oplocení výšky do 2 m ve sklonu svahu do 15°</t>
  </si>
  <si>
    <t>630669970</t>
  </si>
  <si>
    <t>29</t>
  </si>
  <si>
    <t>358315114</t>
  </si>
  <si>
    <t>Bourání stoky kompletní nebo otvorů z prostého betonu plochy do 4 m2</t>
  </si>
  <si>
    <t>-1571386584</t>
  </si>
  <si>
    <t>0,15*0,15*pi/4*10</t>
  </si>
  <si>
    <t>30</t>
  </si>
  <si>
    <t>359901212</t>
  </si>
  <si>
    <t>Monitoring stoky jakékoli výšky na stávající kanalizaci</t>
  </si>
  <si>
    <t>1387555583</t>
  </si>
  <si>
    <t>31</t>
  </si>
  <si>
    <t>451572111</t>
  </si>
  <si>
    <t>Lože pod potrubí otevřený výkop z kameniva drobného těženého</t>
  </si>
  <si>
    <t>211287847</t>
  </si>
  <si>
    <t>60,00*0,90*0,10</t>
  </si>
  <si>
    <t>10,00*1,00*0,10</t>
  </si>
  <si>
    <t>32</t>
  </si>
  <si>
    <t>451577777</t>
  </si>
  <si>
    <t>Podklad nebo lože pod dlažbu vodorovný nebo do sklonu 1:5 z kameniva těženého tl do 100 mm</t>
  </si>
  <si>
    <t>-388976986</t>
  </si>
  <si>
    <t>33</t>
  </si>
  <si>
    <t>452112111</t>
  </si>
  <si>
    <t>Osazení betonových prstenců nebo rámů v do 100 mm</t>
  </si>
  <si>
    <t>-286452121</t>
  </si>
  <si>
    <t>34</t>
  </si>
  <si>
    <t>592241770</t>
  </si>
  <si>
    <t>prstenec betonový vyrovnávací TBW-Q 625/100/120 62,5x10x12 cm</t>
  </si>
  <si>
    <t>1826997047</t>
  </si>
  <si>
    <t>35</t>
  </si>
  <si>
    <t>564871111</t>
  </si>
  <si>
    <t>Podklad ze štěrkodrtě ŠD tl 250 mm</t>
  </si>
  <si>
    <t>-1379320382</t>
  </si>
  <si>
    <t>zpevněné plochy</t>
  </si>
  <si>
    <t>26,00*(0,90+0,50)</t>
  </si>
  <si>
    <t>36</t>
  </si>
  <si>
    <t>565135111</t>
  </si>
  <si>
    <t>Asfaltový beton vrstva podkladní ACP 16 (obalované kamenivo OKS) tl 50 mm š do 3 m</t>
  </si>
  <si>
    <t>-1770817924</t>
  </si>
  <si>
    <t>10,00*1,50</t>
  </si>
  <si>
    <t>37</t>
  </si>
  <si>
    <t>577144211</t>
  </si>
  <si>
    <t>Asfaltový beton vrstva obrusná ACO 11 (ABS) tř. II tl 50 mm š do 3 m z nemodifikovaného asfaltu</t>
  </si>
  <si>
    <t>1477474308</t>
  </si>
  <si>
    <t>38</t>
  </si>
  <si>
    <t>596211220</t>
  </si>
  <si>
    <t>Kladení zámkové dlažby komunikací pro pěší tl 80 mm skupiny B pl do 50 m2</t>
  </si>
  <si>
    <t>-2138425476</t>
  </si>
  <si>
    <t>39</t>
  </si>
  <si>
    <t>592450000</t>
  </si>
  <si>
    <t>dlažba zámková H-PROFIL HBB 20x16,5x8 cm červená</t>
  </si>
  <si>
    <t>1514153598</t>
  </si>
  <si>
    <t>spotřeba: 36 kus/m2</t>
  </si>
  <si>
    <t>P</t>
  </si>
  <si>
    <t>40</t>
  </si>
  <si>
    <t>617633112</t>
  </si>
  <si>
    <t>Stěrka z těsnící malty dvouvrstvá vnitřních ploch šachet válcových a kuželových</t>
  </si>
  <si>
    <t>-136965653</t>
  </si>
  <si>
    <t>zatření spar mezi dílci šachet</t>
  </si>
  <si>
    <t>1,00*pi*1,00*13</t>
  </si>
  <si>
    <t>41</t>
  </si>
  <si>
    <t>831263195</t>
  </si>
  <si>
    <t>Příplatek za zřízení kanalizační přípojky DN 100 až 300</t>
  </si>
  <si>
    <t>532172234</t>
  </si>
  <si>
    <t>42</t>
  </si>
  <si>
    <t>831312193</t>
  </si>
  <si>
    <t>Příplatek k montáži kameninového potrubí za napojení dvou dříků trub pomocí převlečné manžety DN 150</t>
  </si>
  <si>
    <t>-468418083</t>
  </si>
  <si>
    <t>43</t>
  </si>
  <si>
    <t>597133130</t>
  </si>
  <si>
    <t>manžeta převlečná typ 2B DN 150 průměr 175-200 šířka 150 mm</t>
  </si>
  <si>
    <t>862453730</t>
  </si>
  <si>
    <t>44</t>
  </si>
  <si>
    <t>871275211</t>
  </si>
  <si>
    <t>Kanalizační potrubí z tvrdého PVC jednovrstvé tuhost třídy SN4 DN 125</t>
  </si>
  <si>
    <t>431472297</t>
  </si>
  <si>
    <t>45</t>
  </si>
  <si>
    <t>871315221</t>
  </si>
  <si>
    <t>Kanalizační potrubí z tvrdého PVC jednovrstvé tuhost třídy SN8 DN 160</t>
  </si>
  <si>
    <t>-726793651</t>
  </si>
  <si>
    <t>46</t>
  </si>
  <si>
    <t>877265271</t>
  </si>
  <si>
    <t>Montáž lapače střešních splavenin z tvrdého PVC-systém KG DN 100</t>
  </si>
  <si>
    <t>2127187436</t>
  </si>
  <si>
    <t>47</t>
  </si>
  <si>
    <t>283411120</t>
  </si>
  <si>
    <t>lapače střešních splavenin geiger RSK 1000 + odnímatelní sifonový uzávěr</t>
  </si>
  <si>
    <t>1826052878</t>
  </si>
  <si>
    <t>48</t>
  </si>
  <si>
    <t>877315211</t>
  </si>
  <si>
    <t>Montáž tvarovek z tvrdého PVC-systém KG nebo z polypropylenu-systém KG 2000 jednoosé DN 150</t>
  </si>
  <si>
    <t>-1118000148</t>
  </si>
  <si>
    <t>49</t>
  </si>
  <si>
    <t>286113600</t>
  </si>
  <si>
    <t>koleno kanalizace plastové KGB 150x30°</t>
  </si>
  <si>
    <t>1948745584</t>
  </si>
  <si>
    <t>50</t>
  </si>
  <si>
    <t>286113560</t>
  </si>
  <si>
    <t>koleno kanalizace plastové KGB 125x45°</t>
  </si>
  <si>
    <t>1150250532</t>
  </si>
  <si>
    <t>51</t>
  </si>
  <si>
    <t>286113910</t>
  </si>
  <si>
    <t>odbočka kanalizační plastová s hrdlem KGEA-150/125/45°</t>
  </si>
  <si>
    <t>548712081</t>
  </si>
  <si>
    <t>52</t>
  </si>
  <si>
    <t>286115060</t>
  </si>
  <si>
    <t>redukce kanalizace plastová KGR 160/125</t>
  </si>
  <si>
    <t>436534570</t>
  </si>
  <si>
    <t>53</t>
  </si>
  <si>
    <t>286115880</t>
  </si>
  <si>
    <t>zátka kanalizace plastové KGM DN 150</t>
  </si>
  <si>
    <t>-1664374488</t>
  </si>
  <si>
    <t>54</t>
  </si>
  <si>
    <t>286117400</t>
  </si>
  <si>
    <t>spojka dvouhrdlá kanalizace plastové KGMM DN 125</t>
  </si>
  <si>
    <t>1622660064</t>
  </si>
  <si>
    <t>OSMA, kód výrobku: 27400</t>
  </si>
  <si>
    <t>55</t>
  </si>
  <si>
    <t>286117420</t>
  </si>
  <si>
    <t>spojka dvouhrdlá kanalizace plastové KGMM DN 160</t>
  </si>
  <si>
    <t>-1702138183</t>
  </si>
  <si>
    <t>OSMA, kód výrobku: 27500</t>
  </si>
  <si>
    <t>56</t>
  </si>
  <si>
    <t>892312121</t>
  </si>
  <si>
    <t>Tlaková zkouška vzduchem potrubí DN 150 těsnícím vakem ucpávkovým</t>
  </si>
  <si>
    <t>úsek</t>
  </si>
  <si>
    <t>252987126</t>
  </si>
  <si>
    <t>57</t>
  </si>
  <si>
    <t>894204161</t>
  </si>
  <si>
    <t>Žlaby šachet průřezu o poloměru do 500 mm z betonu prostého tř. C 25/30</t>
  </si>
  <si>
    <t>-40188030</t>
  </si>
  <si>
    <t>počet šachet 13 ks, výška dna 200 mm</t>
  </si>
  <si>
    <t>1,00*1,00*pi/4*0,20*13</t>
  </si>
  <si>
    <t>58</t>
  </si>
  <si>
    <t>894812003</t>
  </si>
  <si>
    <t>Revizní a čistící šachta z PP šachtové dno DN 400/150 pravý a levý přítok</t>
  </si>
  <si>
    <t>-1912978436</t>
  </si>
  <si>
    <t>59</t>
  </si>
  <si>
    <t>894812033</t>
  </si>
  <si>
    <t>Revizní a čistící šachta z PP DN 400 šachtová roura korugovaná bez hrdla světlé hloubky 2000 mm</t>
  </si>
  <si>
    <t>1029224851</t>
  </si>
  <si>
    <t>60</t>
  </si>
  <si>
    <t>894812041</t>
  </si>
  <si>
    <t>Příplatek k rourám revizní a čistící šachty z PP DN 400 za uříznutí šachtové roury</t>
  </si>
  <si>
    <t>1606206608</t>
  </si>
  <si>
    <t>61</t>
  </si>
  <si>
    <t>894812062</t>
  </si>
  <si>
    <t>Revizní a čistící šachta z PP DN 400 poklop litinový s betonovým rámem pro zatížení 12,5 t</t>
  </si>
  <si>
    <t>1968799501</t>
  </si>
  <si>
    <t>62</t>
  </si>
  <si>
    <t>899102111</t>
  </si>
  <si>
    <t>Osazení poklopů litinových nebo ocelových včetně rámů hmotnosti nad 50 do 100 kg</t>
  </si>
  <si>
    <t>834458969</t>
  </si>
  <si>
    <t>63</t>
  </si>
  <si>
    <t>286619330.1</t>
  </si>
  <si>
    <t>poklop litinový DN 600 B125</t>
  </si>
  <si>
    <t>1492349940</t>
  </si>
  <si>
    <t>WAVIN, kód výrobku: RF710000W</t>
  </si>
  <si>
    <t>64</t>
  </si>
  <si>
    <t>899501221</t>
  </si>
  <si>
    <t>Stupadla do šachet ocelová s PE povlakem vidlicová pro přímé zabudování do hmoždinek</t>
  </si>
  <si>
    <t>550662904</t>
  </si>
  <si>
    <t>10*4*2</t>
  </si>
  <si>
    <t>65</t>
  </si>
  <si>
    <t>552438140</t>
  </si>
  <si>
    <t>stupadlo ocelové s PE povlakem SBDS forma B - P162 mm</t>
  </si>
  <si>
    <t>-1344839612</t>
  </si>
  <si>
    <t>66</t>
  </si>
  <si>
    <t>919735112</t>
  </si>
  <si>
    <t>Řezání stávajícího živičného krytu hl do 100 mm</t>
  </si>
  <si>
    <t>-432825000</t>
  </si>
  <si>
    <t>10,00*2</t>
  </si>
  <si>
    <t>1,00*5*2</t>
  </si>
  <si>
    <t>67</t>
  </si>
  <si>
    <t>966072811</t>
  </si>
  <si>
    <t>Rozebrání rámového oplocení na ocelové sloupky výšky do 2m</t>
  </si>
  <si>
    <t>-778380669</t>
  </si>
  <si>
    <t>68</t>
  </si>
  <si>
    <t>979082213</t>
  </si>
  <si>
    <t>Vodorovná doprava suti po suchu do 1 km</t>
  </si>
  <si>
    <t>2143521205</t>
  </si>
  <si>
    <t>69</t>
  </si>
  <si>
    <t>979082219</t>
  </si>
  <si>
    <t>Příplatek ZKD 1 km u vodorovné dopravy suti po suchu do 1 km</t>
  </si>
  <si>
    <t>1102719458</t>
  </si>
  <si>
    <t>70</t>
  </si>
  <si>
    <t>979087212</t>
  </si>
  <si>
    <t>Nakládání na dopravní prostředky pro vodorovnou dopravu suti</t>
  </si>
  <si>
    <t>-1798874790</t>
  </si>
  <si>
    <t>71</t>
  </si>
  <si>
    <t>979093111</t>
  </si>
  <si>
    <t>Uložení suti na skládku s hrubým urovnáním bez zhutnění</t>
  </si>
  <si>
    <t>-9005092</t>
  </si>
  <si>
    <t>72</t>
  </si>
  <si>
    <t>979098201</t>
  </si>
  <si>
    <t>Poplatek za uložení stavebního betonového odpadu na skládce (skládkovné)</t>
  </si>
  <si>
    <t>1807959559</t>
  </si>
  <si>
    <t>73</t>
  </si>
  <si>
    <t>998225111</t>
  </si>
  <si>
    <t>Přesun hmot pro pozemní komunikace s krytem z kamene, monolitickým betonovým nebo živičným</t>
  </si>
  <si>
    <t>-1376687281</t>
  </si>
  <si>
    <t>74</t>
  </si>
  <si>
    <t>998276101</t>
  </si>
  <si>
    <t>Přesun hmot pro trubní vedení z trub z plastických hmot otevřený výkop</t>
  </si>
  <si>
    <t>-1796423314</t>
  </si>
  <si>
    <t>75</t>
  </si>
  <si>
    <t>711161302</t>
  </si>
  <si>
    <t>Izolace proti zemní vlhkosti stěn foliemi nopovými pro běžné podmínky tl. 0,4 mm šířky 1,0 m</t>
  </si>
  <si>
    <t>-695568706</t>
  </si>
  <si>
    <t>6*1,00</t>
  </si>
  <si>
    <t>76</t>
  </si>
  <si>
    <t>721173315</t>
  </si>
  <si>
    <t>Potrubí kanalizační plastové dešťové systém KG DN 110</t>
  </si>
  <si>
    <t>1906571427</t>
  </si>
  <si>
    <t xml:space="preserve">střešní svody </t>
  </si>
  <si>
    <t>77</t>
  </si>
  <si>
    <t>460010025</t>
  </si>
  <si>
    <t>Vytyčení trasy inženýrských sítí v zastavěném prostoru</t>
  </si>
  <si>
    <t>km</t>
  </si>
  <si>
    <t>1968252797</t>
  </si>
  <si>
    <t>Poznámka k položce:
Ochrana stávajících inženýrských sítí na staveništi, 
náklady na přezoumání podkladu objednatele o stavu inženýrských sítí probíhajících staveništěm nebo dotčenými stavbou i mimo území staveniště.
Vytýčení jejich skutečné trasy dle podmínek správců sítí v dokladové části. 
Zajištění aktualizace vyjádření správců sítí v případě ukončení platnosti vyjádření.
Zajištění a zabezpečení stávajících inženýrských sítí a přípojke při výkopových a bouracích pracích.</t>
  </si>
  <si>
    <t>Objekt: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</si>
  <si>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</si>
  <si>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</si>
  <si>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</si>
  <si>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</si>
  <si>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</si>
  <si>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013254000</t>
  </si>
  <si>
    <t>Dokumentace skutečného provedení stavby</t>
  </si>
  <si>
    <t>kpl</t>
  </si>
  <si>
    <t>1024</t>
  </si>
  <si>
    <t>-1275402024</t>
  </si>
  <si>
    <t xml:space="preserve">Poznámka k položce:
Dokumentace skutečného provedení v rozsahu dle platné vyhlášky o dokumentaci staveb v počtu dle SOD 
</t>
  </si>
  <si>
    <t>013254000.1</t>
  </si>
  <si>
    <t xml:space="preserve">Monitoring v průběhu výstavby </t>
  </si>
  <si>
    <t>-281748963</t>
  </si>
  <si>
    <t>Fotografie nebo videozáznamy zakrývaných konstrukcí a jiných skutečností rozhodných např. pro vícepráce a méněpráce</t>
  </si>
  <si>
    <t>032103000.1</t>
  </si>
  <si>
    <t>Mobilní WC s možností mytí rukou, dovoz a instalace</t>
  </si>
  <si>
    <t>212754383</t>
  </si>
  <si>
    <t>032103000.2</t>
  </si>
  <si>
    <t>Mobilní WC s možností mytí rukou, dovoz a instalace, pronájem se servisem</t>
  </si>
  <si>
    <t>měs</t>
  </si>
  <si>
    <t>-1626225565</t>
  </si>
  <si>
    <t xml:space="preserve">Poznámka k položce:
po dobu stavby </t>
  </si>
  <si>
    <t>032103000.3</t>
  </si>
  <si>
    <t>Stavební buňka, dovoz a instalace</t>
  </si>
  <si>
    <t>-2080553649</t>
  </si>
  <si>
    <t>032103000.4</t>
  </si>
  <si>
    <t>Stavební buňka, nájem</t>
  </si>
  <si>
    <t>-253893721</t>
  </si>
  <si>
    <t>032903000</t>
  </si>
  <si>
    <t>Náklady na provoz a údržbu vybavení staveniště</t>
  </si>
  <si>
    <t>-1286237484</t>
  </si>
  <si>
    <t>034203000</t>
  </si>
  <si>
    <t>Oplocení staveniště, provizorní mobilní</t>
  </si>
  <si>
    <t>-372524970</t>
  </si>
  <si>
    <t>Zahrnuje: dovoz, montáž, demontáž a odvoz
Pronájem po dobu stavby</t>
  </si>
  <si>
    <t>1ks: 3,5x2,0 m</t>
  </si>
  <si>
    <t>40/3,50</t>
  </si>
  <si>
    <t>034503000</t>
  </si>
  <si>
    <t>Informační tabule, označení staveniště</t>
  </si>
  <si>
    <t>2112165955</t>
  </si>
  <si>
    <t>Bude obsahovat název zhotovitele, objednatele,n ázev stavby, termíny, odpovědné osoby, TDS, KBOZP, apod</t>
  </si>
  <si>
    <t>039103000.1</t>
  </si>
  <si>
    <t>Mobilní WC s možností mytí rukou, demontáž a odvoz</t>
  </si>
  <si>
    <t>-980873973</t>
  </si>
  <si>
    <t>039103000.2</t>
  </si>
  <si>
    <t>Stavební buňka, demontáž a odvoz</t>
  </si>
  <si>
    <t>-1456729708</t>
  </si>
  <si>
    <t>039203000</t>
  </si>
  <si>
    <t>Úprava ploch a úklid po zrušení zařízení staveniště</t>
  </si>
  <si>
    <t>1881888510</t>
  </si>
  <si>
    <t>065002000</t>
  </si>
  <si>
    <t>Mimostaveništní doprava materiálů</t>
  </si>
  <si>
    <t>632071694</t>
  </si>
  <si>
    <t>073002000.1</t>
  </si>
  <si>
    <t>Omezený pohyb vozidel a pracovníků v areálu školy</t>
  </si>
  <si>
    <t>1707620140</t>
  </si>
  <si>
    <t>Rechtik – PROJEKT</t>
  </si>
  <si>
    <t>Hornopolní 12, 702 00 Ostrava</t>
  </si>
  <si>
    <t>tel. 596 618 468</t>
  </si>
  <si>
    <t>e-mail: rechtik-jrp@volny.cz</t>
  </si>
  <si>
    <t>Část:</t>
  </si>
  <si>
    <t>Název:</t>
  </si>
  <si>
    <t>Stupeň PD:</t>
  </si>
  <si>
    <t>Vypracoval:</t>
  </si>
  <si>
    <t>Ing. Josef Rechtik</t>
  </si>
  <si>
    <t>Arch.číslo:</t>
  </si>
</sst>
</file>

<file path=xl/styles.xml><?xml version="1.0" encoding="utf-8"?>
<styleSheet xmlns="http://schemas.openxmlformats.org/spreadsheetml/2006/main">
  <numFmts count="5">
    <numFmt numFmtId="164" formatCode="#,##0.00%"/>
    <numFmt numFmtId="165" formatCode="dd\.mm\.yyyy"/>
    <numFmt numFmtId="166" formatCode="#,##0.00000"/>
    <numFmt numFmtId="167" formatCode="#,##0.000"/>
    <numFmt numFmtId="168" formatCode="[$-405]mmmm\ yy;@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>
      <alignment/>
      <protection locked="0"/>
    </xf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3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7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1" xfId="0" applyNumberFormat="1" applyFont="1" applyBorder="1" applyAlignment="1">
      <alignment/>
    </xf>
    <xf numFmtId="166" fontId="35" fillId="0" borderId="12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1" fillId="0" borderId="26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0" fillId="0" borderId="27" xfId="0" applyFont="1" applyBorder="1" applyAlignment="1">
      <alignment vertical="top"/>
    </xf>
    <xf numFmtId="0" fontId="0" fillId="0" borderId="0" xfId="0" applyFont="1" applyAlignment="1">
      <alignment vertical="top"/>
    </xf>
    <xf numFmtId="0" fontId="42" fillId="0" borderId="26" xfId="21" applyFont="1" applyBorder="1" applyAlignment="1" applyProtection="1">
      <alignment horizontal="right" vertical="top"/>
      <protection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5" xfId="0" applyFont="1" applyBorder="1" applyAlignment="1">
      <alignment horizontal="left" vertical="center" inden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168" fontId="43" fillId="0" borderId="0" xfId="0" applyNumberFormat="1" applyFont="1" applyAlignment="1">
      <alignment vertical="center"/>
    </xf>
    <xf numFmtId="168" fontId="43" fillId="0" borderId="0" xfId="0" applyNumberFormat="1" applyFont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7" fillId="4" borderId="0" xfId="0" applyNumberFormat="1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17" fillId="5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3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4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37" fillId="0" borderId="24" xfId="0" applyFont="1" applyBorder="1" applyAlignment="1" applyProtection="1">
      <alignment horizontal="left" vertical="center" wrapText="1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0" fontId="3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_štítky, seznamy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42</xdr:row>
      <xdr:rowOff>257175</xdr:rowOff>
    </xdr:from>
    <xdr:to>
      <xdr:col>6</xdr:col>
      <xdr:colOff>1457325</xdr:colOff>
      <xdr:row>47</xdr:row>
      <xdr:rowOff>57150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486400" y="9458325"/>
          <a:ext cx="923925" cy="1419225"/>
        </a:xfrm>
        <a:prstGeom prst="rect">
          <a:avLst/>
        </a:prstGeom>
        <a:solidFill>
          <a:srgbClr val="FFFFFF"/>
        </a:solidFill>
        <a:ln w="31750">
          <a:solidFill>
            <a:srgbClr val="9FB8CD"/>
          </a:solidFill>
          <a:miter lim="800000"/>
          <a:headEnd type="none"/>
          <a:tailEnd type="none"/>
        </a:ln>
        <a:effectLst>
          <a:outerShdw dist="107763" dir="13500000" algn="ctr" rotWithShape="0">
            <a:srgbClr val="868686">
              <a:alpha val="50000"/>
            </a:srgbClr>
          </a:outerShdw>
        </a:effectLst>
      </xdr:spPr>
      <xdr:txBody>
        <a:bodyPr/>
        <a:lstStyle/>
        <a:p>
          <a:endParaRPr lang="cs-CZ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\10-2017%20FM,%20Z&#352;%20Kr&#225;snohorsk&#233;\01%20Anglick&#233;%20dvorky\&#353;t&#237;tky,%20seznamy%20Z&#352;%20El_Kr&#225;snohorsk&#233;m,%20dvor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\10-2017%20FM,%20Z&#352;%20Kr&#225;snohorsk&#233;\03%20Oprava%20venkovn&#237;%20kanalizace\&#353;t&#237;tky,%20seznamy%20Z&#352;%20El_Kr&#225;snohorsk&#233;%20Oprava%20Kanaliz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ázka"/>
      <sheetName val="štítky, obálky"/>
      <sheetName val="seznam příloh"/>
      <sheetName val="krycí list-DUR-E. doklady"/>
      <sheetName val="krycí list-DUR-6. revzní šachty"/>
      <sheetName val="krycí list+seznamDUR"/>
    </sheetNames>
    <sheetDataSet>
      <sheetData sheetId="0">
        <row r="1">
          <cell r="C1" t="str">
            <v>10/2017-01</v>
          </cell>
        </row>
        <row r="2">
          <cell r="C2" t="str">
            <v>Základní škola El.Krásnohorské</v>
          </cell>
        </row>
        <row r="4">
          <cell r="C4" t="str">
            <v>-</v>
          </cell>
        </row>
        <row r="5">
          <cell r="C5" t="str">
            <v>Dokumentace pro provedení stavby (DPS)</v>
          </cell>
        </row>
        <row r="6">
          <cell r="C6" t="str">
            <v>Statutární město Frýdek-Místek</v>
          </cell>
        </row>
        <row r="8">
          <cell r="C8" t="str">
            <v>květen 2017</v>
          </cell>
        </row>
      </sheetData>
      <sheetData sheetId="1"/>
      <sheetData sheetId="2">
        <row r="15">
          <cell r="D15">
            <v>4</v>
          </cell>
        </row>
      </sheetData>
      <sheetData sheetId="3"/>
      <sheetData sheetId="4"/>
      <sheetData sheetId="5">
        <row r="13">
          <cell r="C13">
            <v>4</v>
          </cell>
          <cell r="D13" t="str">
            <v>Soupis prací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kázka"/>
      <sheetName val="štítky, obálky"/>
      <sheetName val="seznam příloh DUR"/>
      <sheetName val="krycí list šachty"/>
      <sheetName val="krycí list-DUR-6. revzní šachty"/>
      <sheetName val="krycí list+seznamDUR"/>
    </sheetNames>
    <sheetDataSet>
      <sheetData sheetId="0">
        <row r="3">
          <cell r="C3" t="str">
            <v>Oprava venkovní kanalizace </v>
          </cell>
        </row>
      </sheetData>
      <sheetData sheetId="1"/>
      <sheetData sheetId="2">
        <row r="20">
          <cell r="C20">
            <v>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echtik@volny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workbookViewId="0" topLeftCell="A31">
      <selection activeCell="E40" sqref="E40"/>
    </sheetView>
  </sheetViews>
  <sheetFormatPr defaultColWidth="17.66015625" defaultRowHeight="21" customHeight="1"/>
  <cols>
    <col min="1" max="1" width="2.33203125" style="1" customWidth="1"/>
    <col min="2" max="2" width="27.83203125" style="1" customWidth="1"/>
    <col min="3" max="3" width="3.5" style="1" customWidth="1"/>
    <col min="4" max="6" width="17.66015625" style="1" customWidth="1"/>
    <col min="7" max="7" width="29" style="1" customWidth="1"/>
    <col min="8" max="256" width="17.66015625" style="1" customWidth="1"/>
    <col min="257" max="257" width="2.33203125" style="1" customWidth="1"/>
    <col min="258" max="258" width="27.83203125" style="1" customWidth="1"/>
    <col min="259" max="259" width="3.5" style="1" customWidth="1"/>
    <col min="260" max="262" width="17.66015625" style="1" customWidth="1"/>
    <col min="263" max="263" width="19" style="1" customWidth="1"/>
    <col min="264" max="512" width="17.66015625" style="1" customWidth="1"/>
    <col min="513" max="513" width="2.33203125" style="1" customWidth="1"/>
    <col min="514" max="514" width="27.83203125" style="1" customWidth="1"/>
    <col min="515" max="515" width="3.5" style="1" customWidth="1"/>
    <col min="516" max="518" width="17.66015625" style="1" customWidth="1"/>
    <col min="519" max="519" width="19" style="1" customWidth="1"/>
    <col min="520" max="768" width="17.66015625" style="1" customWidth="1"/>
    <col min="769" max="769" width="2.33203125" style="1" customWidth="1"/>
    <col min="770" max="770" width="27.83203125" style="1" customWidth="1"/>
    <col min="771" max="771" width="3.5" style="1" customWidth="1"/>
    <col min="772" max="774" width="17.66015625" style="1" customWidth="1"/>
    <col min="775" max="775" width="19" style="1" customWidth="1"/>
    <col min="776" max="1024" width="17.66015625" style="1" customWidth="1"/>
    <col min="1025" max="1025" width="2.33203125" style="1" customWidth="1"/>
    <col min="1026" max="1026" width="27.83203125" style="1" customWidth="1"/>
    <col min="1027" max="1027" width="3.5" style="1" customWidth="1"/>
    <col min="1028" max="1030" width="17.66015625" style="1" customWidth="1"/>
    <col min="1031" max="1031" width="19" style="1" customWidth="1"/>
    <col min="1032" max="1280" width="17.66015625" style="1" customWidth="1"/>
    <col min="1281" max="1281" width="2.33203125" style="1" customWidth="1"/>
    <col min="1282" max="1282" width="27.83203125" style="1" customWidth="1"/>
    <col min="1283" max="1283" width="3.5" style="1" customWidth="1"/>
    <col min="1284" max="1286" width="17.66015625" style="1" customWidth="1"/>
    <col min="1287" max="1287" width="19" style="1" customWidth="1"/>
    <col min="1288" max="1536" width="17.66015625" style="1" customWidth="1"/>
    <col min="1537" max="1537" width="2.33203125" style="1" customWidth="1"/>
    <col min="1538" max="1538" width="27.83203125" style="1" customWidth="1"/>
    <col min="1539" max="1539" width="3.5" style="1" customWidth="1"/>
    <col min="1540" max="1542" width="17.66015625" style="1" customWidth="1"/>
    <col min="1543" max="1543" width="19" style="1" customWidth="1"/>
    <col min="1544" max="1792" width="17.66015625" style="1" customWidth="1"/>
    <col min="1793" max="1793" width="2.33203125" style="1" customWidth="1"/>
    <col min="1794" max="1794" width="27.83203125" style="1" customWidth="1"/>
    <col min="1795" max="1795" width="3.5" style="1" customWidth="1"/>
    <col min="1796" max="1798" width="17.66015625" style="1" customWidth="1"/>
    <col min="1799" max="1799" width="19" style="1" customWidth="1"/>
    <col min="1800" max="2048" width="17.66015625" style="1" customWidth="1"/>
    <col min="2049" max="2049" width="2.33203125" style="1" customWidth="1"/>
    <col min="2050" max="2050" width="27.83203125" style="1" customWidth="1"/>
    <col min="2051" max="2051" width="3.5" style="1" customWidth="1"/>
    <col min="2052" max="2054" width="17.66015625" style="1" customWidth="1"/>
    <col min="2055" max="2055" width="19" style="1" customWidth="1"/>
    <col min="2056" max="2304" width="17.66015625" style="1" customWidth="1"/>
    <col min="2305" max="2305" width="2.33203125" style="1" customWidth="1"/>
    <col min="2306" max="2306" width="27.83203125" style="1" customWidth="1"/>
    <col min="2307" max="2307" width="3.5" style="1" customWidth="1"/>
    <col min="2308" max="2310" width="17.66015625" style="1" customWidth="1"/>
    <col min="2311" max="2311" width="19" style="1" customWidth="1"/>
    <col min="2312" max="2560" width="17.66015625" style="1" customWidth="1"/>
    <col min="2561" max="2561" width="2.33203125" style="1" customWidth="1"/>
    <col min="2562" max="2562" width="27.83203125" style="1" customWidth="1"/>
    <col min="2563" max="2563" width="3.5" style="1" customWidth="1"/>
    <col min="2564" max="2566" width="17.66015625" style="1" customWidth="1"/>
    <col min="2567" max="2567" width="19" style="1" customWidth="1"/>
    <col min="2568" max="2816" width="17.66015625" style="1" customWidth="1"/>
    <col min="2817" max="2817" width="2.33203125" style="1" customWidth="1"/>
    <col min="2818" max="2818" width="27.83203125" style="1" customWidth="1"/>
    <col min="2819" max="2819" width="3.5" style="1" customWidth="1"/>
    <col min="2820" max="2822" width="17.66015625" style="1" customWidth="1"/>
    <col min="2823" max="2823" width="19" style="1" customWidth="1"/>
    <col min="2824" max="3072" width="17.66015625" style="1" customWidth="1"/>
    <col min="3073" max="3073" width="2.33203125" style="1" customWidth="1"/>
    <col min="3074" max="3074" width="27.83203125" style="1" customWidth="1"/>
    <col min="3075" max="3075" width="3.5" style="1" customWidth="1"/>
    <col min="3076" max="3078" width="17.66015625" style="1" customWidth="1"/>
    <col min="3079" max="3079" width="19" style="1" customWidth="1"/>
    <col min="3080" max="3328" width="17.66015625" style="1" customWidth="1"/>
    <col min="3329" max="3329" width="2.33203125" style="1" customWidth="1"/>
    <col min="3330" max="3330" width="27.83203125" style="1" customWidth="1"/>
    <col min="3331" max="3331" width="3.5" style="1" customWidth="1"/>
    <col min="3332" max="3334" width="17.66015625" style="1" customWidth="1"/>
    <col min="3335" max="3335" width="19" style="1" customWidth="1"/>
    <col min="3336" max="3584" width="17.66015625" style="1" customWidth="1"/>
    <col min="3585" max="3585" width="2.33203125" style="1" customWidth="1"/>
    <col min="3586" max="3586" width="27.83203125" style="1" customWidth="1"/>
    <col min="3587" max="3587" width="3.5" style="1" customWidth="1"/>
    <col min="3588" max="3590" width="17.66015625" style="1" customWidth="1"/>
    <col min="3591" max="3591" width="19" style="1" customWidth="1"/>
    <col min="3592" max="3840" width="17.66015625" style="1" customWidth="1"/>
    <col min="3841" max="3841" width="2.33203125" style="1" customWidth="1"/>
    <col min="3842" max="3842" width="27.83203125" style="1" customWidth="1"/>
    <col min="3843" max="3843" width="3.5" style="1" customWidth="1"/>
    <col min="3844" max="3846" width="17.66015625" style="1" customWidth="1"/>
    <col min="3847" max="3847" width="19" style="1" customWidth="1"/>
    <col min="3848" max="4096" width="17.66015625" style="1" customWidth="1"/>
    <col min="4097" max="4097" width="2.33203125" style="1" customWidth="1"/>
    <col min="4098" max="4098" width="27.83203125" style="1" customWidth="1"/>
    <col min="4099" max="4099" width="3.5" style="1" customWidth="1"/>
    <col min="4100" max="4102" width="17.66015625" style="1" customWidth="1"/>
    <col min="4103" max="4103" width="19" style="1" customWidth="1"/>
    <col min="4104" max="4352" width="17.66015625" style="1" customWidth="1"/>
    <col min="4353" max="4353" width="2.33203125" style="1" customWidth="1"/>
    <col min="4354" max="4354" width="27.83203125" style="1" customWidth="1"/>
    <col min="4355" max="4355" width="3.5" style="1" customWidth="1"/>
    <col min="4356" max="4358" width="17.66015625" style="1" customWidth="1"/>
    <col min="4359" max="4359" width="19" style="1" customWidth="1"/>
    <col min="4360" max="4608" width="17.66015625" style="1" customWidth="1"/>
    <col min="4609" max="4609" width="2.33203125" style="1" customWidth="1"/>
    <col min="4610" max="4610" width="27.83203125" style="1" customWidth="1"/>
    <col min="4611" max="4611" width="3.5" style="1" customWidth="1"/>
    <col min="4612" max="4614" width="17.66015625" style="1" customWidth="1"/>
    <col min="4615" max="4615" width="19" style="1" customWidth="1"/>
    <col min="4616" max="4864" width="17.66015625" style="1" customWidth="1"/>
    <col min="4865" max="4865" width="2.33203125" style="1" customWidth="1"/>
    <col min="4866" max="4866" width="27.83203125" style="1" customWidth="1"/>
    <col min="4867" max="4867" width="3.5" style="1" customWidth="1"/>
    <col min="4868" max="4870" width="17.66015625" style="1" customWidth="1"/>
    <col min="4871" max="4871" width="19" style="1" customWidth="1"/>
    <col min="4872" max="5120" width="17.66015625" style="1" customWidth="1"/>
    <col min="5121" max="5121" width="2.33203125" style="1" customWidth="1"/>
    <col min="5122" max="5122" width="27.83203125" style="1" customWidth="1"/>
    <col min="5123" max="5123" width="3.5" style="1" customWidth="1"/>
    <col min="5124" max="5126" width="17.66015625" style="1" customWidth="1"/>
    <col min="5127" max="5127" width="19" style="1" customWidth="1"/>
    <col min="5128" max="5376" width="17.66015625" style="1" customWidth="1"/>
    <col min="5377" max="5377" width="2.33203125" style="1" customWidth="1"/>
    <col min="5378" max="5378" width="27.83203125" style="1" customWidth="1"/>
    <col min="5379" max="5379" width="3.5" style="1" customWidth="1"/>
    <col min="5380" max="5382" width="17.66015625" style="1" customWidth="1"/>
    <col min="5383" max="5383" width="19" style="1" customWidth="1"/>
    <col min="5384" max="5632" width="17.66015625" style="1" customWidth="1"/>
    <col min="5633" max="5633" width="2.33203125" style="1" customWidth="1"/>
    <col min="5634" max="5634" width="27.83203125" style="1" customWidth="1"/>
    <col min="5635" max="5635" width="3.5" style="1" customWidth="1"/>
    <col min="5636" max="5638" width="17.66015625" style="1" customWidth="1"/>
    <col min="5639" max="5639" width="19" style="1" customWidth="1"/>
    <col min="5640" max="5888" width="17.66015625" style="1" customWidth="1"/>
    <col min="5889" max="5889" width="2.33203125" style="1" customWidth="1"/>
    <col min="5890" max="5890" width="27.83203125" style="1" customWidth="1"/>
    <col min="5891" max="5891" width="3.5" style="1" customWidth="1"/>
    <col min="5892" max="5894" width="17.66015625" style="1" customWidth="1"/>
    <col min="5895" max="5895" width="19" style="1" customWidth="1"/>
    <col min="5896" max="6144" width="17.66015625" style="1" customWidth="1"/>
    <col min="6145" max="6145" width="2.33203125" style="1" customWidth="1"/>
    <col min="6146" max="6146" width="27.83203125" style="1" customWidth="1"/>
    <col min="6147" max="6147" width="3.5" style="1" customWidth="1"/>
    <col min="6148" max="6150" width="17.66015625" style="1" customWidth="1"/>
    <col min="6151" max="6151" width="19" style="1" customWidth="1"/>
    <col min="6152" max="6400" width="17.66015625" style="1" customWidth="1"/>
    <col min="6401" max="6401" width="2.33203125" style="1" customWidth="1"/>
    <col min="6402" max="6402" width="27.83203125" style="1" customWidth="1"/>
    <col min="6403" max="6403" width="3.5" style="1" customWidth="1"/>
    <col min="6404" max="6406" width="17.66015625" style="1" customWidth="1"/>
    <col min="6407" max="6407" width="19" style="1" customWidth="1"/>
    <col min="6408" max="6656" width="17.66015625" style="1" customWidth="1"/>
    <col min="6657" max="6657" width="2.33203125" style="1" customWidth="1"/>
    <col min="6658" max="6658" width="27.83203125" style="1" customWidth="1"/>
    <col min="6659" max="6659" width="3.5" style="1" customWidth="1"/>
    <col min="6660" max="6662" width="17.66015625" style="1" customWidth="1"/>
    <col min="6663" max="6663" width="19" style="1" customWidth="1"/>
    <col min="6664" max="6912" width="17.66015625" style="1" customWidth="1"/>
    <col min="6913" max="6913" width="2.33203125" style="1" customWidth="1"/>
    <col min="6914" max="6914" width="27.83203125" style="1" customWidth="1"/>
    <col min="6915" max="6915" width="3.5" style="1" customWidth="1"/>
    <col min="6916" max="6918" width="17.66015625" style="1" customWidth="1"/>
    <col min="6919" max="6919" width="19" style="1" customWidth="1"/>
    <col min="6920" max="7168" width="17.66015625" style="1" customWidth="1"/>
    <col min="7169" max="7169" width="2.33203125" style="1" customWidth="1"/>
    <col min="7170" max="7170" width="27.83203125" style="1" customWidth="1"/>
    <col min="7171" max="7171" width="3.5" style="1" customWidth="1"/>
    <col min="7172" max="7174" width="17.66015625" style="1" customWidth="1"/>
    <col min="7175" max="7175" width="19" style="1" customWidth="1"/>
    <col min="7176" max="7424" width="17.66015625" style="1" customWidth="1"/>
    <col min="7425" max="7425" width="2.33203125" style="1" customWidth="1"/>
    <col min="7426" max="7426" width="27.83203125" style="1" customWidth="1"/>
    <col min="7427" max="7427" width="3.5" style="1" customWidth="1"/>
    <col min="7428" max="7430" width="17.66015625" style="1" customWidth="1"/>
    <col min="7431" max="7431" width="19" style="1" customWidth="1"/>
    <col min="7432" max="7680" width="17.66015625" style="1" customWidth="1"/>
    <col min="7681" max="7681" width="2.33203125" style="1" customWidth="1"/>
    <col min="7682" max="7682" width="27.83203125" style="1" customWidth="1"/>
    <col min="7683" max="7683" width="3.5" style="1" customWidth="1"/>
    <col min="7684" max="7686" width="17.66015625" style="1" customWidth="1"/>
    <col min="7687" max="7687" width="19" style="1" customWidth="1"/>
    <col min="7688" max="7936" width="17.66015625" style="1" customWidth="1"/>
    <col min="7937" max="7937" width="2.33203125" style="1" customWidth="1"/>
    <col min="7938" max="7938" width="27.83203125" style="1" customWidth="1"/>
    <col min="7939" max="7939" width="3.5" style="1" customWidth="1"/>
    <col min="7940" max="7942" width="17.66015625" style="1" customWidth="1"/>
    <col min="7943" max="7943" width="19" style="1" customWidth="1"/>
    <col min="7944" max="8192" width="17.66015625" style="1" customWidth="1"/>
    <col min="8193" max="8193" width="2.33203125" style="1" customWidth="1"/>
    <col min="8194" max="8194" width="27.83203125" style="1" customWidth="1"/>
    <col min="8195" max="8195" width="3.5" style="1" customWidth="1"/>
    <col min="8196" max="8198" width="17.66015625" style="1" customWidth="1"/>
    <col min="8199" max="8199" width="19" style="1" customWidth="1"/>
    <col min="8200" max="8448" width="17.66015625" style="1" customWidth="1"/>
    <col min="8449" max="8449" width="2.33203125" style="1" customWidth="1"/>
    <col min="8450" max="8450" width="27.83203125" style="1" customWidth="1"/>
    <col min="8451" max="8451" width="3.5" style="1" customWidth="1"/>
    <col min="8452" max="8454" width="17.66015625" style="1" customWidth="1"/>
    <col min="8455" max="8455" width="19" style="1" customWidth="1"/>
    <col min="8456" max="8704" width="17.66015625" style="1" customWidth="1"/>
    <col min="8705" max="8705" width="2.33203125" style="1" customWidth="1"/>
    <col min="8706" max="8706" width="27.83203125" style="1" customWidth="1"/>
    <col min="8707" max="8707" width="3.5" style="1" customWidth="1"/>
    <col min="8708" max="8710" width="17.66015625" style="1" customWidth="1"/>
    <col min="8711" max="8711" width="19" style="1" customWidth="1"/>
    <col min="8712" max="8960" width="17.66015625" style="1" customWidth="1"/>
    <col min="8961" max="8961" width="2.33203125" style="1" customWidth="1"/>
    <col min="8962" max="8962" width="27.83203125" style="1" customWidth="1"/>
    <col min="8963" max="8963" width="3.5" style="1" customWidth="1"/>
    <col min="8964" max="8966" width="17.66015625" style="1" customWidth="1"/>
    <col min="8967" max="8967" width="19" style="1" customWidth="1"/>
    <col min="8968" max="9216" width="17.66015625" style="1" customWidth="1"/>
    <col min="9217" max="9217" width="2.33203125" style="1" customWidth="1"/>
    <col min="9218" max="9218" width="27.83203125" style="1" customWidth="1"/>
    <col min="9219" max="9219" width="3.5" style="1" customWidth="1"/>
    <col min="9220" max="9222" width="17.66015625" style="1" customWidth="1"/>
    <col min="9223" max="9223" width="19" style="1" customWidth="1"/>
    <col min="9224" max="9472" width="17.66015625" style="1" customWidth="1"/>
    <col min="9473" max="9473" width="2.33203125" style="1" customWidth="1"/>
    <col min="9474" max="9474" width="27.83203125" style="1" customWidth="1"/>
    <col min="9475" max="9475" width="3.5" style="1" customWidth="1"/>
    <col min="9476" max="9478" width="17.66015625" style="1" customWidth="1"/>
    <col min="9479" max="9479" width="19" style="1" customWidth="1"/>
    <col min="9480" max="9728" width="17.66015625" style="1" customWidth="1"/>
    <col min="9729" max="9729" width="2.33203125" style="1" customWidth="1"/>
    <col min="9730" max="9730" width="27.83203125" style="1" customWidth="1"/>
    <col min="9731" max="9731" width="3.5" style="1" customWidth="1"/>
    <col min="9732" max="9734" width="17.66015625" style="1" customWidth="1"/>
    <col min="9735" max="9735" width="19" style="1" customWidth="1"/>
    <col min="9736" max="9984" width="17.66015625" style="1" customWidth="1"/>
    <col min="9985" max="9985" width="2.33203125" style="1" customWidth="1"/>
    <col min="9986" max="9986" width="27.83203125" style="1" customWidth="1"/>
    <col min="9987" max="9987" width="3.5" style="1" customWidth="1"/>
    <col min="9988" max="9990" width="17.66015625" style="1" customWidth="1"/>
    <col min="9991" max="9991" width="19" style="1" customWidth="1"/>
    <col min="9992" max="10240" width="17.66015625" style="1" customWidth="1"/>
    <col min="10241" max="10241" width="2.33203125" style="1" customWidth="1"/>
    <col min="10242" max="10242" width="27.83203125" style="1" customWidth="1"/>
    <col min="10243" max="10243" width="3.5" style="1" customWidth="1"/>
    <col min="10244" max="10246" width="17.66015625" style="1" customWidth="1"/>
    <col min="10247" max="10247" width="19" style="1" customWidth="1"/>
    <col min="10248" max="10496" width="17.66015625" style="1" customWidth="1"/>
    <col min="10497" max="10497" width="2.33203125" style="1" customWidth="1"/>
    <col min="10498" max="10498" width="27.83203125" style="1" customWidth="1"/>
    <col min="10499" max="10499" width="3.5" style="1" customWidth="1"/>
    <col min="10500" max="10502" width="17.66015625" style="1" customWidth="1"/>
    <col min="10503" max="10503" width="19" style="1" customWidth="1"/>
    <col min="10504" max="10752" width="17.66015625" style="1" customWidth="1"/>
    <col min="10753" max="10753" width="2.33203125" style="1" customWidth="1"/>
    <col min="10754" max="10754" width="27.83203125" style="1" customWidth="1"/>
    <col min="10755" max="10755" width="3.5" style="1" customWidth="1"/>
    <col min="10756" max="10758" width="17.66015625" style="1" customWidth="1"/>
    <col min="10759" max="10759" width="19" style="1" customWidth="1"/>
    <col min="10760" max="11008" width="17.66015625" style="1" customWidth="1"/>
    <col min="11009" max="11009" width="2.33203125" style="1" customWidth="1"/>
    <col min="11010" max="11010" width="27.83203125" style="1" customWidth="1"/>
    <col min="11011" max="11011" width="3.5" style="1" customWidth="1"/>
    <col min="11012" max="11014" width="17.66015625" style="1" customWidth="1"/>
    <col min="11015" max="11015" width="19" style="1" customWidth="1"/>
    <col min="11016" max="11264" width="17.66015625" style="1" customWidth="1"/>
    <col min="11265" max="11265" width="2.33203125" style="1" customWidth="1"/>
    <col min="11266" max="11266" width="27.83203125" style="1" customWidth="1"/>
    <col min="11267" max="11267" width="3.5" style="1" customWidth="1"/>
    <col min="11268" max="11270" width="17.66015625" style="1" customWidth="1"/>
    <col min="11271" max="11271" width="19" style="1" customWidth="1"/>
    <col min="11272" max="11520" width="17.66015625" style="1" customWidth="1"/>
    <col min="11521" max="11521" width="2.33203125" style="1" customWidth="1"/>
    <col min="11522" max="11522" width="27.83203125" style="1" customWidth="1"/>
    <col min="11523" max="11523" width="3.5" style="1" customWidth="1"/>
    <col min="11524" max="11526" width="17.66015625" style="1" customWidth="1"/>
    <col min="11527" max="11527" width="19" style="1" customWidth="1"/>
    <col min="11528" max="11776" width="17.66015625" style="1" customWidth="1"/>
    <col min="11777" max="11777" width="2.33203125" style="1" customWidth="1"/>
    <col min="11778" max="11778" width="27.83203125" style="1" customWidth="1"/>
    <col min="11779" max="11779" width="3.5" style="1" customWidth="1"/>
    <col min="11780" max="11782" width="17.66015625" style="1" customWidth="1"/>
    <col min="11783" max="11783" width="19" style="1" customWidth="1"/>
    <col min="11784" max="12032" width="17.66015625" style="1" customWidth="1"/>
    <col min="12033" max="12033" width="2.33203125" style="1" customWidth="1"/>
    <col min="12034" max="12034" width="27.83203125" style="1" customWidth="1"/>
    <col min="12035" max="12035" width="3.5" style="1" customWidth="1"/>
    <col min="12036" max="12038" width="17.66015625" style="1" customWidth="1"/>
    <col min="12039" max="12039" width="19" style="1" customWidth="1"/>
    <col min="12040" max="12288" width="17.66015625" style="1" customWidth="1"/>
    <col min="12289" max="12289" width="2.33203125" style="1" customWidth="1"/>
    <col min="12290" max="12290" width="27.83203125" style="1" customWidth="1"/>
    <col min="12291" max="12291" width="3.5" style="1" customWidth="1"/>
    <col min="12292" max="12294" width="17.66015625" style="1" customWidth="1"/>
    <col min="12295" max="12295" width="19" style="1" customWidth="1"/>
    <col min="12296" max="12544" width="17.66015625" style="1" customWidth="1"/>
    <col min="12545" max="12545" width="2.33203125" style="1" customWidth="1"/>
    <col min="12546" max="12546" width="27.83203125" style="1" customWidth="1"/>
    <col min="12547" max="12547" width="3.5" style="1" customWidth="1"/>
    <col min="12548" max="12550" width="17.66015625" style="1" customWidth="1"/>
    <col min="12551" max="12551" width="19" style="1" customWidth="1"/>
    <col min="12552" max="12800" width="17.66015625" style="1" customWidth="1"/>
    <col min="12801" max="12801" width="2.33203125" style="1" customWidth="1"/>
    <col min="12802" max="12802" width="27.83203125" style="1" customWidth="1"/>
    <col min="12803" max="12803" width="3.5" style="1" customWidth="1"/>
    <col min="12804" max="12806" width="17.66015625" style="1" customWidth="1"/>
    <col min="12807" max="12807" width="19" style="1" customWidth="1"/>
    <col min="12808" max="13056" width="17.66015625" style="1" customWidth="1"/>
    <col min="13057" max="13057" width="2.33203125" style="1" customWidth="1"/>
    <col min="13058" max="13058" width="27.83203125" style="1" customWidth="1"/>
    <col min="13059" max="13059" width="3.5" style="1" customWidth="1"/>
    <col min="13060" max="13062" width="17.66015625" style="1" customWidth="1"/>
    <col min="13063" max="13063" width="19" style="1" customWidth="1"/>
    <col min="13064" max="13312" width="17.66015625" style="1" customWidth="1"/>
    <col min="13313" max="13313" width="2.33203125" style="1" customWidth="1"/>
    <col min="13314" max="13314" width="27.83203125" style="1" customWidth="1"/>
    <col min="13315" max="13315" width="3.5" style="1" customWidth="1"/>
    <col min="13316" max="13318" width="17.66015625" style="1" customWidth="1"/>
    <col min="13319" max="13319" width="19" style="1" customWidth="1"/>
    <col min="13320" max="13568" width="17.66015625" style="1" customWidth="1"/>
    <col min="13569" max="13569" width="2.33203125" style="1" customWidth="1"/>
    <col min="13570" max="13570" width="27.83203125" style="1" customWidth="1"/>
    <col min="13571" max="13571" width="3.5" style="1" customWidth="1"/>
    <col min="13572" max="13574" width="17.66015625" style="1" customWidth="1"/>
    <col min="13575" max="13575" width="19" style="1" customWidth="1"/>
    <col min="13576" max="13824" width="17.66015625" style="1" customWidth="1"/>
    <col min="13825" max="13825" width="2.33203125" style="1" customWidth="1"/>
    <col min="13826" max="13826" width="27.83203125" style="1" customWidth="1"/>
    <col min="13827" max="13827" width="3.5" style="1" customWidth="1"/>
    <col min="13828" max="13830" width="17.66015625" style="1" customWidth="1"/>
    <col min="13831" max="13831" width="19" style="1" customWidth="1"/>
    <col min="13832" max="14080" width="17.66015625" style="1" customWidth="1"/>
    <col min="14081" max="14081" width="2.33203125" style="1" customWidth="1"/>
    <col min="14082" max="14082" width="27.83203125" style="1" customWidth="1"/>
    <col min="14083" max="14083" width="3.5" style="1" customWidth="1"/>
    <col min="14084" max="14086" width="17.66015625" style="1" customWidth="1"/>
    <col min="14087" max="14087" width="19" style="1" customWidth="1"/>
    <col min="14088" max="14336" width="17.66015625" style="1" customWidth="1"/>
    <col min="14337" max="14337" width="2.33203125" style="1" customWidth="1"/>
    <col min="14338" max="14338" width="27.83203125" style="1" customWidth="1"/>
    <col min="14339" max="14339" width="3.5" style="1" customWidth="1"/>
    <col min="14340" max="14342" width="17.66015625" style="1" customWidth="1"/>
    <col min="14343" max="14343" width="19" style="1" customWidth="1"/>
    <col min="14344" max="14592" width="17.66015625" style="1" customWidth="1"/>
    <col min="14593" max="14593" width="2.33203125" style="1" customWidth="1"/>
    <col min="14594" max="14594" width="27.83203125" style="1" customWidth="1"/>
    <col min="14595" max="14595" width="3.5" style="1" customWidth="1"/>
    <col min="14596" max="14598" width="17.66015625" style="1" customWidth="1"/>
    <col min="14599" max="14599" width="19" style="1" customWidth="1"/>
    <col min="14600" max="14848" width="17.66015625" style="1" customWidth="1"/>
    <col min="14849" max="14849" width="2.33203125" style="1" customWidth="1"/>
    <col min="14850" max="14850" width="27.83203125" style="1" customWidth="1"/>
    <col min="14851" max="14851" width="3.5" style="1" customWidth="1"/>
    <col min="14852" max="14854" width="17.66015625" style="1" customWidth="1"/>
    <col min="14855" max="14855" width="19" style="1" customWidth="1"/>
    <col min="14856" max="15104" width="17.66015625" style="1" customWidth="1"/>
    <col min="15105" max="15105" width="2.33203125" style="1" customWidth="1"/>
    <col min="15106" max="15106" width="27.83203125" style="1" customWidth="1"/>
    <col min="15107" max="15107" width="3.5" style="1" customWidth="1"/>
    <col min="15108" max="15110" width="17.66015625" style="1" customWidth="1"/>
    <col min="15111" max="15111" width="19" style="1" customWidth="1"/>
    <col min="15112" max="15360" width="17.66015625" style="1" customWidth="1"/>
    <col min="15361" max="15361" width="2.33203125" style="1" customWidth="1"/>
    <col min="15362" max="15362" width="27.83203125" style="1" customWidth="1"/>
    <col min="15363" max="15363" width="3.5" style="1" customWidth="1"/>
    <col min="15364" max="15366" width="17.66015625" style="1" customWidth="1"/>
    <col min="15367" max="15367" width="19" style="1" customWidth="1"/>
    <col min="15368" max="15616" width="17.66015625" style="1" customWidth="1"/>
    <col min="15617" max="15617" width="2.33203125" style="1" customWidth="1"/>
    <col min="15618" max="15618" width="27.83203125" style="1" customWidth="1"/>
    <col min="15619" max="15619" width="3.5" style="1" customWidth="1"/>
    <col min="15620" max="15622" width="17.66015625" style="1" customWidth="1"/>
    <col min="15623" max="15623" width="19" style="1" customWidth="1"/>
    <col min="15624" max="15872" width="17.66015625" style="1" customWidth="1"/>
    <col min="15873" max="15873" width="2.33203125" style="1" customWidth="1"/>
    <col min="15874" max="15874" width="27.83203125" style="1" customWidth="1"/>
    <col min="15875" max="15875" width="3.5" style="1" customWidth="1"/>
    <col min="15876" max="15878" width="17.66015625" style="1" customWidth="1"/>
    <col min="15879" max="15879" width="19" style="1" customWidth="1"/>
    <col min="15880" max="16128" width="17.66015625" style="1" customWidth="1"/>
    <col min="16129" max="16129" width="2.33203125" style="1" customWidth="1"/>
    <col min="16130" max="16130" width="27.83203125" style="1" customWidth="1"/>
    <col min="16131" max="16131" width="3.5" style="1" customWidth="1"/>
    <col min="16132" max="16134" width="17.66015625" style="1" customWidth="1"/>
    <col min="16135" max="16135" width="19" style="1" customWidth="1"/>
    <col min="16136" max="16384" width="17.66015625" style="1" customWidth="1"/>
  </cols>
  <sheetData>
    <row r="1" spans="2:7" ht="15.75">
      <c r="B1" s="191"/>
      <c r="F1" s="190"/>
      <c r="G1" s="192" t="s">
        <v>570</v>
      </c>
    </row>
    <row r="2" spans="2:7" ht="13.5">
      <c r="B2" s="191"/>
      <c r="G2" s="193" t="s">
        <v>571</v>
      </c>
    </row>
    <row r="3" spans="2:7" ht="13.5">
      <c r="B3" s="191"/>
      <c r="G3" s="194" t="s">
        <v>572</v>
      </c>
    </row>
    <row r="4" spans="2:7" s="196" customFormat="1" ht="15">
      <c r="B4" s="195"/>
      <c r="G4" s="197" t="s">
        <v>573</v>
      </c>
    </row>
    <row r="5" spans="2:7" s="200" customFormat="1" ht="15.75">
      <c r="B5" s="198"/>
      <c r="C5" s="199"/>
      <c r="D5" s="199"/>
      <c r="E5" s="199"/>
      <c r="F5" s="199"/>
      <c r="G5" s="199"/>
    </row>
    <row r="6" spans="2:7" s="200" customFormat="1" ht="15.75">
      <c r="B6" s="201"/>
      <c r="C6" s="202"/>
      <c r="D6" s="202"/>
      <c r="E6" s="202"/>
      <c r="F6" s="202"/>
      <c r="G6" s="202"/>
    </row>
    <row r="7" spans="2:7" s="200" customFormat="1" ht="15.75">
      <c r="B7" s="201"/>
      <c r="C7" s="202"/>
      <c r="D7" s="202"/>
      <c r="E7" s="202"/>
      <c r="F7" s="202"/>
      <c r="G7" s="202"/>
    </row>
    <row r="8" spans="2:7" s="200" customFormat="1" ht="15.75">
      <c r="B8" s="201"/>
      <c r="C8" s="202"/>
      <c r="D8" s="202"/>
      <c r="E8" s="202"/>
      <c r="F8" s="202"/>
      <c r="G8" s="202"/>
    </row>
    <row r="9" spans="2:7" s="200" customFormat="1" ht="15.75">
      <c r="B9" s="201"/>
      <c r="C9" s="202"/>
      <c r="D9" s="202"/>
      <c r="E9" s="202"/>
      <c r="F9" s="202"/>
      <c r="G9" s="202"/>
    </row>
    <row r="10" spans="2:7" s="200" customFormat="1" ht="15.75">
      <c r="B10" s="201"/>
      <c r="C10" s="202"/>
      <c r="D10" s="202"/>
      <c r="E10" s="202"/>
      <c r="F10" s="202"/>
      <c r="G10" s="202"/>
    </row>
    <row r="11" spans="2:7" s="200" customFormat="1" ht="15.75">
      <c r="B11" s="201"/>
      <c r="C11" s="202"/>
      <c r="D11" s="202"/>
      <c r="E11" s="202"/>
      <c r="F11" s="202"/>
      <c r="G11" s="202"/>
    </row>
    <row r="12" spans="2:7" s="200" customFormat="1" ht="15.75">
      <c r="B12" s="201"/>
      <c r="C12" s="202"/>
      <c r="D12" s="202"/>
      <c r="E12" s="202"/>
      <c r="F12" s="202"/>
      <c r="G12" s="202"/>
    </row>
    <row r="13" spans="2:7" s="200" customFormat="1" ht="15.75">
      <c r="B13" s="201"/>
      <c r="C13" s="202"/>
      <c r="D13" s="202"/>
      <c r="E13" s="202"/>
      <c r="F13" s="202"/>
      <c r="G13" s="202"/>
    </row>
    <row r="14" spans="2:7" s="200" customFormat="1" ht="15.75">
      <c r="B14" s="201"/>
      <c r="C14" s="202"/>
      <c r="D14" s="202"/>
      <c r="E14" s="202"/>
      <c r="F14" s="202"/>
      <c r="G14" s="202"/>
    </row>
    <row r="15" spans="2:7" s="200" customFormat="1" ht="15.75">
      <c r="B15" s="201"/>
      <c r="C15" s="202"/>
      <c r="D15" s="202"/>
      <c r="E15" s="202"/>
      <c r="F15" s="202"/>
      <c r="G15" s="202"/>
    </row>
    <row r="16" spans="2:7" s="200" customFormat="1" ht="15.75">
      <c r="B16" s="201"/>
      <c r="C16" s="202"/>
      <c r="D16" s="202"/>
      <c r="E16" s="202"/>
      <c r="F16" s="202"/>
      <c r="G16" s="202"/>
    </row>
    <row r="17" spans="2:7" s="200" customFormat="1" ht="15.75">
      <c r="B17" s="201"/>
      <c r="C17" s="202"/>
      <c r="D17" s="202"/>
      <c r="E17" s="202"/>
      <c r="F17" s="202"/>
      <c r="G17" s="202"/>
    </row>
    <row r="18" spans="2:7" s="200" customFormat="1" ht="15.75">
      <c r="B18" s="201"/>
      <c r="C18" s="202"/>
      <c r="D18" s="202"/>
      <c r="E18" s="202"/>
      <c r="F18" s="202"/>
      <c r="G18" s="202"/>
    </row>
    <row r="19" spans="2:7" s="200" customFormat="1" ht="15.75">
      <c r="B19" s="201"/>
      <c r="C19" s="202"/>
      <c r="D19" s="202"/>
      <c r="E19" s="202"/>
      <c r="F19" s="202"/>
      <c r="G19" s="202"/>
    </row>
    <row r="20" spans="2:7" s="200" customFormat="1" ht="15.75">
      <c r="B20" s="201"/>
      <c r="C20" s="202"/>
      <c r="D20" s="202"/>
      <c r="E20" s="202"/>
      <c r="F20" s="202"/>
      <c r="G20" s="202"/>
    </row>
    <row r="21" spans="2:7" s="200" customFormat="1" ht="15.75">
      <c r="B21" s="201"/>
      <c r="C21" s="202"/>
      <c r="D21" s="202"/>
      <c r="E21" s="202"/>
      <c r="F21" s="202"/>
      <c r="G21" s="202"/>
    </row>
    <row r="22" spans="2:7" s="200" customFormat="1" ht="15.75">
      <c r="B22" s="201"/>
      <c r="C22" s="202"/>
      <c r="D22" s="202"/>
      <c r="E22" s="202"/>
      <c r="F22" s="202"/>
      <c r="G22" s="202"/>
    </row>
    <row r="23" spans="2:7" s="200" customFormat="1" ht="15.75">
      <c r="B23" s="201"/>
      <c r="C23" s="202"/>
      <c r="D23" s="202"/>
      <c r="E23" s="202"/>
      <c r="F23" s="202"/>
      <c r="G23" s="202"/>
    </row>
    <row r="24" spans="2:7" s="200" customFormat="1" ht="15.75">
      <c r="B24" s="201"/>
      <c r="C24" s="202"/>
      <c r="D24" s="202"/>
      <c r="E24" s="202"/>
      <c r="F24" s="202"/>
      <c r="G24" s="202"/>
    </row>
    <row r="25" spans="2:7" s="200" customFormat="1" ht="15.75">
      <c r="B25" s="201"/>
      <c r="C25" s="202"/>
      <c r="D25" s="202"/>
      <c r="E25" s="202"/>
      <c r="F25" s="202"/>
      <c r="G25" s="202"/>
    </row>
    <row r="26" spans="2:7" s="200" customFormat="1" ht="15.75">
      <c r="B26" s="201"/>
      <c r="C26" s="202"/>
      <c r="D26" s="202"/>
      <c r="E26" s="202"/>
      <c r="F26" s="202"/>
      <c r="G26" s="202"/>
    </row>
    <row r="27" spans="2:7" s="200" customFormat="1" ht="15.75">
      <c r="B27" s="201"/>
      <c r="C27" s="202"/>
      <c r="D27" s="202"/>
      <c r="E27" s="202"/>
      <c r="F27" s="202"/>
      <c r="G27" s="202"/>
    </row>
    <row r="28" spans="2:7" s="200" customFormat="1" ht="15.75">
      <c r="B28" s="201"/>
      <c r="C28" s="202"/>
      <c r="D28" s="202"/>
      <c r="E28" s="202"/>
      <c r="F28" s="202"/>
      <c r="G28" s="202"/>
    </row>
    <row r="29" spans="2:7" s="200" customFormat="1" ht="15.75">
      <c r="B29" s="201"/>
      <c r="C29" s="202"/>
      <c r="D29" s="202"/>
      <c r="E29" s="202"/>
      <c r="F29" s="202"/>
      <c r="G29" s="202"/>
    </row>
    <row r="30" spans="2:7" s="200" customFormat="1" ht="15.75">
      <c r="B30" s="201"/>
      <c r="C30" s="202"/>
      <c r="D30" s="202"/>
      <c r="E30" s="202"/>
      <c r="F30" s="202"/>
      <c r="G30" s="202"/>
    </row>
    <row r="31" spans="2:7" s="200" customFormat="1" ht="15.75">
      <c r="B31" s="201"/>
      <c r="C31" s="202"/>
      <c r="D31" s="202"/>
      <c r="E31" s="202"/>
      <c r="F31" s="202"/>
      <c r="G31" s="202"/>
    </row>
    <row r="32" spans="2:7" s="200" customFormat="1" ht="15.75">
      <c r="B32" s="201"/>
      <c r="C32" s="202"/>
      <c r="D32" s="202"/>
      <c r="E32" s="202"/>
      <c r="F32" s="202"/>
      <c r="G32" s="202"/>
    </row>
    <row r="33" spans="2:7" s="200" customFormat="1" ht="15.75">
      <c r="B33" s="201"/>
      <c r="C33" s="202"/>
      <c r="D33" s="202"/>
      <c r="E33" s="202"/>
      <c r="F33" s="202"/>
      <c r="G33" s="202"/>
    </row>
    <row r="34" spans="2:7" s="200" customFormat="1" ht="15.75">
      <c r="B34" s="201"/>
      <c r="C34" s="202"/>
      <c r="D34" s="202"/>
      <c r="E34" s="202"/>
      <c r="F34" s="202"/>
      <c r="G34" s="202"/>
    </row>
    <row r="35" spans="2:7" s="200" customFormat="1" ht="15.75">
      <c r="B35" s="201"/>
      <c r="C35" s="202"/>
      <c r="D35" s="202"/>
      <c r="E35" s="202"/>
      <c r="F35" s="202"/>
      <c r="G35" s="202"/>
    </row>
    <row r="36" s="200" customFormat="1" ht="25.5" customHeight="1">
      <c r="B36" s="201"/>
    </row>
    <row r="37" spans="2:3" s="200" customFormat="1" ht="25.5" customHeight="1">
      <c r="B37" s="203" t="s">
        <v>18</v>
      </c>
      <c r="C37" s="204" t="str">
        <f>'[1]zakázka'!C2</f>
        <v>Základní škola El.Krásnohorské</v>
      </c>
    </row>
    <row r="38" spans="2:3" s="200" customFormat="1" ht="25.5" customHeight="1">
      <c r="B38" s="201"/>
      <c r="C38" s="204" t="str">
        <f>'[2]zakázka'!$C$3</f>
        <v xml:space="preserve">Oprava venkovní kanalizace </v>
      </c>
    </row>
    <row r="39" spans="2:3" s="200" customFormat="1" ht="25.5" customHeight="1">
      <c r="B39" s="203" t="s">
        <v>574</v>
      </c>
      <c r="C39" s="200" t="str">
        <f>'[1]zakázka'!C4</f>
        <v>-</v>
      </c>
    </row>
    <row r="40" spans="2:5" s="200" customFormat="1" ht="25.5" customHeight="1">
      <c r="B40" s="203" t="s">
        <v>575</v>
      </c>
      <c r="C40" s="205">
        <f>'[2]seznam příloh DUR'!$C$20</f>
        <v>9</v>
      </c>
      <c r="D40" s="205" t="str">
        <f>'[1]krycí list+seznamDUR'!$D$13</f>
        <v>Soupis prací</v>
      </c>
      <c r="E40" s="204"/>
    </row>
    <row r="41" spans="2:3" s="200" customFormat="1" ht="25.5" customHeight="1">
      <c r="B41" s="203" t="s">
        <v>576</v>
      </c>
      <c r="C41" s="200" t="str">
        <f>'[1]zakázka'!C5</f>
        <v>Dokumentace pro provedení stavby (DPS)</v>
      </c>
    </row>
    <row r="42" s="200" customFormat="1" ht="25.5" customHeight="1">
      <c r="B42" s="203"/>
    </row>
    <row r="43" spans="2:3" s="200" customFormat="1" ht="25.5" customHeight="1">
      <c r="B43" s="203" t="s">
        <v>29</v>
      </c>
      <c r="C43" s="206" t="str">
        <f>'[1]zakázka'!C6</f>
        <v>Statutární město Frýdek-Místek</v>
      </c>
    </row>
    <row r="44" s="200" customFormat="1" ht="25.5" customHeight="1">
      <c r="B44" s="203"/>
    </row>
    <row r="45" spans="2:3" s="200" customFormat="1" ht="25.5" customHeight="1">
      <c r="B45" s="203" t="s">
        <v>577</v>
      </c>
      <c r="C45" s="200" t="s">
        <v>578</v>
      </c>
    </row>
    <row r="46" spans="2:3" s="200" customFormat="1" ht="25.5" customHeight="1">
      <c r="B46" s="203" t="s">
        <v>579</v>
      </c>
      <c r="C46" s="206" t="str">
        <f>'[1]zakázka'!C1</f>
        <v>10/2017-01</v>
      </c>
    </row>
    <row r="47" spans="2:3" s="200" customFormat="1" ht="25.5" customHeight="1">
      <c r="B47" s="203" t="s">
        <v>25</v>
      </c>
      <c r="C47" s="207" t="str">
        <f>'[1]zakázka'!C8</f>
        <v>květen 2017</v>
      </c>
    </row>
  </sheetData>
  <hyperlinks>
    <hyperlink ref="G4" r:id="rId1" display="mailto:jorechtik@volny.cz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workbookViewId="0" topLeftCell="A1">
      <pane ySplit="1" topLeftCell="A81" activePane="bottomLeft" state="frozen"/>
      <selection pane="bottomLeft" activeCell="S19" sqref="S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11" t="s">
        <v>7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R2" s="234" t="s">
        <v>8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11</v>
      </c>
      <c r="BT3" s="21" t="s">
        <v>12</v>
      </c>
    </row>
    <row r="4" spans="2:71" ht="36.95" customHeight="1">
      <c r="B4" s="25"/>
      <c r="C4" s="213" t="s">
        <v>13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6"/>
      <c r="AS4" s="27" t="s">
        <v>14</v>
      </c>
      <c r="BS4" s="21" t="s">
        <v>15</v>
      </c>
    </row>
    <row r="5" spans="2:71" ht="14.4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15" t="s">
        <v>17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8"/>
      <c r="AQ5" s="26"/>
      <c r="BS5" s="21" t="s">
        <v>9</v>
      </c>
    </row>
    <row r="6" spans="2:71" ht="36.95" customHeight="1">
      <c r="B6" s="25"/>
      <c r="C6" s="28"/>
      <c r="D6" s="31" t="s">
        <v>18</v>
      </c>
      <c r="E6" s="28"/>
      <c r="F6" s="28"/>
      <c r="G6" s="28"/>
      <c r="H6" s="28"/>
      <c r="I6" s="28"/>
      <c r="J6" s="28"/>
      <c r="K6" s="217" t="s">
        <v>19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8"/>
      <c r="AQ6" s="26"/>
      <c r="BS6" s="21" t="s">
        <v>20</v>
      </c>
    </row>
    <row r="7" spans="2:71" ht="14.45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5</v>
      </c>
      <c r="AO7" s="28"/>
      <c r="AP7" s="28"/>
      <c r="AQ7" s="26"/>
      <c r="BS7" s="21" t="s">
        <v>11</v>
      </c>
    </row>
    <row r="8" spans="2:71" ht="14.45" customHeight="1">
      <c r="B8" s="25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0" t="s">
        <v>26</v>
      </c>
      <c r="AO8" s="28"/>
      <c r="AP8" s="28"/>
      <c r="AQ8" s="26"/>
      <c r="BS8" s="21" t="s">
        <v>27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S9" s="21" t="s">
        <v>28</v>
      </c>
    </row>
    <row r="10" spans="2:71" ht="14.45" customHeight="1">
      <c r="B10" s="25"/>
      <c r="C10" s="28"/>
      <c r="D10" s="32" t="s">
        <v>29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30</v>
      </c>
      <c r="AL10" s="28"/>
      <c r="AM10" s="28"/>
      <c r="AN10" s="30" t="s">
        <v>31</v>
      </c>
      <c r="AO10" s="28"/>
      <c r="AP10" s="28"/>
      <c r="AQ10" s="26"/>
      <c r="BS10" s="21" t="s">
        <v>20</v>
      </c>
    </row>
    <row r="11" spans="2:71" ht="18.4" customHeight="1">
      <c r="B11" s="25"/>
      <c r="C11" s="28"/>
      <c r="D11" s="28"/>
      <c r="E11" s="30" t="s">
        <v>32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33</v>
      </c>
      <c r="AL11" s="28"/>
      <c r="AM11" s="28"/>
      <c r="AN11" s="30" t="s">
        <v>5</v>
      </c>
      <c r="AO11" s="28"/>
      <c r="AP11" s="28"/>
      <c r="AQ11" s="26"/>
      <c r="BS11" s="21" t="s">
        <v>20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S12" s="21" t="s">
        <v>20</v>
      </c>
    </row>
    <row r="13" spans="2:71" ht="14.45" customHeight="1">
      <c r="B13" s="25"/>
      <c r="C13" s="28"/>
      <c r="D13" s="32" t="s">
        <v>34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30</v>
      </c>
      <c r="AL13" s="28"/>
      <c r="AM13" s="28"/>
      <c r="AN13" s="30" t="s">
        <v>5</v>
      </c>
      <c r="AO13" s="28"/>
      <c r="AP13" s="28"/>
      <c r="AQ13" s="26"/>
      <c r="BS13" s="21" t="s">
        <v>20</v>
      </c>
    </row>
    <row r="14" spans="2:71" ht="15">
      <c r="B14" s="25"/>
      <c r="C14" s="28"/>
      <c r="D14" s="28"/>
      <c r="E14" s="30" t="s">
        <v>35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2" t="s">
        <v>33</v>
      </c>
      <c r="AL14" s="28"/>
      <c r="AM14" s="28"/>
      <c r="AN14" s="30" t="s">
        <v>5</v>
      </c>
      <c r="AO14" s="28"/>
      <c r="AP14" s="28"/>
      <c r="AQ14" s="26"/>
      <c r="BS14" s="21" t="s">
        <v>20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S15" s="21" t="s">
        <v>6</v>
      </c>
    </row>
    <row r="16" spans="2:71" ht="14.45" customHeight="1">
      <c r="B16" s="25"/>
      <c r="C16" s="28"/>
      <c r="D16" s="32" t="s">
        <v>36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30</v>
      </c>
      <c r="AL16" s="28"/>
      <c r="AM16" s="28"/>
      <c r="AN16" s="30" t="s">
        <v>37</v>
      </c>
      <c r="AO16" s="28"/>
      <c r="AP16" s="28"/>
      <c r="AQ16" s="26"/>
      <c r="BS16" s="21" t="s">
        <v>6</v>
      </c>
    </row>
    <row r="17" spans="2:71" ht="18.4" customHeight="1">
      <c r="B17" s="25"/>
      <c r="C17" s="28"/>
      <c r="D17" s="28"/>
      <c r="E17" s="30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33</v>
      </c>
      <c r="AL17" s="28"/>
      <c r="AM17" s="28"/>
      <c r="AN17" s="30" t="s">
        <v>39</v>
      </c>
      <c r="AO17" s="28"/>
      <c r="AP17" s="28"/>
      <c r="AQ17" s="26"/>
      <c r="BS17" s="21" t="s">
        <v>40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S18" s="21" t="s">
        <v>11</v>
      </c>
    </row>
    <row r="19" spans="2:71" ht="14.45" customHeight="1">
      <c r="B19" s="25"/>
      <c r="C19" s="28"/>
      <c r="D19" s="32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30</v>
      </c>
      <c r="AL19" s="28"/>
      <c r="AM19" s="28"/>
      <c r="AN19" s="30" t="s">
        <v>5</v>
      </c>
      <c r="AO19" s="28"/>
      <c r="AP19" s="28"/>
      <c r="AQ19" s="26"/>
      <c r="BS19" s="21" t="s">
        <v>11</v>
      </c>
    </row>
    <row r="20" spans="2:43" ht="18.4" customHeight="1">
      <c r="B20" s="25"/>
      <c r="C20" s="28"/>
      <c r="D20" s="28"/>
      <c r="E20" s="30" t="s">
        <v>42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33</v>
      </c>
      <c r="AL20" s="28"/>
      <c r="AM20" s="28"/>
      <c r="AN20" s="30" t="s">
        <v>5</v>
      </c>
      <c r="AO20" s="28"/>
      <c r="AP20" s="28"/>
      <c r="AQ20" s="26"/>
    </row>
    <row r="21" spans="2:43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</row>
    <row r="22" spans="2:43" ht="15">
      <c r="B22" s="25"/>
      <c r="C22" s="28"/>
      <c r="D22" s="32" t="s">
        <v>43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</row>
    <row r="23" spans="2:43" ht="22.5" customHeight="1">
      <c r="B23" s="25"/>
      <c r="C23" s="28"/>
      <c r="D23" s="28"/>
      <c r="E23" s="218" t="s">
        <v>5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8"/>
      <c r="AP23" s="28"/>
      <c r="AQ23" s="26"/>
    </row>
    <row r="24" spans="2:43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</row>
    <row r="25" spans="2:43" ht="6.95" customHeight="1">
      <c r="B25" s="25"/>
      <c r="C25" s="2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8"/>
      <c r="AQ25" s="26"/>
    </row>
    <row r="26" spans="2:43" ht="14.45" customHeight="1">
      <c r="B26" s="25"/>
      <c r="C26" s="28"/>
      <c r="D26" s="34" t="s">
        <v>44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2">
        <f>ROUND(AG87,0)</f>
        <v>0</v>
      </c>
      <c r="AL26" s="216"/>
      <c r="AM26" s="216"/>
      <c r="AN26" s="216"/>
      <c r="AO26" s="216"/>
      <c r="AP26" s="28"/>
      <c r="AQ26" s="26"/>
    </row>
    <row r="27" spans="2:43" ht="14.45" customHeight="1">
      <c r="B27" s="25"/>
      <c r="C27" s="28"/>
      <c r="D27" s="34" t="s">
        <v>45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2">
        <f>ROUND(AG91,0)</f>
        <v>0</v>
      </c>
      <c r="AL27" s="242"/>
      <c r="AM27" s="242"/>
      <c r="AN27" s="242"/>
      <c r="AO27" s="242"/>
      <c r="AP27" s="28"/>
      <c r="AQ27" s="26"/>
    </row>
    <row r="28" spans="2:43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</row>
    <row r="29" spans="2:43" s="1" customFormat="1" ht="25.9" customHeight="1">
      <c r="B29" s="35"/>
      <c r="C29" s="36"/>
      <c r="D29" s="38" t="s">
        <v>46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43">
        <f>ROUND(AK26+AK27,0)</f>
        <v>0</v>
      </c>
      <c r="AL29" s="244"/>
      <c r="AM29" s="244"/>
      <c r="AN29" s="244"/>
      <c r="AO29" s="244"/>
      <c r="AP29" s="36"/>
      <c r="AQ29" s="37"/>
    </row>
    <row r="30" spans="2:43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</row>
    <row r="31" spans="2:43" s="2" customFormat="1" ht="14.45" customHeight="1">
      <c r="B31" s="40"/>
      <c r="C31" s="41"/>
      <c r="D31" s="42" t="s">
        <v>47</v>
      </c>
      <c r="E31" s="41"/>
      <c r="F31" s="42" t="s">
        <v>48</v>
      </c>
      <c r="G31" s="41"/>
      <c r="H31" s="41"/>
      <c r="I31" s="41"/>
      <c r="J31" s="41"/>
      <c r="K31" s="41"/>
      <c r="L31" s="208">
        <v>0.21</v>
      </c>
      <c r="M31" s="209"/>
      <c r="N31" s="209"/>
      <c r="O31" s="209"/>
      <c r="P31" s="41"/>
      <c r="Q31" s="41"/>
      <c r="R31" s="41"/>
      <c r="S31" s="41"/>
      <c r="T31" s="44" t="s">
        <v>49</v>
      </c>
      <c r="U31" s="41"/>
      <c r="V31" s="41"/>
      <c r="W31" s="210">
        <f>ROUND(AZ87+SUM(CD92),0)</f>
        <v>0</v>
      </c>
      <c r="X31" s="209"/>
      <c r="Y31" s="209"/>
      <c r="Z31" s="209"/>
      <c r="AA31" s="209"/>
      <c r="AB31" s="209"/>
      <c r="AC31" s="209"/>
      <c r="AD31" s="209"/>
      <c r="AE31" s="209"/>
      <c r="AF31" s="41"/>
      <c r="AG31" s="41"/>
      <c r="AH31" s="41"/>
      <c r="AI31" s="41"/>
      <c r="AJ31" s="41"/>
      <c r="AK31" s="210">
        <f>ROUND(AV87+SUM(BY92),0)</f>
        <v>0</v>
      </c>
      <c r="AL31" s="209"/>
      <c r="AM31" s="209"/>
      <c r="AN31" s="209"/>
      <c r="AO31" s="209"/>
      <c r="AP31" s="41"/>
      <c r="AQ31" s="45"/>
    </row>
    <row r="32" spans="2:43" s="2" customFormat="1" ht="14.45" customHeight="1">
      <c r="B32" s="40"/>
      <c r="C32" s="41"/>
      <c r="D32" s="41"/>
      <c r="E32" s="41"/>
      <c r="F32" s="42" t="s">
        <v>50</v>
      </c>
      <c r="G32" s="41"/>
      <c r="H32" s="41"/>
      <c r="I32" s="41"/>
      <c r="J32" s="41"/>
      <c r="K32" s="41"/>
      <c r="L32" s="208">
        <v>0.15</v>
      </c>
      <c r="M32" s="209"/>
      <c r="N32" s="209"/>
      <c r="O32" s="209"/>
      <c r="P32" s="41"/>
      <c r="Q32" s="41"/>
      <c r="R32" s="41"/>
      <c r="S32" s="41"/>
      <c r="T32" s="44" t="s">
        <v>49</v>
      </c>
      <c r="U32" s="41"/>
      <c r="V32" s="41"/>
      <c r="W32" s="210">
        <f>ROUND(BA87+SUM(CE92),0)</f>
        <v>0</v>
      </c>
      <c r="X32" s="209"/>
      <c r="Y32" s="209"/>
      <c r="Z32" s="209"/>
      <c r="AA32" s="209"/>
      <c r="AB32" s="209"/>
      <c r="AC32" s="209"/>
      <c r="AD32" s="209"/>
      <c r="AE32" s="209"/>
      <c r="AF32" s="41"/>
      <c r="AG32" s="41"/>
      <c r="AH32" s="41"/>
      <c r="AI32" s="41"/>
      <c r="AJ32" s="41"/>
      <c r="AK32" s="210">
        <f>ROUND(AW87+SUM(BZ92),0)</f>
        <v>0</v>
      </c>
      <c r="AL32" s="209"/>
      <c r="AM32" s="209"/>
      <c r="AN32" s="209"/>
      <c r="AO32" s="209"/>
      <c r="AP32" s="41"/>
      <c r="AQ32" s="45"/>
    </row>
    <row r="33" spans="2:43" s="2" customFormat="1" ht="14.45" customHeight="1" hidden="1">
      <c r="B33" s="40"/>
      <c r="C33" s="41"/>
      <c r="D33" s="41"/>
      <c r="E33" s="41"/>
      <c r="F33" s="42" t="s">
        <v>51</v>
      </c>
      <c r="G33" s="41"/>
      <c r="H33" s="41"/>
      <c r="I33" s="41"/>
      <c r="J33" s="41"/>
      <c r="K33" s="41"/>
      <c r="L33" s="208">
        <v>0.21</v>
      </c>
      <c r="M33" s="209"/>
      <c r="N33" s="209"/>
      <c r="O33" s="209"/>
      <c r="P33" s="41"/>
      <c r="Q33" s="41"/>
      <c r="R33" s="41"/>
      <c r="S33" s="41"/>
      <c r="T33" s="44" t="s">
        <v>49</v>
      </c>
      <c r="U33" s="41"/>
      <c r="V33" s="41"/>
      <c r="W33" s="210">
        <f>ROUND(BB87+SUM(CF92),0)</f>
        <v>0</v>
      </c>
      <c r="X33" s="209"/>
      <c r="Y33" s="209"/>
      <c r="Z33" s="209"/>
      <c r="AA33" s="209"/>
      <c r="AB33" s="209"/>
      <c r="AC33" s="209"/>
      <c r="AD33" s="209"/>
      <c r="AE33" s="209"/>
      <c r="AF33" s="41"/>
      <c r="AG33" s="41"/>
      <c r="AH33" s="41"/>
      <c r="AI33" s="41"/>
      <c r="AJ33" s="41"/>
      <c r="AK33" s="210">
        <v>0</v>
      </c>
      <c r="AL33" s="209"/>
      <c r="AM33" s="209"/>
      <c r="AN33" s="209"/>
      <c r="AO33" s="209"/>
      <c r="AP33" s="41"/>
      <c r="AQ33" s="45"/>
    </row>
    <row r="34" spans="2:43" s="2" customFormat="1" ht="14.45" customHeight="1" hidden="1">
      <c r="B34" s="40"/>
      <c r="C34" s="41"/>
      <c r="D34" s="41"/>
      <c r="E34" s="41"/>
      <c r="F34" s="42" t="s">
        <v>52</v>
      </c>
      <c r="G34" s="41"/>
      <c r="H34" s="41"/>
      <c r="I34" s="41"/>
      <c r="J34" s="41"/>
      <c r="K34" s="41"/>
      <c r="L34" s="208">
        <v>0.15</v>
      </c>
      <c r="M34" s="209"/>
      <c r="N34" s="209"/>
      <c r="O34" s="209"/>
      <c r="P34" s="41"/>
      <c r="Q34" s="41"/>
      <c r="R34" s="41"/>
      <c r="S34" s="41"/>
      <c r="T34" s="44" t="s">
        <v>49</v>
      </c>
      <c r="U34" s="41"/>
      <c r="V34" s="41"/>
      <c r="W34" s="210">
        <f>ROUND(BC87+SUM(CG92),0)</f>
        <v>0</v>
      </c>
      <c r="X34" s="209"/>
      <c r="Y34" s="209"/>
      <c r="Z34" s="209"/>
      <c r="AA34" s="209"/>
      <c r="AB34" s="209"/>
      <c r="AC34" s="209"/>
      <c r="AD34" s="209"/>
      <c r="AE34" s="209"/>
      <c r="AF34" s="41"/>
      <c r="AG34" s="41"/>
      <c r="AH34" s="41"/>
      <c r="AI34" s="41"/>
      <c r="AJ34" s="41"/>
      <c r="AK34" s="210">
        <v>0</v>
      </c>
      <c r="AL34" s="209"/>
      <c r="AM34" s="209"/>
      <c r="AN34" s="209"/>
      <c r="AO34" s="209"/>
      <c r="AP34" s="41"/>
      <c r="AQ34" s="45"/>
    </row>
    <row r="35" spans="2:43" s="2" customFormat="1" ht="14.45" customHeight="1" hidden="1">
      <c r="B35" s="40"/>
      <c r="C35" s="41"/>
      <c r="D35" s="41"/>
      <c r="E35" s="41"/>
      <c r="F35" s="42" t="s">
        <v>53</v>
      </c>
      <c r="G35" s="41"/>
      <c r="H35" s="41"/>
      <c r="I35" s="41"/>
      <c r="J35" s="41"/>
      <c r="K35" s="41"/>
      <c r="L35" s="208">
        <v>0</v>
      </c>
      <c r="M35" s="209"/>
      <c r="N35" s="209"/>
      <c r="O35" s="209"/>
      <c r="P35" s="41"/>
      <c r="Q35" s="41"/>
      <c r="R35" s="41"/>
      <c r="S35" s="41"/>
      <c r="T35" s="44" t="s">
        <v>49</v>
      </c>
      <c r="U35" s="41"/>
      <c r="V35" s="41"/>
      <c r="W35" s="210">
        <f>ROUND(BD87+SUM(CH92),0)</f>
        <v>0</v>
      </c>
      <c r="X35" s="209"/>
      <c r="Y35" s="209"/>
      <c r="Z35" s="209"/>
      <c r="AA35" s="209"/>
      <c r="AB35" s="209"/>
      <c r="AC35" s="209"/>
      <c r="AD35" s="209"/>
      <c r="AE35" s="209"/>
      <c r="AF35" s="41"/>
      <c r="AG35" s="41"/>
      <c r="AH35" s="41"/>
      <c r="AI35" s="41"/>
      <c r="AJ35" s="41"/>
      <c r="AK35" s="210">
        <v>0</v>
      </c>
      <c r="AL35" s="209"/>
      <c r="AM35" s="209"/>
      <c r="AN35" s="209"/>
      <c r="AO35" s="209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54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55</v>
      </c>
      <c r="U37" s="48"/>
      <c r="V37" s="48"/>
      <c r="W37" s="48"/>
      <c r="X37" s="223" t="s">
        <v>56</v>
      </c>
      <c r="Y37" s="224"/>
      <c r="Z37" s="224"/>
      <c r="AA37" s="224"/>
      <c r="AB37" s="224"/>
      <c r="AC37" s="48"/>
      <c r="AD37" s="48"/>
      <c r="AE37" s="48"/>
      <c r="AF37" s="48"/>
      <c r="AG37" s="48"/>
      <c r="AH37" s="48"/>
      <c r="AI37" s="48"/>
      <c r="AJ37" s="48"/>
      <c r="AK37" s="225">
        <f>SUM(AK29:AK35)</f>
        <v>0</v>
      </c>
      <c r="AL37" s="224"/>
      <c r="AM37" s="224"/>
      <c r="AN37" s="224"/>
      <c r="AO37" s="226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5"/>
      <c r="C49" s="36"/>
      <c r="D49" s="50" t="s">
        <v>57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58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5"/>
      <c r="C50" s="28"/>
      <c r="D50" s="53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/>
      <c r="AA50" s="28"/>
      <c r="AB50" s="28"/>
      <c r="AC50" s="53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4"/>
      <c r="AP50" s="28"/>
      <c r="AQ50" s="26"/>
    </row>
    <row r="51" spans="2:43" ht="13.5">
      <c r="B51" s="25"/>
      <c r="C51" s="28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/>
      <c r="AA51" s="28"/>
      <c r="AB51" s="28"/>
      <c r="AC51" s="53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4"/>
      <c r="AP51" s="28"/>
      <c r="AQ51" s="26"/>
    </row>
    <row r="52" spans="2:43" ht="13.5">
      <c r="B52" s="25"/>
      <c r="C52" s="28"/>
      <c r="D52" s="5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4"/>
      <c r="AA52" s="28"/>
      <c r="AB52" s="28"/>
      <c r="AC52" s="53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4"/>
      <c r="AP52" s="28"/>
      <c r="AQ52" s="26"/>
    </row>
    <row r="53" spans="2:43" ht="13.5">
      <c r="B53" s="25"/>
      <c r="C53" s="28"/>
      <c r="D53" s="53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4"/>
      <c r="AA53" s="28"/>
      <c r="AB53" s="28"/>
      <c r="AC53" s="53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4"/>
      <c r="AP53" s="28"/>
      <c r="AQ53" s="26"/>
    </row>
    <row r="54" spans="2:43" ht="13.5">
      <c r="B54" s="25"/>
      <c r="C54" s="28"/>
      <c r="D54" s="5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/>
      <c r="AA54" s="28"/>
      <c r="AB54" s="28"/>
      <c r="AC54" s="53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4"/>
      <c r="AP54" s="28"/>
      <c r="AQ54" s="26"/>
    </row>
    <row r="55" spans="2:43" ht="13.5">
      <c r="B55" s="25"/>
      <c r="C55" s="28"/>
      <c r="D55" s="5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/>
      <c r="AA55" s="28"/>
      <c r="AB55" s="28"/>
      <c r="AC55" s="53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4"/>
      <c r="AP55" s="28"/>
      <c r="AQ55" s="26"/>
    </row>
    <row r="56" spans="2:43" ht="13.5">
      <c r="B56" s="25"/>
      <c r="C56" s="28"/>
      <c r="D56" s="5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4"/>
      <c r="AA56" s="28"/>
      <c r="AB56" s="28"/>
      <c r="AC56" s="5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4"/>
      <c r="AP56" s="28"/>
      <c r="AQ56" s="26"/>
    </row>
    <row r="57" spans="2:43" ht="13.5">
      <c r="B57" s="25"/>
      <c r="C57" s="28"/>
      <c r="D57" s="5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4"/>
      <c r="AA57" s="28"/>
      <c r="AB57" s="28"/>
      <c r="AC57" s="53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4"/>
      <c r="AP57" s="28"/>
      <c r="AQ57" s="26"/>
    </row>
    <row r="58" spans="2:43" s="1" customFormat="1" ht="15">
      <c r="B58" s="35"/>
      <c r="C58" s="36"/>
      <c r="D58" s="55" t="s">
        <v>59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60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59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60</v>
      </c>
      <c r="AN58" s="56"/>
      <c r="AO58" s="58"/>
      <c r="AP58" s="36"/>
      <c r="AQ58" s="37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5"/>
      <c r="C60" s="36"/>
      <c r="D60" s="50" t="s">
        <v>61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62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5"/>
      <c r="C61" s="28"/>
      <c r="D61" s="5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/>
      <c r="AA61" s="28"/>
      <c r="AB61" s="28"/>
      <c r="AC61" s="53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4"/>
      <c r="AP61" s="28"/>
      <c r="AQ61" s="26"/>
    </row>
    <row r="62" spans="2:43" ht="13.5">
      <c r="B62" s="25"/>
      <c r="C62" s="28"/>
      <c r="D62" s="5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4"/>
      <c r="AA62" s="28"/>
      <c r="AB62" s="28"/>
      <c r="AC62" s="53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4"/>
      <c r="AP62" s="28"/>
      <c r="AQ62" s="26"/>
    </row>
    <row r="63" spans="2:43" ht="13.5">
      <c r="B63" s="25"/>
      <c r="C63" s="28"/>
      <c r="D63" s="5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4"/>
      <c r="AA63" s="28"/>
      <c r="AB63" s="28"/>
      <c r="AC63" s="53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4"/>
      <c r="AP63" s="28"/>
      <c r="AQ63" s="26"/>
    </row>
    <row r="64" spans="2:43" ht="13.5">
      <c r="B64" s="25"/>
      <c r="C64" s="28"/>
      <c r="D64" s="5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4"/>
      <c r="AA64" s="28"/>
      <c r="AB64" s="28"/>
      <c r="AC64" s="53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4"/>
      <c r="AP64" s="28"/>
      <c r="AQ64" s="26"/>
    </row>
    <row r="65" spans="2:43" ht="13.5">
      <c r="B65" s="25"/>
      <c r="C65" s="28"/>
      <c r="D65" s="5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4"/>
      <c r="AA65" s="28"/>
      <c r="AB65" s="28"/>
      <c r="AC65" s="53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4"/>
      <c r="AP65" s="28"/>
      <c r="AQ65" s="26"/>
    </row>
    <row r="66" spans="2:43" ht="13.5">
      <c r="B66" s="25"/>
      <c r="C66" s="28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4"/>
      <c r="AA66" s="28"/>
      <c r="AB66" s="28"/>
      <c r="AC66" s="53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4"/>
      <c r="AP66" s="28"/>
      <c r="AQ66" s="26"/>
    </row>
    <row r="67" spans="2:43" ht="13.5">
      <c r="B67" s="25"/>
      <c r="C67" s="28"/>
      <c r="D67" s="5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4"/>
      <c r="AA67" s="28"/>
      <c r="AB67" s="28"/>
      <c r="AC67" s="53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4"/>
      <c r="AP67" s="28"/>
      <c r="AQ67" s="26"/>
    </row>
    <row r="68" spans="2:43" ht="13.5">
      <c r="B68" s="25"/>
      <c r="C68" s="28"/>
      <c r="D68" s="5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4"/>
      <c r="AA68" s="28"/>
      <c r="AB68" s="28"/>
      <c r="AC68" s="53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4"/>
      <c r="AP68" s="28"/>
      <c r="AQ68" s="26"/>
    </row>
    <row r="69" spans="2:43" s="1" customFormat="1" ht="15">
      <c r="B69" s="35"/>
      <c r="C69" s="36"/>
      <c r="D69" s="55" t="s">
        <v>59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60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59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60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" customHeight="1">
      <c r="B76" s="35"/>
      <c r="C76" s="213" t="s">
        <v>63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37"/>
    </row>
    <row r="77" spans="2:43" s="3" customFormat="1" ht="14.45" customHeight="1">
      <c r="B77" s="65"/>
      <c r="C77" s="32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2017-10-03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" customHeight="1">
      <c r="B78" s="68"/>
      <c r="C78" s="69" t="s">
        <v>18</v>
      </c>
      <c r="D78" s="70"/>
      <c r="E78" s="70"/>
      <c r="F78" s="70"/>
      <c r="G78" s="70"/>
      <c r="H78" s="70"/>
      <c r="I78" s="70"/>
      <c r="J78" s="70"/>
      <c r="K78" s="70"/>
      <c r="L78" s="227" t="str">
        <f>K6</f>
        <v>Základní škola El.Krásnohorské - Oprava venkovní kanalizace</v>
      </c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2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ZŠ ul. El.Krásnohorské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2" t="s">
        <v>25</v>
      </c>
      <c r="AJ80" s="36"/>
      <c r="AK80" s="36"/>
      <c r="AL80" s="36"/>
      <c r="AM80" s="73" t="str">
        <f>IF(AN8="","",AN8)</f>
        <v>30. 5. 2017</v>
      </c>
      <c r="AN80" s="36"/>
      <c r="AO80" s="36"/>
      <c r="AP80" s="36"/>
      <c r="AQ80" s="37"/>
    </row>
    <row r="81" spans="2:43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5">
      <c r="B82" s="35"/>
      <c r="C82" s="32" t="s">
        <v>29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Statutární město Frýdek-Místek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2" t="s">
        <v>36</v>
      </c>
      <c r="AJ82" s="36"/>
      <c r="AK82" s="36"/>
      <c r="AL82" s="36"/>
      <c r="AM82" s="229" t="str">
        <f>IF(E17="","",E17)</f>
        <v>Rechtik - PROJEKT</v>
      </c>
      <c r="AN82" s="229"/>
      <c r="AO82" s="229"/>
      <c r="AP82" s="229"/>
      <c r="AQ82" s="37"/>
      <c r="AS82" s="238" t="s">
        <v>64</v>
      </c>
      <c r="AT82" s="239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2:56" s="1" customFormat="1" ht="15">
      <c r="B83" s="35"/>
      <c r="C83" s="32" t="s">
        <v>34</v>
      </c>
      <c r="D83" s="36"/>
      <c r="E83" s="36"/>
      <c r="F83" s="36"/>
      <c r="G83" s="36"/>
      <c r="H83" s="36"/>
      <c r="I83" s="36"/>
      <c r="J83" s="36"/>
      <c r="K83" s="36"/>
      <c r="L83" s="66" t="str">
        <f>IF(E14="","",E14)</f>
        <v xml:space="preserve"> </v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2" t="s">
        <v>41</v>
      </c>
      <c r="AJ83" s="36"/>
      <c r="AK83" s="36"/>
      <c r="AL83" s="36"/>
      <c r="AM83" s="229" t="str">
        <f>IF(E20="","",E20)</f>
        <v>Josef Rechtik</v>
      </c>
      <c r="AN83" s="229"/>
      <c r="AO83" s="229"/>
      <c r="AP83" s="229"/>
      <c r="AQ83" s="37"/>
      <c r="AS83" s="240"/>
      <c r="AT83" s="241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2:5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40"/>
      <c r="AT84" s="241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2:56" s="1" customFormat="1" ht="29.25" customHeight="1">
      <c r="B85" s="35"/>
      <c r="C85" s="219" t="s">
        <v>65</v>
      </c>
      <c r="D85" s="220"/>
      <c r="E85" s="220"/>
      <c r="F85" s="220"/>
      <c r="G85" s="220"/>
      <c r="H85" s="75"/>
      <c r="I85" s="221" t="s">
        <v>66</v>
      </c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1" t="s">
        <v>67</v>
      </c>
      <c r="AH85" s="220"/>
      <c r="AI85" s="220"/>
      <c r="AJ85" s="220"/>
      <c r="AK85" s="220"/>
      <c r="AL85" s="220"/>
      <c r="AM85" s="220"/>
      <c r="AN85" s="221" t="s">
        <v>68</v>
      </c>
      <c r="AO85" s="220"/>
      <c r="AP85" s="222"/>
      <c r="AQ85" s="37"/>
      <c r="AS85" s="76" t="s">
        <v>69</v>
      </c>
      <c r="AT85" s="77" t="s">
        <v>70</v>
      </c>
      <c r="AU85" s="77" t="s">
        <v>71</v>
      </c>
      <c r="AV85" s="77" t="s">
        <v>72</v>
      </c>
      <c r="AW85" s="77" t="s">
        <v>73</v>
      </c>
      <c r="AX85" s="77" t="s">
        <v>74</v>
      </c>
      <c r="AY85" s="77" t="s">
        <v>75</v>
      </c>
      <c r="AZ85" s="77" t="s">
        <v>76</v>
      </c>
      <c r="BA85" s="77" t="s">
        <v>77</v>
      </c>
      <c r="BB85" s="77" t="s">
        <v>78</v>
      </c>
      <c r="BC85" s="77" t="s">
        <v>79</v>
      </c>
      <c r="BD85" s="78" t="s">
        <v>80</v>
      </c>
    </row>
    <row r="86" spans="2:5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45" customHeight="1">
      <c r="B87" s="68"/>
      <c r="C87" s="80" t="s">
        <v>81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36">
        <f>ROUND(SUM(AG88:AG89),0)</f>
        <v>0</v>
      </c>
      <c r="AH87" s="236"/>
      <c r="AI87" s="236"/>
      <c r="AJ87" s="236"/>
      <c r="AK87" s="236"/>
      <c r="AL87" s="236"/>
      <c r="AM87" s="236"/>
      <c r="AN87" s="237">
        <f>SUM(AG87,AT87)</f>
        <v>0</v>
      </c>
      <c r="AO87" s="237"/>
      <c r="AP87" s="237"/>
      <c r="AQ87" s="71"/>
      <c r="AS87" s="82">
        <f>ROUND(SUM(AS88:AS89),0)</f>
        <v>0</v>
      </c>
      <c r="AT87" s="83">
        <f>ROUND(SUM(AV87:AW87),0)</f>
        <v>0</v>
      </c>
      <c r="AU87" s="84">
        <f>ROUND(SUM(AU88:AU89),5)</f>
        <v>662.23611</v>
      </c>
      <c r="AV87" s="83">
        <f>ROUND(AZ87*L31,0)</f>
        <v>0</v>
      </c>
      <c r="AW87" s="83">
        <f>ROUND(BA87*L32,0)</f>
        <v>0</v>
      </c>
      <c r="AX87" s="83">
        <f>ROUND(BB87*L31,0)</f>
        <v>0</v>
      </c>
      <c r="AY87" s="83">
        <f>ROUND(BC87*L32,0)</f>
        <v>0</v>
      </c>
      <c r="AZ87" s="83">
        <f>ROUND(SUM(AZ88:AZ89),0)</f>
        <v>0</v>
      </c>
      <c r="BA87" s="83">
        <f>ROUND(SUM(BA88:BA89),0)</f>
        <v>0</v>
      </c>
      <c r="BB87" s="83">
        <f>ROUND(SUM(BB88:BB89),0)</f>
        <v>0</v>
      </c>
      <c r="BC87" s="83">
        <f>ROUND(SUM(BC88:BC89),0)</f>
        <v>0</v>
      </c>
      <c r="BD87" s="85">
        <f>ROUND(SUM(BD88:BD89),0)</f>
        <v>0</v>
      </c>
      <c r="BS87" s="86" t="s">
        <v>82</v>
      </c>
      <c r="BT87" s="86" t="s">
        <v>83</v>
      </c>
      <c r="BV87" s="86" t="s">
        <v>84</v>
      </c>
      <c r="BW87" s="86" t="s">
        <v>85</v>
      </c>
      <c r="BX87" s="86" t="s">
        <v>86</v>
      </c>
    </row>
    <row r="88" spans="1:76" s="5" customFormat="1" ht="37.5" customHeight="1">
      <c r="A88" s="87" t="s">
        <v>87</v>
      </c>
      <c r="B88" s="88"/>
      <c r="C88" s="89"/>
      <c r="D88" s="233" t="s">
        <v>17</v>
      </c>
      <c r="E88" s="233"/>
      <c r="F88" s="233"/>
      <c r="G88" s="233"/>
      <c r="H88" s="233"/>
      <c r="I88" s="90"/>
      <c r="J88" s="233" t="s">
        <v>19</v>
      </c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1">
        <f>'2017-10-03 - Základní ško...'!M29</f>
        <v>0</v>
      </c>
      <c r="AH88" s="232"/>
      <c r="AI88" s="232"/>
      <c r="AJ88" s="232"/>
      <c r="AK88" s="232"/>
      <c r="AL88" s="232"/>
      <c r="AM88" s="232"/>
      <c r="AN88" s="231">
        <f>SUM(AG88,AT88)</f>
        <v>0</v>
      </c>
      <c r="AO88" s="232"/>
      <c r="AP88" s="232"/>
      <c r="AQ88" s="91"/>
      <c r="AS88" s="92">
        <f>'2017-10-03 - Základní ško...'!M27</f>
        <v>0</v>
      </c>
      <c r="AT88" s="93">
        <f>ROUND(SUM(AV88:AW88),0)</f>
        <v>0</v>
      </c>
      <c r="AU88" s="94">
        <f>'2017-10-03 - Základní ško...'!W121</f>
        <v>662.2361090000003</v>
      </c>
      <c r="AV88" s="93">
        <f>'2017-10-03 - Základní ško...'!M31</f>
        <v>0</v>
      </c>
      <c r="AW88" s="93">
        <f>'2017-10-03 - Základní ško...'!M32</f>
        <v>0</v>
      </c>
      <c r="AX88" s="93">
        <f>'2017-10-03 - Základní ško...'!M33</f>
        <v>0</v>
      </c>
      <c r="AY88" s="93">
        <f>'2017-10-03 - Základní ško...'!M34</f>
        <v>0</v>
      </c>
      <c r="AZ88" s="93">
        <f>'2017-10-03 - Základní ško...'!H31</f>
        <v>0</v>
      </c>
      <c r="BA88" s="93">
        <f>'2017-10-03 - Základní ško...'!H32</f>
        <v>0</v>
      </c>
      <c r="BB88" s="93">
        <f>'2017-10-03 - Základní ško...'!H33</f>
        <v>0</v>
      </c>
      <c r="BC88" s="93">
        <f>'2017-10-03 - Základní ško...'!H34</f>
        <v>0</v>
      </c>
      <c r="BD88" s="95">
        <f>'2017-10-03 - Základní ško...'!H35</f>
        <v>0</v>
      </c>
      <c r="BT88" s="96" t="s">
        <v>11</v>
      </c>
      <c r="BU88" s="96" t="s">
        <v>88</v>
      </c>
      <c r="BV88" s="96" t="s">
        <v>84</v>
      </c>
      <c r="BW88" s="96" t="s">
        <v>85</v>
      </c>
      <c r="BX88" s="96" t="s">
        <v>86</v>
      </c>
    </row>
    <row r="89" spans="1:76" s="5" customFormat="1" ht="22.5" customHeight="1">
      <c r="A89" s="87" t="s">
        <v>87</v>
      </c>
      <c r="B89" s="88"/>
      <c r="C89" s="89"/>
      <c r="D89" s="233" t="s">
        <v>89</v>
      </c>
      <c r="E89" s="233"/>
      <c r="F89" s="233"/>
      <c r="G89" s="233"/>
      <c r="H89" s="233"/>
      <c r="I89" s="90"/>
      <c r="J89" s="233" t="s">
        <v>90</v>
      </c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1">
        <f>'VRN - Vedlejší rozpočtové...'!M30</f>
        <v>0</v>
      </c>
      <c r="AH89" s="232"/>
      <c r="AI89" s="232"/>
      <c r="AJ89" s="232"/>
      <c r="AK89" s="232"/>
      <c r="AL89" s="232"/>
      <c r="AM89" s="232"/>
      <c r="AN89" s="231">
        <f>SUM(AG89,AT89)</f>
        <v>0</v>
      </c>
      <c r="AO89" s="232"/>
      <c r="AP89" s="232"/>
      <c r="AQ89" s="91"/>
      <c r="AS89" s="97">
        <f>'VRN - Vedlejší rozpočtové...'!M28</f>
        <v>0</v>
      </c>
      <c r="AT89" s="98">
        <f>ROUND(SUM(AV89:AW89),0)</f>
        <v>0</v>
      </c>
      <c r="AU89" s="99">
        <f>'VRN - Vedlejší rozpočtové...'!W114</f>
        <v>0</v>
      </c>
      <c r="AV89" s="98">
        <f>'VRN - Vedlejší rozpočtové...'!M32</f>
        <v>0</v>
      </c>
      <c r="AW89" s="98">
        <f>'VRN - Vedlejší rozpočtové...'!M33</f>
        <v>0</v>
      </c>
      <c r="AX89" s="98">
        <f>'VRN - Vedlejší rozpočtové...'!M34</f>
        <v>0</v>
      </c>
      <c r="AY89" s="98">
        <f>'VRN - Vedlejší rozpočtové...'!M35</f>
        <v>0</v>
      </c>
      <c r="AZ89" s="98">
        <f>'VRN - Vedlejší rozpočtové...'!H32</f>
        <v>0</v>
      </c>
      <c r="BA89" s="98">
        <f>'VRN - Vedlejší rozpočtové...'!H33</f>
        <v>0</v>
      </c>
      <c r="BB89" s="98">
        <f>'VRN - Vedlejší rozpočtové...'!H34</f>
        <v>0</v>
      </c>
      <c r="BC89" s="98">
        <f>'VRN - Vedlejší rozpočtové...'!H35</f>
        <v>0</v>
      </c>
      <c r="BD89" s="100">
        <f>'VRN - Vedlejší rozpočtové...'!H36</f>
        <v>0</v>
      </c>
      <c r="BT89" s="96" t="s">
        <v>11</v>
      </c>
      <c r="BV89" s="96" t="s">
        <v>84</v>
      </c>
      <c r="BW89" s="96" t="s">
        <v>91</v>
      </c>
      <c r="BX89" s="96" t="s">
        <v>85</v>
      </c>
    </row>
    <row r="90" spans="2:43" ht="13.5">
      <c r="B90" s="25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6"/>
    </row>
    <row r="91" spans="2:48" s="1" customFormat="1" ht="30" customHeight="1">
      <c r="B91" s="35"/>
      <c r="C91" s="80" t="s">
        <v>92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37">
        <v>0</v>
      </c>
      <c r="AH91" s="237"/>
      <c r="AI91" s="237"/>
      <c r="AJ91" s="237"/>
      <c r="AK91" s="237"/>
      <c r="AL91" s="237"/>
      <c r="AM91" s="237"/>
      <c r="AN91" s="237">
        <v>0</v>
      </c>
      <c r="AO91" s="237"/>
      <c r="AP91" s="237"/>
      <c r="AQ91" s="37"/>
      <c r="AS91" s="76" t="s">
        <v>93</v>
      </c>
      <c r="AT91" s="77" t="s">
        <v>94</v>
      </c>
      <c r="AU91" s="77" t="s">
        <v>47</v>
      </c>
      <c r="AV91" s="78" t="s">
        <v>70</v>
      </c>
    </row>
    <row r="92" spans="2:48" s="1" customFormat="1" ht="10.9" customHeight="1"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7"/>
      <c r="AS92" s="101"/>
      <c r="AT92" s="56"/>
      <c r="AU92" s="56"/>
      <c r="AV92" s="58"/>
    </row>
    <row r="93" spans="2:43" s="1" customFormat="1" ht="30" customHeight="1">
      <c r="B93" s="35"/>
      <c r="C93" s="102" t="s">
        <v>95</v>
      </c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230">
        <f>ROUND(AG87+AG91,0)</f>
        <v>0</v>
      </c>
      <c r="AH93" s="230"/>
      <c r="AI93" s="230"/>
      <c r="AJ93" s="230"/>
      <c r="AK93" s="230"/>
      <c r="AL93" s="230"/>
      <c r="AM93" s="230"/>
      <c r="AN93" s="230">
        <f>AN87+AN91</f>
        <v>0</v>
      </c>
      <c r="AO93" s="230"/>
      <c r="AP93" s="230"/>
      <c r="AQ93" s="37"/>
    </row>
    <row r="94" spans="2:43" s="1" customFormat="1" ht="6.95" customHeight="1"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1"/>
    </row>
  </sheetData>
  <mergeCells count="49">
    <mergeCell ref="AR2:BE2"/>
    <mergeCell ref="AG87:AM87"/>
    <mergeCell ref="AN87:AP87"/>
    <mergeCell ref="AG91:AM91"/>
    <mergeCell ref="AN91:AP91"/>
    <mergeCell ref="AS82:AT84"/>
    <mergeCell ref="AM83:AP83"/>
    <mergeCell ref="AK26:AO26"/>
    <mergeCell ref="AK27:AO27"/>
    <mergeCell ref="AK29:AO29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2017-10-03 - Základní ško...'!C2" display="/"/>
    <hyperlink ref="A89" location="'VRN - Vedlejší rozpočtové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72"/>
  <sheetViews>
    <sheetView showGridLines="0" tabSelected="1" workbookViewId="0" topLeftCell="A1">
      <pane ySplit="1" topLeftCell="A58" activePane="bottomLeft" state="frozen"/>
      <selection pane="bottomLeft" activeCell="N268" sqref="N268:Q26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5"/>
      <c r="C1" s="15"/>
      <c r="D1" s="16" t="s">
        <v>1</v>
      </c>
      <c r="E1" s="15"/>
      <c r="F1" s="17" t="s">
        <v>96</v>
      </c>
      <c r="G1" s="17"/>
      <c r="H1" s="280" t="s">
        <v>97</v>
      </c>
      <c r="I1" s="280"/>
      <c r="J1" s="280"/>
      <c r="K1" s="280"/>
      <c r="L1" s="17" t="s">
        <v>98</v>
      </c>
      <c r="M1" s="15"/>
      <c r="N1" s="15"/>
      <c r="O1" s="16" t="s">
        <v>99</v>
      </c>
      <c r="P1" s="15"/>
      <c r="Q1" s="15"/>
      <c r="R1" s="15"/>
      <c r="S1" s="17" t="s">
        <v>100</v>
      </c>
      <c r="T1" s="17"/>
      <c r="U1" s="104"/>
      <c r="V1" s="104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1" t="s">
        <v>7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213" t="s">
        <v>102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6"/>
      <c r="T4" s="27" t="s">
        <v>14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85" customHeight="1">
      <c r="B6" s="35"/>
      <c r="C6" s="36"/>
      <c r="D6" s="31" t="s">
        <v>18</v>
      </c>
      <c r="E6" s="36"/>
      <c r="F6" s="217" t="s">
        <v>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6"/>
      <c r="R6" s="37"/>
    </row>
    <row r="7" spans="2:18" s="1" customFormat="1" ht="14.45" customHeight="1">
      <c r="B7" s="35"/>
      <c r="C7" s="36"/>
      <c r="D7" s="32" t="s">
        <v>21</v>
      </c>
      <c r="E7" s="36"/>
      <c r="F7" s="30" t="s">
        <v>5</v>
      </c>
      <c r="G7" s="36"/>
      <c r="H7" s="36"/>
      <c r="I7" s="36"/>
      <c r="J7" s="36"/>
      <c r="K7" s="36"/>
      <c r="L7" s="36"/>
      <c r="M7" s="32" t="s">
        <v>22</v>
      </c>
      <c r="N7" s="36"/>
      <c r="O7" s="30" t="s">
        <v>5</v>
      </c>
      <c r="P7" s="36"/>
      <c r="Q7" s="36"/>
      <c r="R7" s="37"/>
    </row>
    <row r="8" spans="2:18" s="1" customFormat="1" ht="14.45" customHeight="1">
      <c r="B8" s="35"/>
      <c r="C8" s="36"/>
      <c r="D8" s="32" t="s">
        <v>23</v>
      </c>
      <c r="E8" s="36"/>
      <c r="F8" s="30" t="s">
        <v>24</v>
      </c>
      <c r="G8" s="36"/>
      <c r="H8" s="36"/>
      <c r="I8" s="36"/>
      <c r="J8" s="36"/>
      <c r="K8" s="36"/>
      <c r="L8" s="36"/>
      <c r="M8" s="32" t="s">
        <v>25</v>
      </c>
      <c r="N8" s="36"/>
      <c r="O8" s="246" t="str">
        <f>'Rekapitulace stavby'!AN8</f>
        <v>30. 5. 2017</v>
      </c>
      <c r="P8" s="246"/>
      <c r="Q8" s="36"/>
      <c r="R8" s="37"/>
    </row>
    <row r="9" spans="2:18" s="1" customFormat="1" ht="10.9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2:18" s="1" customFormat="1" ht="14.45" customHeight="1">
      <c r="B10" s="35"/>
      <c r="C10" s="36"/>
      <c r="D10" s="32" t="s">
        <v>29</v>
      </c>
      <c r="E10" s="36"/>
      <c r="F10" s="36"/>
      <c r="G10" s="36"/>
      <c r="H10" s="36"/>
      <c r="I10" s="36"/>
      <c r="J10" s="36"/>
      <c r="K10" s="36"/>
      <c r="L10" s="36"/>
      <c r="M10" s="32" t="s">
        <v>30</v>
      </c>
      <c r="N10" s="36"/>
      <c r="O10" s="215" t="s">
        <v>31</v>
      </c>
      <c r="P10" s="215"/>
      <c r="Q10" s="36"/>
      <c r="R10" s="37"/>
    </row>
    <row r="11" spans="2:18" s="1" customFormat="1" ht="18" customHeight="1">
      <c r="B11" s="35"/>
      <c r="C11" s="36"/>
      <c r="D11" s="36"/>
      <c r="E11" s="30" t="s">
        <v>32</v>
      </c>
      <c r="F11" s="36"/>
      <c r="G11" s="36"/>
      <c r="H11" s="36"/>
      <c r="I11" s="36"/>
      <c r="J11" s="36"/>
      <c r="K11" s="36"/>
      <c r="L11" s="36"/>
      <c r="M11" s="32" t="s">
        <v>33</v>
      </c>
      <c r="N11" s="36"/>
      <c r="O11" s="215" t="s">
        <v>5</v>
      </c>
      <c r="P11" s="215"/>
      <c r="Q11" s="36"/>
      <c r="R11" s="37"/>
    </row>
    <row r="12" spans="2:18" s="1" customFormat="1" ht="6.95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2:18" s="1" customFormat="1" ht="14.45" customHeight="1">
      <c r="B13" s="35"/>
      <c r="C13" s="36"/>
      <c r="D13" s="32" t="s">
        <v>34</v>
      </c>
      <c r="E13" s="36"/>
      <c r="F13" s="36"/>
      <c r="G13" s="36"/>
      <c r="H13" s="36"/>
      <c r="I13" s="36"/>
      <c r="J13" s="36"/>
      <c r="K13" s="36"/>
      <c r="L13" s="36"/>
      <c r="M13" s="32" t="s">
        <v>30</v>
      </c>
      <c r="N13" s="36"/>
      <c r="O13" s="215" t="str">
        <f>IF('Rekapitulace stavby'!AN13="","",'Rekapitulace stavby'!AN13)</f>
        <v/>
      </c>
      <c r="P13" s="215"/>
      <c r="Q13" s="36"/>
      <c r="R13" s="37"/>
    </row>
    <row r="14" spans="2:18" s="1" customFormat="1" ht="18" customHeight="1">
      <c r="B14" s="35"/>
      <c r="C14" s="36"/>
      <c r="D14" s="36"/>
      <c r="E14" s="30" t="str">
        <f>IF('Rekapitulace stavby'!E14="","",'Rekapitulace stavby'!E14)</f>
        <v xml:space="preserve"> </v>
      </c>
      <c r="F14" s="36"/>
      <c r="G14" s="36"/>
      <c r="H14" s="36"/>
      <c r="I14" s="36"/>
      <c r="J14" s="36"/>
      <c r="K14" s="36"/>
      <c r="L14" s="36"/>
      <c r="M14" s="32" t="s">
        <v>33</v>
      </c>
      <c r="N14" s="36"/>
      <c r="O14" s="215" t="str">
        <f>IF('Rekapitulace stavby'!AN14="","",'Rekapitulace stavby'!AN14)</f>
        <v/>
      </c>
      <c r="P14" s="215"/>
      <c r="Q14" s="36"/>
      <c r="R14" s="37"/>
    </row>
    <row r="15" spans="2:18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2:18" s="1" customFormat="1" ht="14.45" customHeight="1">
      <c r="B16" s="35"/>
      <c r="C16" s="36"/>
      <c r="D16" s="32" t="s">
        <v>36</v>
      </c>
      <c r="E16" s="36"/>
      <c r="F16" s="36"/>
      <c r="G16" s="36"/>
      <c r="H16" s="36"/>
      <c r="I16" s="36"/>
      <c r="J16" s="36"/>
      <c r="K16" s="36"/>
      <c r="L16" s="36"/>
      <c r="M16" s="32" t="s">
        <v>30</v>
      </c>
      <c r="N16" s="36"/>
      <c r="O16" s="215" t="s">
        <v>37</v>
      </c>
      <c r="P16" s="215"/>
      <c r="Q16" s="36"/>
      <c r="R16" s="37"/>
    </row>
    <row r="17" spans="2:18" s="1" customFormat="1" ht="18" customHeight="1">
      <c r="B17" s="35"/>
      <c r="C17" s="36"/>
      <c r="D17" s="36"/>
      <c r="E17" s="30" t="s">
        <v>38</v>
      </c>
      <c r="F17" s="36"/>
      <c r="G17" s="36"/>
      <c r="H17" s="36"/>
      <c r="I17" s="36"/>
      <c r="J17" s="36"/>
      <c r="K17" s="36"/>
      <c r="L17" s="36"/>
      <c r="M17" s="32" t="s">
        <v>33</v>
      </c>
      <c r="N17" s="36"/>
      <c r="O17" s="215" t="s">
        <v>39</v>
      </c>
      <c r="P17" s="215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32" t="s">
        <v>41</v>
      </c>
      <c r="E19" s="36"/>
      <c r="F19" s="36"/>
      <c r="G19" s="36"/>
      <c r="H19" s="36"/>
      <c r="I19" s="36"/>
      <c r="J19" s="36"/>
      <c r="K19" s="36"/>
      <c r="L19" s="36"/>
      <c r="M19" s="32" t="s">
        <v>30</v>
      </c>
      <c r="N19" s="36"/>
      <c r="O19" s="215" t="s">
        <v>5</v>
      </c>
      <c r="P19" s="215"/>
      <c r="Q19" s="36"/>
      <c r="R19" s="37"/>
    </row>
    <row r="20" spans="2:18" s="1" customFormat="1" ht="18" customHeight="1">
      <c r="B20" s="35"/>
      <c r="C20" s="36"/>
      <c r="D20" s="36"/>
      <c r="E20" s="30" t="s">
        <v>42</v>
      </c>
      <c r="F20" s="36"/>
      <c r="G20" s="36"/>
      <c r="H20" s="36"/>
      <c r="I20" s="36"/>
      <c r="J20" s="36"/>
      <c r="K20" s="36"/>
      <c r="L20" s="36"/>
      <c r="M20" s="32" t="s">
        <v>33</v>
      </c>
      <c r="N20" s="36"/>
      <c r="O20" s="215" t="s">
        <v>5</v>
      </c>
      <c r="P20" s="215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32" t="s">
        <v>43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22.5" customHeight="1">
      <c r="B23" s="35"/>
      <c r="C23" s="36"/>
      <c r="D23" s="36"/>
      <c r="E23" s="218" t="s">
        <v>5</v>
      </c>
      <c r="F23" s="218"/>
      <c r="G23" s="218"/>
      <c r="H23" s="218"/>
      <c r="I23" s="218"/>
      <c r="J23" s="218"/>
      <c r="K23" s="218"/>
      <c r="L23" s="218"/>
      <c r="M23" s="36"/>
      <c r="N23" s="36"/>
      <c r="O23" s="36"/>
      <c r="P23" s="36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6"/>
      <c r="R25" s="37"/>
    </row>
    <row r="26" spans="2:18" s="1" customFormat="1" ht="14.45" customHeight="1">
      <c r="B26" s="35"/>
      <c r="C26" s="36"/>
      <c r="D26" s="105" t="s">
        <v>103</v>
      </c>
      <c r="E26" s="36"/>
      <c r="F26" s="36"/>
      <c r="G26" s="36"/>
      <c r="H26" s="36"/>
      <c r="I26" s="36"/>
      <c r="J26" s="36"/>
      <c r="K26" s="36"/>
      <c r="L26" s="36"/>
      <c r="M26" s="242">
        <f>N87</f>
        <v>0</v>
      </c>
      <c r="N26" s="242"/>
      <c r="O26" s="242"/>
      <c r="P26" s="242"/>
      <c r="Q26" s="36"/>
      <c r="R26" s="37"/>
    </row>
    <row r="27" spans="2:18" s="1" customFormat="1" ht="14.45" customHeight="1">
      <c r="B27" s="35"/>
      <c r="C27" s="36"/>
      <c r="D27" s="34" t="s">
        <v>104</v>
      </c>
      <c r="E27" s="36"/>
      <c r="F27" s="36"/>
      <c r="G27" s="36"/>
      <c r="H27" s="36"/>
      <c r="I27" s="36"/>
      <c r="J27" s="36"/>
      <c r="K27" s="36"/>
      <c r="L27" s="36"/>
      <c r="M27" s="242">
        <f>N103</f>
        <v>0</v>
      </c>
      <c r="N27" s="242"/>
      <c r="O27" s="242"/>
      <c r="P27" s="242"/>
      <c r="Q27" s="36"/>
      <c r="R27" s="37"/>
    </row>
    <row r="28" spans="2:18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2:18" s="1" customFormat="1" ht="25.35" customHeight="1">
      <c r="B29" s="35"/>
      <c r="C29" s="36"/>
      <c r="D29" s="106" t="s">
        <v>46</v>
      </c>
      <c r="E29" s="36"/>
      <c r="F29" s="36"/>
      <c r="G29" s="36"/>
      <c r="H29" s="36"/>
      <c r="I29" s="36"/>
      <c r="J29" s="36"/>
      <c r="K29" s="36"/>
      <c r="L29" s="36"/>
      <c r="M29" s="247">
        <f>ROUND(M26+M27,0)</f>
        <v>0</v>
      </c>
      <c r="N29" s="245"/>
      <c r="O29" s="245"/>
      <c r="P29" s="245"/>
      <c r="Q29" s="36"/>
      <c r="R29" s="37"/>
    </row>
    <row r="30" spans="2:18" s="1" customFormat="1" ht="6.95" customHeight="1">
      <c r="B30" s="35"/>
      <c r="C30" s="3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36"/>
      <c r="R30" s="37"/>
    </row>
    <row r="31" spans="2:18" s="1" customFormat="1" ht="14.45" customHeight="1">
      <c r="B31" s="35"/>
      <c r="C31" s="36"/>
      <c r="D31" s="42" t="s">
        <v>47</v>
      </c>
      <c r="E31" s="42" t="s">
        <v>48</v>
      </c>
      <c r="F31" s="43">
        <v>0.21</v>
      </c>
      <c r="G31" s="107" t="s">
        <v>49</v>
      </c>
      <c r="H31" s="248">
        <f>ROUND((SUM(BE103:BE104)+SUM(BE121:BE271)),0)</f>
        <v>0</v>
      </c>
      <c r="I31" s="245"/>
      <c r="J31" s="245"/>
      <c r="K31" s="36"/>
      <c r="L31" s="36"/>
      <c r="M31" s="248">
        <f>ROUND(ROUND((SUM(BE103:BE104)+SUM(BE121:BE271)),0)*F31,0)</f>
        <v>0</v>
      </c>
      <c r="N31" s="245"/>
      <c r="O31" s="245"/>
      <c r="P31" s="245"/>
      <c r="Q31" s="36"/>
      <c r="R31" s="37"/>
    </row>
    <row r="32" spans="2:18" s="1" customFormat="1" ht="14.45" customHeight="1">
      <c r="B32" s="35"/>
      <c r="C32" s="36"/>
      <c r="D32" s="36"/>
      <c r="E32" s="42" t="s">
        <v>50</v>
      </c>
      <c r="F32" s="43">
        <v>0.15</v>
      </c>
      <c r="G32" s="107" t="s">
        <v>49</v>
      </c>
      <c r="H32" s="248">
        <f>ROUND((SUM(BF103:BF104)+SUM(BF121:BF271)),0)</f>
        <v>0</v>
      </c>
      <c r="I32" s="245"/>
      <c r="J32" s="245"/>
      <c r="K32" s="36"/>
      <c r="L32" s="36"/>
      <c r="M32" s="248">
        <f>ROUND(ROUND((SUM(BF103:BF104)+SUM(BF121:BF271)),0)*F32,0)</f>
        <v>0</v>
      </c>
      <c r="N32" s="245"/>
      <c r="O32" s="245"/>
      <c r="P32" s="245"/>
      <c r="Q32" s="36"/>
      <c r="R32" s="37"/>
    </row>
    <row r="33" spans="2:18" s="1" customFormat="1" ht="14.45" customHeight="1" hidden="1">
      <c r="B33" s="35"/>
      <c r="C33" s="36"/>
      <c r="D33" s="36"/>
      <c r="E33" s="42" t="s">
        <v>51</v>
      </c>
      <c r="F33" s="43">
        <v>0.21</v>
      </c>
      <c r="G33" s="107" t="s">
        <v>49</v>
      </c>
      <c r="H33" s="248">
        <f>ROUND((SUM(BG103:BG104)+SUM(BG121:BG271)),0)</f>
        <v>0</v>
      </c>
      <c r="I33" s="245"/>
      <c r="J33" s="245"/>
      <c r="K33" s="36"/>
      <c r="L33" s="36"/>
      <c r="M33" s="248">
        <v>0</v>
      </c>
      <c r="N33" s="245"/>
      <c r="O33" s="245"/>
      <c r="P33" s="24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52</v>
      </c>
      <c r="F34" s="43">
        <v>0.15</v>
      </c>
      <c r="G34" s="107" t="s">
        <v>49</v>
      </c>
      <c r="H34" s="248">
        <f>ROUND((SUM(BH103:BH104)+SUM(BH121:BH271)),0)</f>
        <v>0</v>
      </c>
      <c r="I34" s="245"/>
      <c r="J34" s="245"/>
      <c r="K34" s="36"/>
      <c r="L34" s="36"/>
      <c r="M34" s="248">
        <v>0</v>
      </c>
      <c r="N34" s="245"/>
      <c r="O34" s="245"/>
      <c r="P34" s="24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53</v>
      </c>
      <c r="F35" s="43">
        <v>0</v>
      </c>
      <c r="G35" s="107" t="s">
        <v>49</v>
      </c>
      <c r="H35" s="248">
        <f>ROUND((SUM(BI103:BI104)+SUM(BI121:BI271)),0)</f>
        <v>0</v>
      </c>
      <c r="I35" s="245"/>
      <c r="J35" s="245"/>
      <c r="K35" s="36"/>
      <c r="L35" s="36"/>
      <c r="M35" s="248">
        <v>0</v>
      </c>
      <c r="N35" s="245"/>
      <c r="O35" s="245"/>
      <c r="P35" s="245"/>
      <c r="Q35" s="36"/>
      <c r="R35" s="37"/>
    </row>
    <row r="36" spans="2:18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</row>
    <row r="37" spans="2:18" s="1" customFormat="1" ht="25.35" customHeight="1">
      <c r="B37" s="35"/>
      <c r="C37" s="103"/>
      <c r="D37" s="108" t="s">
        <v>54</v>
      </c>
      <c r="E37" s="75"/>
      <c r="F37" s="75"/>
      <c r="G37" s="109" t="s">
        <v>55</v>
      </c>
      <c r="H37" s="110" t="s">
        <v>56</v>
      </c>
      <c r="I37" s="75"/>
      <c r="J37" s="75"/>
      <c r="K37" s="75"/>
      <c r="L37" s="249">
        <f>SUM(M29:M35)</f>
        <v>0</v>
      </c>
      <c r="M37" s="249"/>
      <c r="N37" s="249"/>
      <c r="O37" s="249"/>
      <c r="P37" s="250"/>
      <c r="Q37" s="103"/>
      <c r="R37" s="37"/>
    </row>
    <row r="38" spans="2:18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57</v>
      </c>
      <c r="E50" s="51"/>
      <c r="F50" s="51"/>
      <c r="G50" s="51"/>
      <c r="H50" s="52"/>
      <c r="I50" s="36"/>
      <c r="J50" s="50" t="s">
        <v>58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59</v>
      </c>
      <c r="E59" s="56"/>
      <c r="F59" s="56"/>
      <c r="G59" s="57" t="s">
        <v>60</v>
      </c>
      <c r="H59" s="58"/>
      <c r="I59" s="36"/>
      <c r="J59" s="55" t="s">
        <v>59</v>
      </c>
      <c r="K59" s="56"/>
      <c r="L59" s="56"/>
      <c r="M59" s="56"/>
      <c r="N59" s="57" t="s">
        <v>60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61</v>
      </c>
      <c r="E61" s="51"/>
      <c r="F61" s="51"/>
      <c r="G61" s="51"/>
      <c r="H61" s="52"/>
      <c r="I61" s="36"/>
      <c r="J61" s="50" t="s">
        <v>62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59</v>
      </c>
      <c r="E70" s="56"/>
      <c r="F70" s="56"/>
      <c r="G70" s="57" t="s">
        <v>60</v>
      </c>
      <c r="H70" s="58"/>
      <c r="I70" s="36"/>
      <c r="J70" s="55" t="s">
        <v>59</v>
      </c>
      <c r="K70" s="56"/>
      <c r="L70" s="56"/>
      <c r="M70" s="56"/>
      <c r="N70" s="57" t="s">
        <v>60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13" t="s">
        <v>105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6.95" customHeight="1">
      <c r="B78" s="35"/>
      <c r="C78" s="69" t="s">
        <v>18</v>
      </c>
      <c r="D78" s="36"/>
      <c r="E78" s="36"/>
      <c r="F78" s="227" t="str">
        <f>F6</f>
        <v>Základní škola El.Krásnohorské - Oprava venkovní kanalizace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6"/>
      <c r="R78" s="37"/>
    </row>
    <row r="79" spans="2:18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</row>
    <row r="80" spans="2:18" s="1" customFormat="1" ht="18" customHeight="1">
      <c r="B80" s="35"/>
      <c r="C80" s="32" t="s">
        <v>23</v>
      </c>
      <c r="D80" s="36"/>
      <c r="E80" s="36"/>
      <c r="F80" s="30" t="str">
        <f>F8</f>
        <v>ZŠ ul. El.Krásnohorské</v>
      </c>
      <c r="G80" s="36"/>
      <c r="H80" s="36"/>
      <c r="I80" s="36"/>
      <c r="J80" s="36"/>
      <c r="K80" s="32" t="s">
        <v>25</v>
      </c>
      <c r="L80" s="36"/>
      <c r="M80" s="246" t="str">
        <f>IF(O8="","",O8)</f>
        <v>30. 5. 2017</v>
      </c>
      <c r="N80" s="246"/>
      <c r="O80" s="246"/>
      <c r="P80" s="246"/>
      <c r="Q80" s="36"/>
      <c r="R80" s="37"/>
    </row>
    <row r="81" spans="2:18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18" s="1" customFormat="1" ht="15">
      <c r="B82" s="35"/>
      <c r="C82" s="32" t="s">
        <v>29</v>
      </c>
      <c r="D82" s="36"/>
      <c r="E82" s="36"/>
      <c r="F82" s="30" t="str">
        <f>E11</f>
        <v>Statutární město Frýdek-Místek</v>
      </c>
      <c r="G82" s="36"/>
      <c r="H82" s="36"/>
      <c r="I82" s="36"/>
      <c r="J82" s="36"/>
      <c r="K82" s="32" t="s">
        <v>36</v>
      </c>
      <c r="L82" s="36"/>
      <c r="M82" s="215" t="str">
        <f>E17</f>
        <v>Rechtik - PROJEKT</v>
      </c>
      <c r="N82" s="215"/>
      <c r="O82" s="215"/>
      <c r="P82" s="215"/>
      <c r="Q82" s="215"/>
      <c r="R82" s="37"/>
    </row>
    <row r="83" spans="2:18" s="1" customFormat="1" ht="14.45" customHeight="1">
      <c r="B83" s="35"/>
      <c r="C83" s="32" t="s">
        <v>34</v>
      </c>
      <c r="D83" s="36"/>
      <c r="E83" s="36"/>
      <c r="F83" s="30" t="str">
        <f>IF(E14="","",E14)</f>
        <v xml:space="preserve"> </v>
      </c>
      <c r="G83" s="36"/>
      <c r="H83" s="36"/>
      <c r="I83" s="36"/>
      <c r="J83" s="36"/>
      <c r="K83" s="32" t="s">
        <v>41</v>
      </c>
      <c r="L83" s="36"/>
      <c r="M83" s="215" t="str">
        <f>E20</f>
        <v>Josef Rechtik</v>
      </c>
      <c r="N83" s="215"/>
      <c r="O83" s="215"/>
      <c r="P83" s="215"/>
      <c r="Q83" s="215"/>
      <c r="R83" s="37"/>
    </row>
    <row r="84" spans="2:18" s="1" customFormat="1" ht="10.3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</row>
    <row r="85" spans="2:18" s="1" customFormat="1" ht="29.25" customHeight="1">
      <c r="B85" s="35"/>
      <c r="C85" s="251" t="s">
        <v>106</v>
      </c>
      <c r="D85" s="252"/>
      <c r="E85" s="252"/>
      <c r="F85" s="252"/>
      <c r="G85" s="252"/>
      <c r="H85" s="103"/>
      <c r="I85" s="103"/>
      <c r="J85" s="103"/>
      <c r="K85" s="103"/>
      <c r="L85" s="103"/>
      <c r="M85" s="103"/>
      <c r="N85" s="251" t="s">
        <v>107</v>
      </c>
      <c r="O85" s="252"/>
      <c r="P85" s="252"/>
      <c r="Q85" s="252"/>
      <c r="R85" s="37"/>
    </row>
    <row r="86" spans="2:18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111" t="s">
        <v>108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237">
        <f>N121</f>
        <v>0</v>
      </c>
      <c r="O87" s="253"/>
      <c r="P87" s="253"/>
      <c r="Q87" s="253"/>
      <c r="R87" s="37"/>
      <c r="AU87" s="21" t="s">
        <v>109</v>
      </c>
    </row>
    <row r="88" spans="2:18" s="6" customFormat="1" ht="24.95" customHeight="1">
      <c r="B88" s="112"/>
      <c r="C88" s="113"/>
      <c r="D88" s="114" t="s">
        <v>110</v>
      </c>
      <c r="E88" s="113"/>
      <c r="F88" s="113"/>
      <c r="G88" s="113"/>
      <c r="H88" s="113"/>
      <c r="I88" s="113"/>
      <c r="J88" s="113"/>
      <c r="K88" s="113"/>
      <c r="L88" s="113"/>
      <c r="M88" s="113"/>
      <c r="N88" s="254">
        <f>N122</f>
        <v>0</v>
      </c>
      <c r="O88" s="255"/>
      <c r="P88" s="255"/>
      <c r="Q88" s="255"/>
      <c r="R88" s="115"/>
    </row>
    <row r="89" spans="2:18" s="7" customFormat="1" ht="19.9" customHeight="1">
      <c r="B89" s="116"/>
      <c r="C89" s="117"/>
      <c r="D89" s="118" t="s">
        <v>111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56">
        <f>N123</f>
        <v>0</v>
      </c>
      <c r="O89" s="257"/>
      <c r="P89" s="257"/>
      <c r="Q89" s="257"/>
      <c r="R89" s="119"/>
    </row>
    <row r="90" spans="2:18" s="7" customFormat="1" ht="19.9" customHeight="1">
      <c r="B90" s="116"/>
      <c r="C90" s="117"/>
      <c r="D90" s="118" t="s">
        <v>112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56">
        <f>N188</f>
        <v>0</v>
      </c>
      <c r="O90" s="257"/>
      <c r="P90" s="257"/>
      <c r="Q90" s="257"/>
      <c r="R90" s="119"/>
    </row>
    <row r="91" spans="2:18" s="7" customFormat="1" ht="19.9" customHeight="1">
      <c r="B91" s="116"/>
      <c r="C91" s="117"/>
      <c r="D91" s="118" t="s">
        <v>113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56">
        <f>N193</f>
        <v>0</v>
      </c>
      <c r="O91" s="257"/>
      <c r="P91" s="257"/>
      <c r="Q91" s="257"/>
      <c r="R91" s="119"/>
    </row>
    <row r="92" spans="2:18" s="7" customFormat="1" ht="19.9" customHeight="1">
      <c r="B92" s="116"/>
      <c r="C92" s="117"/>
      <c r="D92" s="118" t="s">
        <v>114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56">
        <f>N200</f>
        <v>0</v>
      </c>
      <c r="O92" s="257"/>
      <c r="P92" s="257"/>
      <c r="Q92" s="257"/>
      <c r="R92" s="119"/>
    </row>
    <row r="93" spans="2:18" s="7" customFormat="1" ht="19.9" customHeight="1">
      <c r="B93" s="116"/>
      <c r="C93" s="117"/>
      <c r="D93" s="118" t="s">
        <v>115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56">
        <f>N211</f>
        <v>0</v>
      </c>
      <c r="O93" s="257"/>
      <c r="P93" s="257"/>
      <c r="Q93" s="257"/>
      <c r="R93" s="119"/>
    </row>
    <row r="94" spans="2:18" s="7" customFormat="1" ht="19.9" customHeight="1">
      <c r="B94" s="116"/>
      <c r="C94" s="117"/>
      <c r="D94" s="118" t="s">
        <v>116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56">
        <f>N215</f>
        <v>0</v>
      </c>
      <c r="O94" s="257"/>
      <c r="P94" s="257"/>
      <c r="Q94" s="257"/>
      <c r="R94" s="119"/>
    </row>
    <row r="95" spans="2:18" s="7" customFormat="1" ht="19.9" customHeight="1">
      <c r="B95" s="116"/>
      <c r="C95" s="117"/>
      <c r="D95" s="118" t="s">
        <v>117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56">
        <f>N247</f>
        <v>0</v>
      </c>
      <c r="O95" s="257"/>
      <c r="P95" s="257"/>
      <c r="Q95" s="257"/>
      <c r="R95" s="119"/>
    </row>
    <row r="96" spans="2:18" s="7" customFormat="1" ht="14.85" customHeight="1">
      <c r="B96" s="116"/>
      <c r="C96" s="117"/>
      <c r="D96" s="118" t="s">
        <v>118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56">
        <f>N257</f>
        <v>0</v>
      </c>
      <c r="O96" s="257"/>
      <c r="P96" s="257"/>
      <c r="Q96" s="257"/>
      <c r="R96" s="119"/>
    </row>
    <row r="97" spans="2:18" s="6" customFormat="1" ht="24.95" customHeight="1">
      <c r="B97" s="112"/>
      <c r="C97" s="113"/>
      <c r="D97" s="114" t="s">
        <v>119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54">
        <f>N260</f>
        <v>0</v>
      </c>
      <c r="O97" s="255"/>
      <c r="P97" s="255"/>
      <c r="Q97" s="255"/>
      <c r="R97" s="115"/>
    </row>
    <row r="98" spans="2:18" s="7" customFormat="1" ht="19.9" customHeight="1">
      <c r="B98" s="116"/>
      <c r="C98" s="117"/>
      <c r="D98" s="118" t="s">
        <v>120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56">
        <f>N261</f>
        <v>0</v>
      </c>
      <c r="O98" s="257"/>
      <c r="P98" s="257"/>
      <c r="Q98" s="257"/>
      <c r="R98" s="119"/>
    </row>
    <row r="99" spans="2:18" s="7" customFormat="1" ht="19.9" customHeight="1">
      <c r="B99" s="116"/>
      <c r="C99" s="117"/>
      <c r="D99" s="118" t="s">
        <v>121</v>
      </c>
      <c r="E99" s="117"/>
      <c r="F99" s="117"/>
      <c r="G99" s="117"/>
      <c r="H99" s="117"/>
      <c r="I99" s="117"/>
      <c r="J99" s="117"/>
      <c r="K99" s="117"/>
      <c r="L99" s="117"/>
      <c r="M99" s="117"/>
      <c r="N99" s="256">
        <f>N264</f>
        <v>0</v>
      </c>
      <c r="O99" s="257"/>
      <c r="P99" s="257"/>
      <c r="Q99" s="257"/>
      <c r="R99" s="119"/>
    </row>
    <row r="100" spans="2:18" s="6" customFormat="1" ht="24.95" customHeight="1">
      <c r="B100" s="112"/>
      <c r="C100" s="113"/>
      <c r="D100" s="114" t="s">
        <v>122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54">
        <f>N268</f>
        <v>0</v>
      </c>
      <c r="O100" s="255"/>
      <c r="P100" s="255"/>
      <c r="Q100" s="255"/>
      <c r="R100" s="115"/>
    </row>
    <row r="101" spans="2:18" s="7" customFormat="1" ht="19.9" customHeight="1">
      <c r="B101" s="116"/>
      <c r="C101" s="117"/>
      <c r="D101" s="118" t="s">
        <v>123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256">
        <f>N269</f>
        <v>0</v>
      </c>
      <c r="O101" s="257"/>
      <c r="P101" s="257"/>
      <c r="Q101" s="257"/>
      <c r="R101" s="119"/>
    </row>
    <row r="102" spans="2:18" s="1" customFormat="1" ht="21.7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</row>
    <row r="103" spans="2:21" s="1" customFormat="1" ht="29.25" customHeight="1">
      <c r="B103" s="35"/>
      <c r="C103" s="111" t="s">
        <v>124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253">
        <v>0</v>
      </c>
      <c r="O103" s="258"/>
      <c r="P103" s="258"/>
      <c r="Q103" s="258"/>
      <c r="R103" s="37"/>
      <c r="T103" s="120"/>
      <c r="U103" s="121" t="s">
        <v>47</v>
      </c>
    </row>
    <row r="104" spans="2:18" s="1" customFormat="1" ht="18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18" s="1" customFormat="1" ht="29.25" customHeight="1">
      <c r="B105" s="35"/>
      <c r="C105" s="102" t="s">
        <v>95</v>
      </c>
      <c r="D105" s="103"/>
      <c r="E105" s="103"/>
      <c r="F105" s="103"/>
      <c r="G105" s="103"/>
      <c r="H105" s="103"/>
      <c r="I105" s="103"/>
      <c r="J105" s="103"/>
      <c r="K105" s="103"/>
      <c r="L105" s="230">
        <f>ROUND(SUM(N87+N103),0)</f>
        <v>0</v>
      </c>
      <c r="M105" s="230"/>
      <c r="N105" s="230"/>
      <c r="O105" s="230"/>
      <c r="P105" s="230"/>
      <c r="Q105" s="230"/>
      <c r="R105" s="37"/>
    </row>
    <row r="106" spans="2:18" s="1" customFormat="1" ht="6.95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10" spans="2:18" s="1" customFormat="1" ht="6.95" customHeight="1"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4"/>
    </row>
    <row r="111" spans="2:18" s="1" customFormat="1" ht="36.95" customHeight="1">
      <c r="B111" s="35"/>
      <c r="C111" s="213" t="s">
        <v>125</v>
      </c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37"/>
    </row>
    <row r="112" spans="2:18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1" customFormat="1" ht="36.95" customHeight="1">
      <c r="B113" s="35"/>
      <c r="C113" s="69" t="s">
        <v>18</v>
      </c>
      <c r="D113" s="36"/>
      <c r="E113" s="36"/>
      <c r="F113" s="227" t="str">
        <f>F6</f>
        <v>Základní škola El.Krásnohorské - Oprava venkovní kanalizace</v>
      </c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36"/>
      <c r="R113" s="37"/>
    </row>
    <row r="114" spans="2:18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18" s="1" customFormat="1" ht="18" customHeight="1">
      <c r="B115" s="35"/>
      <c r="C115" s="32" t="s">
        <v>23</v>
      </c>
      <c r="D115" s="36"/>
      <c r="E115" s="36"/>
      <c r="F115" s="30" t="str">
        <f>F8</f>
        <v>ZŠ ul. El.Krásnohorské</v>
      </c>
      <c r="G115" s="36"/>
      <c r="H115" s="36"/>
      <c r="I115" s="36"/>
      <c r="J115" s="36"/>
      <c r="K115" s="32" t="s">
        <v>25</v>
      </c>
      <c r="L115" s="36"/>
      <c r="M115" s="246" t="str">
        <f>IF(O8="","",O8)</f>
        <v>30. 5. 2017</v>
      </c>
      <c r="N115" s="246"/>
      <c r="O115" s="246"/>
      <c r="P115" s="246"/>
      <c r="Q115" s="36"/>
      <c r="R115" s="37"/>
    </row>
    <row r="116" spans="2:18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18" s="1" customFormat="1" ht="15">
      <c r="B117" s="35"/>
      <c r="C117" s="32" t="s">
        <v>29</v>
      </c>
      <c r="D117" s="36"/>
      <c r="E117" s="36"/>
      <c r="F117" s="30" t="str">
        <f>E11</f>
        <v>Statutární město Frýdek-Místek</v>
      </c>
      <c r="G117" s="36"/>
      <c r="H117" s="36"/>
      <c r="I117" s="36"/>
      <c r="J117" s="36"/>
      <c r="K117" s="32" t="s">
        <v>36</v>
      </c>
      <c r="L117" s="36"/>
      <c r="M117" s="215" t="str">
        <f>E17</f>
        <v>Rechtik - PROJEKT</v>
      </c>
      <c r="N117" s="215"/>
      <c r="O117" s="215"/>
      <c r="P117" s="215"/>
      <c r="Q117" s="215"/>
      <c r="R117" s="37"/>
    </row>
    <row r="118" spans="2:18" s="1" customFormat="1" ht="14.45" customHeight="1">
      <c r="B118" s="35"/>
      <c r="C118" s="32" t="s">
        <v>34</v>
      </c>
      <c r="D118" s="36"/>
      <c r="E118" s="36"/>
      <c r="F118" s="30" t="str">
        <f>IF(E14="","",E14)</f>
        <v xml:space="preserve"> </v>
      </c>
      <c r="G118" s="36"/>
      <c r="H118" s="36"/>
      <c r="I118" s="36"/>
      <c r="J118" s="36"/>
      <c r="K118" s="32" t="s">
        <v>41</v>
      </c>
      <c r="L118" s="36"/>
      <c r="M118" s="215" t="str">
        <f>E20</f>
        <v>Josef Rechtik</v>
      </c>
      <c r="N118" s="215"/>
      <c r="O118" s="215"/>
      <c r="P118" s="215"/>
      <c r="Q118" s="215"/>
      <c r="R118" s="37"/>
    </row>
    <row r="119" spans="2:18" s="1" customFormat="1" ht="10.3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27" s="8" customFormat="1" ht="29.25" customHeight="1">
      <c r="B120" s="122"/>
      <c r="C120" s="123" t="s">
        <v>126</v>
      </c>
      <c r="D120" s="124" t="s">
        <v>127</v>
      </c>
      <c r="E120" s="124" t="s">
        <v>65</v>
      </c>
      <c r="F120" s="259" t="s">
        <v>128</v>
      </c>
      <c r="G120" s="259"/>
      <c r="H120" s="259"/>
      <c r="I120" s="259"/>
      <c r="J120" s="124" t="s">
        <v>129</v>
      </c>
      <c r="K120" s="124" t="s">
        <v>130</v>
      </c>
      <c r="L120" s="260" t="s">
        <v>131</v>
      </c>
      <c r="M120" s="260"/>
      <c r="N120" s="259" t="s">
        <v>107</v>
      </c>
      <c r="O120" s="259"/>
      <c r="P120" s="259"/>
      <c r="Q120" s="261"/>
      <c r="R120" s="125"/>
      <c r="T120" s="76" t="s">
        <v>132</v>
      </c>
      <c r="U120" s="77" t="s">
        <v>47</v>
      </c>
      <c r="V120" s="77" t="s">
        <v>133</v>
      </c>
      <c r="W120" s="77" t="s">
        <v>134</v>
      </c>
      <c r="X120" s="77" t="s">
        <v>135</v>
      </c>
      <c r="Y120" s="77" t="s">
        <v>136</v>
      </c>
      <c r="Z120" s="77" t="s">
        <v>137</v>
      </c>
      <c r="AA120" s="78" t="s">
        <v>138</v>
      </c>
    </row>
    <row r="121" spans="2:63" s="1" customFormat="1" ht="29.25" customHeight="1">
      <c r="B121" s="35"/>
      <c r="C121" s="80" t="s">
        <v>103</v>
      </c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281">
        <f>BK121</f>
        <v>0</v>
      </c>
      <c r="O121" s="282"/>
      <c r="P121" s="282"/>
      <c r="Q121" s="282"/>
      <c r="R121" s="37"/>
      <c r="T121" s="79"/>
      <c r="U121" s="51"/>
      <c r="V121" s="51"/>
      <c r="W121" s="126">
        <f>W122+W260+W268</f>
        <v>662.2361090000003</v>
      </c>
      <c r="X121" s="51"/>
      <c r="Y121" s="126">
        <f>Y122+Y260+Y268</f>
        <v>100.014576</v>
      </c>
      <c r="Z121" s="51"/>
      <c r="AA121" s="127">
        <f>AA122+AA260+AA268</f>
        <v>34.98115</v>
      </c>
      <c r="AT121" s="21" t="s">
        <v>82</v>
      </c>
      <c r="AU121" s="21" t="s">
        <v>109</v>
      </c>
      <c r="BK121" s="128">
        <f>BK122+BK260+BK268</f>
        <v>0</v>
      </c>
    </row>
    <row r="122" spans="2:63" s="9" customFormat="1" ht="37.35" customHeight="1">
      <c r="B122" s="129"/>
      <c r="C122" s="130"/>
      <c r="D122" s="131" t="s">
        <v>110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283">
        <f>BK122</f>
        <v>0</v>
      </c>
      <c r="O122" s="254"/>
      <c r="P122" s="254"/>
      <c r="Q122" s="254"/>
      <c r="R122" s="132"/>
      <c r="T122" s="133"/>
      <c r="U122" s="130"/>
      <c r="V122" s="130"/>
      <c r="W122" s="134">
        <f>W123+W188+W193+W200+W211+W215+W247</f>
        <v>657.8469090000002</v>
      </c>
      <c r="X122" s="130"/>
      <c r="Y122" s="134">
        <f>Y123+Y188+Y193+Y200+Y211+Y215+Y247</f>
        <v>99.997716</v>
      </c>
      <c r="Z122" s="130"/>
      <c r="AA122" s="135">
        <f>AA123+AA188+AA193+AA200+AA211+AA215+AA247</f>
        <v>34.98115</v>
      </c>
      <c r="AR122" s="136" t="s">
        <v>11</v>
      </c>
      <c r="AT122" s="137" t="s">
        <v>82</v>
      </c>
      <c r="AU122" s="137" t="s">
        <v>83</v>
      </c>
      <c r="AY122" s="136" t="s">
        <v>139</v>
      </c>
      <c r="BK122" s="138">
        <f>BK123+BK188+BK193+BK200+BK211+BK215+BK247</f>
        <v>0</v>
      </c>
    </row>
    <row r="123" spans="2:63" s="9" customFormat="1" ht="19.9" customHeight="1">
      <c r="B123" s="129"/>
      <c r="C123" s="130"/>
      <c r="D123" s="139" t="s">
        <v>111</v>
      </c>
      <c r="E123" s="139"/>
      <c r="F123" s="139"/>
      <c r="G123" s="139"/>
      <c r="H123" s="139"/>
      <c r="I123" s="139"/>
      <c r="J123" s="139"/>
      <c r="K123" s="139"/>
      <c r="L123" s="139"/>
      <c r="M123" s="139"/>
      <c r="N123" s="284">
        <f>BK123</f>
        <v>0</v>
      </c>
      <c r="O123" s="285"/>
      <c r="P123" s="285"/>
      <c r="Q123" s="285"/>
      <c r="R123" s="132"/>
      <c r="T123" s="133"/>
      <c r="U123" s="130"/>
      <c r="V123" s="130"/>
      <c r="W123" s="134">
        <f>SUM(W124:W187)</f>
        <v>466.40142000000003</v>
      </c>
      <c r="X123" s="130"/>
      <c r="Y123" s="134">
        <f>SUM(Y124:Y187)</f>
        <v>82.29285</v>
      </c>
      <c r="Z123" s="130"/>
      <c r="AA123" s="135">
        <f>SUM(AA124:AA187)</f>
        <v>34.564</v>
      </c>
      <c r="AR123" s="136" t="s">
        <v>11</v>
      </c>
      <c r="AT123" s="137" t="s">
        <v>82</v>
      </c>
      <c r="AU123" s="137" t="s">
        <v>11</v>
      </c>
      <c r="AY123" s="136" t="s">
        <v>139</v>
      </c>
      <c r="BK123" s="138">
        <f>SUM(BK124:BK187)</f>
        <v>0</v>
      </c>
    </row>
    <row r="124" spans="2:65" s="1" customFormat="1" ht="31.5" customHeight="1">
      <c r="B124" s="140"/>
      <c r="C124" s="141" t="s">
        <v>11</v>
      </c>
      <c r="D124" s="141" t="s">
        <v>140</v>
      </c>
      <c r="E124" s="142" t="s">
        <v>141</v>
      </c>
      <c r="F124" s="262" t="s">
        <v>142</v>
      </c>
      <c r="G124" s="262"/>
      <c r="H124" s="262"/>
      <c r="I124" s="262"/>
      <c r="J124" s="143" t="s">
        <v>143</v>
      </c>
      <c r="K124" s="144">
        <v>36.4</v>
      </c>
      <c r="L124" s="263"/>
      <c r="M124" s="263"/>
      <c r="N124" s="263">
        <f>ROUND(L124*K124,0)</f>
        <v>0</v>
      </c>
      <c r="O124" s="263"/>
      <c r="P124" s="263"/>
      <c r="Q124" s="263"/>
      <c r="R124" s="145"/>
      <c r="T124" s="146" t="s">
        <v>5</v>
      </c>
      <c r="U124" s="44" t="s">
        <v>48</v>
      </c>
      <c r="V124" s="147">
        <v>0.35</v>
      </c>
      <c r="W124" s="147">
        <f>V124*K124</f>
        <v>12.739999999999998</v>
      </c>
      <c r="X124" s="147">
        <v>0</v>
      </c>
      <c r="Y124" s="147">
        <f>X124*K124</f>
        <v>0</v>
      </c>
      <c r="Z124" s="147">
        <v>0.26</v>
      </c>
      <c r="AA124" s="148">
        <f>Z124*K124</f>
        <v>9.464</v>
      </c>
      <c r="AR124" s="21" t="s">
        <v>144</v>
      </c>
      <c r="AT124" s="21" t="s">
        <v>140</v>
      </c>
      <c r="AU124" s="21" t="s">
        <v>101</v>
      </c>
      <c r="AY124" s="21" t="s">
        <v>139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1" t="s">
        <v>11</v>
      </c>
      <c r="BK124" s="149">
        <f>ROUND(L124*K124,0)</f>
        <v>0</v>
      </c>
      <c r="BL124" s="21" t="s">
        <v>144</v>
      </c>
      <c r="BM124" s="21" t="s">
        <v>145</v>
      </c>
    </row>
    <row r="125" spans="2:51" s="10" customFormat="1" ht="22.5" customHeight="1">
      <c r="B125" s="150"/>
      <c r="C125" s="151"/>
      <c r="D125" s="151"/>
      <c r="E125" s="152" t="s">
        <v>5</v>
      </c>
      <c r="F125" s="264" t="s">
        <v>146</v>
      </c>
      <c r="G125" s="265"/>
      <c r="H125" s="265"/>
      <c r="I125" s="265"/>
      <c r="J125" s="151"/>
      <c r="K125" s="153">
        <v>36.4</v>
      </c>
      <c r="L125" s="151"/>
      <c r="M125" s="151"/>
      <c r="N125" s="151"/>
      <c r="O125" s="151"/>
      <c r="P125" s="151"/>
      <c r="Q125" s="151"/>
      <c r="R125" s="154"/>
      <c r="T125" s="155"/>
      <c r="U125" s="151"/>
      <c r="V125" s="151"/>
      <c r="W125" s="151"/>
      <c r="X125" s="151"/>
      <c r="Y125" s="151"/>
      <c r="Z125" s="151"/>
      <c r="AA125" s="156"/>
      <c r="AT125" s="157" t="s">
        <v>147</v>
      </c>
      <c r="AU125" s="157" t="s">
        <v>101</v>
      </c>
      <c r="AV125" s="10" t="s">
        <v>101</v>
      </c>
      <c r="AW125" s="10" t="s">
        <v>40</v>
      </c>
      <c r="AX125" s="10" t="s">
        <v>83</v>
      </c>
      <c r="AY125" s="157" t="s">
        <v>139</v>
      </c>
    </row>
    <row r="126" spans="2:65" s="1" customFormat="1" ht="31.5" customHeight="1">
      <c r="B126" s="140"/>
      <c r="C126" s="141" t="s">
        <v>101</v>
      </c>
      <c r="D126" s="141" t="s">
        <v>140</v>
      </c>
      <c r="E126" s="142" t="s">
        <v>148</v>
      </c>
      <c r="F126" s="262" t="s">
        <v>149</v>
      </c>
      <c r="G126" s="262"/>
      <c r="H126" s="262"/>
      <c r="I126" s="262"/>
      <c r="J126" s="143" t="s">
        <v>143</v>
      </c>
      <c r="K126" s="144">
        <v>43.6</v>
      </c>
      <c r="L126" s="263"/>
      <c r="M126" s="263"/>
      <c r="N126" s="263">
        <f>ROUND(L126*K126,0)</f>
        <v>0</v>
      </c>
      <c r="O126" s="263"/>
      <c r="P126" s="263"/>
      <c r="Q126" s="263"/>
      <c r="R126" s="145"/>
      <c r="T126" s="146" t="s">
        <v>5</v>
      </c>
      <c r="U126" s="44" t="s">
        <v>48</v>
      </c>
      <c r="V126" s="147">
        <v>0.756</v>
      </c>
      <c r="W126" s="147">
        <f>V126*K126</f>
        <v>32.961600000000004</v>
      </c>
      <c r="X126" s="147">
        <v>0</v>
      </c>
      <c r="Y126" s="147">
        <f>X126*K126</f>
        <v>0</v>
      </c>
      <c r="Z126" s="147">
        <v>0.5</v>
      </c>
      <c r="AA126" s="148">
        <f>Z126*K126</f>
        <v>21.8</v>
      </c>
      <c r="AR126" s="21" t="s">
        <v>144</v>
      </c>
      <c r="AT126" s="21" t="s">
        <v>140</v>
      </c>
      <c r="AU126" s="21" t="s">
        <v>101</v>
      </c>
      <c r="AY126" s="21" t="s">
        <v>139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11</v>
      </c>
      <c r="BK126" s="149">
        <f>ROUND(L126*K126,0)</f>
        <v>0</v>
      </c>
      <c r="BL126" s="21" t="s">
        <v>144</v>
      </c>
      <c r="BM126" s="21" t="s">
        <v>150</v>
      </c>
    </row>
    <row r="127" spans="2:51" s="11" customFormat="1" ht="22.5" customHeight="1">
      <c r="B127" s="158"/>
      <c r="C127" s="159"/>
      <c r="D127" s="159"/>
      <c r="E127" s="160" t="s">
        <v>5</v>
      </c>
      <c r="F127" s="266" t="s">
        <v>151</v>
      </c>
      <c r="G127" s="267"/>
      <c r="H127" s="267"/>
      <c r="I127" s="267"/>
      <c r="J127" s="159"/>
      <c r="K127" s="161" t="s">
        <v>5</v>
      </c>
      <c r="L127" s="159"/>
      <c r="M127" s="159"/>
      <c r="N127" s="159"/>
      <c r="O127" s="159"/>
      <c r="P127" s="159"/>
      <c r="Q127" s="159"/>
      <c r="R127" s="162"/>
      <c r="T127" s="163"/>
      <c r="U127" s="159"/>
      <c r="V127" s="159"/>
      <c r="W127" s="159"/>
      <c r="X127" s="159"/>
      <c r="Y127" s="159"/>
      <c r="Z127" s="159"/>
      <c r="AA127" s="164"/>
      <c r="AT127" s="165" t="s">
        <v>147</v>
      </c>
      <c r="AU127" s="165" t="s">
        <v>101</v>
      </c>
      <c r="AV127" s="11" t="s">
        <v>11</v>
      </c>
      <c r="AW127" s="11" t="s">
        <v>40</v>
      </c>
      <c r="AX127" s="11" t="s">
        <v>83</v>
      </c>
      <c r="AY127" s="165" t="s">
        <v>139</v>
      </c>
    </row>
    <row r="128" spans="2:51" s="10" customFormat="1" ht="22.5" customHeight="1">
      <c r="B128" s="150"/>
      <c r="C128" s="151"/>
      <c r="D128" s="151"/>
      <c r="E128" s="152" t="s">
        <v>5</v>
      </c>
      <c r="F128" s="268" t="s">
        <v>152</v>
      </c>
      <c r="G128" s="269"/>
      <c r="H128" s="269"/>
      <c r="I128" s="269"/>
      <c r="J128" s="151"/>
      <c r="K128" s="153">
        <v>28.6</v>
      </c>
      <c r="L128" s="151"/>
      <c r="M128" s="151"/>
      <c r="N128" s="151"/>
      <c r="O128" s="151"/>
      <c r="P128" s="151"/>
      <c r="Q128" s="151"/>
      <c r="R128" s="154"/>
      <c r="T128" s="155"/>
      <c r="U128" s="151"/>
      <c r="V128" s="151"/>
      <c r="W128" s="151"/>
      <c r="X128" s="151"/>
      <c r="Y128" s="151"/>
      <c r="Z128" s="151"/>
      <c r="AA128" s="156"/>
      <c r="AT128" s="157" t="s">
        <v>147</v>
      </c>
      <c r="AU128" s="157" t="s">
        <v>101</v>
      </c>
      <c r="AV128" s="10" t="s">
        <v>101</v>
      </c>
      <c r="AW128" s="10" t="s">
        <v>40</v>
      </c>
      <c r="AX128" s="10" t="s">
        <v>83</v>
      </c>
      <c r="AY128" s="157" t="s">
        <v>139</v>
      </c>
    </row>
    <row r="129" spans="2:51" s="11" customFormat="1" ht="22.5" customHeight="1">
      <c r="B129" s="158"/>
      <c r="C129" s="159"/>
      <c r="D129" s="159"/>
      <c r="E129" s="160" t="s">
        <v>5</v>
      </c>
      <c r="F129" s="270" t="s">
        <v>153</v>
      </c>
      <c r="G129" s="271"/>
      <c r="H129" s="271"/>
      <c r="I129" s="271"/>
      <c r="J129" s="159"/>
      <c r="K129" s="161" t="s">
        <v>5</v>
      </c>
      <c r="L129" s="159"/>
      <c r="M129" s="159"/>
      <c r="N129" s="159"/>
      <c r="O129" s="159"/>
      <c r="P129" s="159"/>
      <c r="Q129" s="159"/>
      <c r="R129" s="162"/>
      <c r="T129" s="163"/>
      <c r="U129" s="159"/>
      <c r="V129" s="159"/>
      <c r="W129" s="159"/>
      <c r="X129" s="159"/>
      <c r="Y129" s="159"/>
      <c r="Z129" s="159"/>
      <c r="AA129" s="164"/>
      <c r="AT129" s="165" t="s">
        <v>147</v>
      </c>
      <c r="AU129" s="165" t="s">
        <v>101</v>
      </c>
      <c r="AV129" s="11" t="s">
        <v>11</v>
      </c>
      <c r="AW129" s="11" t="s">
        <v>40</v>
      </c>
      <c r="AX129" s="11" t="s">
        <v>83</v>
      </c>
      <c r="AY129" s="165" t="s">
        <v>139</v>
      </c>
    </row>
    <row r="130" spans="2:51" s="10" customFormat="1" ht="22.5" customHeight="1">
      <c r="B130" s="150"/>
      <c r="C130" s="151"/>
      <c r="D130" s="151"/>
      <c r="E130" s="152" t="s">
        <v>5</v>
      </c>
      <c r="F130" s="268" t="s">
        <v>154</v>
      </c>
      <c r="G130" s="269"/>
      <c r="H130" s="269"/>
      <c r="I130" s="269"/>
      <c r="J130" s="151"/>
      <c r="K130" s="153">
        <v>15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147</v>
      </c>
      <c r="AU130" s="157" t="s">
        <v>101</v>
      </c>
      <c r="AV130" s="10" t="s">
        <v>101</v>
      </c>
      <c r="AW130" s="10" t="s">
        <v>40</v>
      </c>
      <c r="AX130" s="10" t="s">
        <v>83</v>
      </c>
      <c r="AY130" s="157" t="s">
        <v>139</v>
      </c>
    </row>
    <row r="131" spans="2:51" s="12" customFormat="1" ht="22.5" customHeight="1">
      <c r="B131" s="166"/>
      <c r="C131" s="167"/>
      <c r="D131" s="167"/>
      <c r="E131" s="168" t="s">
        <v>5</v>
      </c>
      <c r="F131" s="272" t="s">
        <v>155</v>
      </c>
      <c r="G131" s="273"/>
      <c r="H131" s="273"/>
      <c r="I131" s="273"/>
      <c r="J131" s="167"/>
      <c r="K131" s="169">
        <v>43.6</v>
      </c>
      <c r="L131" s="167"/>
      <c r="M131" s="167"/>
      <c r="N131" s="167"/>
      <c r="O131" s="167"/>
      <c r="P131" s="167"/>
      <c r="Q131" s="167"/>
      <c r="R131" s="170"/>
      <c r="T131" s="171"/>
      <c r="U131" s="167"/>
      <c r="V131" s="167"/>
      <c r="W131" s="167"/>
      <c r="X131" s="167"/>
      <c r="Y131" s="167"/>
      <c r="Z131" s="167"/>
      <c r="AA131" s="172"/>
      <c r="AT131" s="173" t="s">
        <v>147</v>
      </c>
      <c r="AU131" s="173" t="s">
        <v>101</v>
      </c>
      <c r="AV131" s="12" t="s">
        <v>144</v>
      </c>
      <c r="AW131" s="12" t="s">
        <v>40</v>
      </c>
      <c r="AX131" s="12" t="s">
        <v>11</v>
      </c>
      <c r="AY131" s="173" t="s">
        <v>139</v>
      </c>
    </row>
    <row r="132" spans="2:65" s="1" customFormat="1" ht="31.5" customHeight="1">
      <c r="B132" s="140"/>
      <c r="C132" s="141" t="s">
        <v>156</v>
      </c>
      <c r="D132" s="141" t="s">
        <v>140</v>
      </c>
      <c r="E132" s="142" t="s">
        <v>157</v>
      </c>
      <c r="F132" s="262" t="s">
        <v>158</v>
      </c>
      <c r="G132" s="262"/>
      <c r="H132" s="262"/>
      <c r="I132" s="262"/>
      <c r="J132" s="143" t="s">
        <v>143</v>
      </c>
      <c r="K132" s="144">
        <v>15</v>
      </c>
      <c r="L132" s="263"/>
      <c r="M132" s="263"/>
      <c r="N132" s="263">
        <f>ROUND(L132*K132,0)</f>
        <v>0</v>
      </c>
      <c r="O132" s="263"/>
      <c r="P132" s="263"/>
      <c r="Q132" s="263"/>
      <c r="R132" s="145"/>
      <c r="T132" s="146" t="s">
        <v>5</v>
      </c>
      <c r="U132" s="44" t="s">
        <v>48</v>
      </c>
      <c r="V132" s="147">
        <v>0.772</v>
      </c>
      <c r="W132" s="147">
        <f>V132*K132</f>
        <v>11.58</v>
      </c>
      <c r="X132" s="147">
        <v>0</v>
      </c>
      <c r="Y132" s="147">
        <f>X132*K132</f>
        <v>0</v>
      </c>
      <c r="Z132" s="147">
        <v>0.22</v>
      </c>
      <c r="AA132" s="148">
        <f>Z132*K132</f>
        <v>3.3</v>
      </c>
      <c r="AR132" s="21" t="s">
        <v>144</v>
      </c>
      <c r="AT132" s="21" t="s">
        <v>140</v>
      </c>
      <c r="AU132" s="21" t="s">
        <v>101</v>
      </c>
      <c r="AY132" s="21" t="s">
        <v>139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1" t="s">
        <v>11</v>
      </c>
      <c r="BK132" s="149">
        <f>ROUND(L132*K132,0)</f>
        <v>0</v>
      </c>
      <c r="BL132" s="21" t="s">
        <v>144</v>
      </c>
      <c r="BM132" s="21" t="s">
        <v>159</v>
      </c>
    </row>
    <row r="133" spans="2:65" s="1" customFormat="1" ht="31.5" customHeight="1">
      <c r="B133" s="140"/>
      <c r="C133" s="141" t="s">
        <v>144</v>
      </c>
      <c r="D133" s="141" t="s">
        <v>140</v>
      </c>
      <c r="E133" s="142" t="s">
        <v>160</v>
      </c>
      <c r="F133" s="262" t="s">
        <v>161</v>
      </c>
      <c r="G133" s="262"/>
      <c r="H133" s="262"/>
      <c r="I133" s="262"/>
      <c r="J133" s="143" t="s">
        <v>162</v>
      </c>
      <c r="K133" s="144">
        <v>20</v>
      </c>
      <c r="L133" s="263"/>
      <c r="M133" s="263"/>
      <c r="N133" s="263">
        <f>ROUND(L133*K133,0)</f>
        <v>0</v>
      </c>
      <c r="O133" s="263"/>
      <c r="P133" s="263"/>
      <c r="Q133" s="263"/>
      <c r="R133" s="145"/>
      <c r="T133" s="146" t="s">
        <v>5</v>
      </c>
      <c r="U133" s="44" t="s">
        <v>48</v>
      </c>
      <c r="V133" s="147">
        <v>0.5</v>
      </c>
      <c r="W133" s="147">
        <f>V133*K133</f>
        <v>10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1" t="s">
        <v>144</v>
      </c>
      <c r="AT133" s="21" t="s">
        <v>140</v>
      </c>
      <c r="AU133" s="21" t="s">
        <v>101</v>
      </c>
      <c r="AY133" s="21" t="s">
        <v>139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1" t="s">
        <v>11</v>
      </c>
      <c r="BK133" s="149">
        <f>ROUND(L133*K133,0)</f>
        <v>0</v>
      </c>
      <c r="BL133" s="21" t="s">
        <v>144</v>
      </c>
      <c r="BM133" s="21" t="s">
        <v>163</v>
      </c>
    </row>
    <row r="134" spans="2:65" s="1" customFormat="1" ht="31.5" customHeight="1">
      <c r="B134" s="140"/>
      <c r="C134" s="141" t="s">
        <v>164</v>
      </c>
      <c r="D134" s="141" t="s">
        <v>140</v>
      </c>
      <c r="E134" s="142" t="s">
        <v>165</v>
      </c>
      <c r="F134" s="262" t="s">
        <v>166</v>
      </c>
      <c r="G134" s="262"/>
      <c r="H134" s="262"/>
      <c r="I134" s="262"/>
      <c r="J134" s="143" t="s">
        <v>167</v>
      </c>
      <c r="K134" s="144">
        <v>30</v>
      </c>
      <c r="L134" s="263"/>
      <c r="M134" s="263"/>
      <c r="N134" s="263">
        <f>ROUND(L134*K134,0)</f>
        <v>0</v>
      </c>
      <c r="O134" s="263"/>
      <c r="P134" s="263"/>
      <c r="Q134" s="263"/>
      <c r="R134" s="145"/>
      <c r="T134" s="146" t="s">
        <v>5</v>
      </c>
      <c r="U134" s="44" t="s">
        <v>48</v>
      </c>
      <c r="V134" s="147">
        <v>0</v>
      </c>
      <c r="W134" s="147">
        <f>V134*K134</f>
        <v>0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1" t="s">
        <v>144</v>
      </c>
      <c r="AT134" s="21" t="s">
        <v>140</v>
      </c>
      <c r="AU134" s="21" t="s">
        <v>101</v>
      </c>
      <c r="AY134" s="21" t="s">
        <v>139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1" t="s">
        <v>11</v>
      </c>
      <c r="BK134" s="149">
        <f>ROUND(L134*K134,0)</f>
        <v>0</v>
      </c>
      <c r="BL134" s="21" t="s">
        <v>144</v>
      </c>
      <c r="BM134" s="21" t="s">
        <v>168</v>
      </c>
    </row>
    <row r="135" spans="2:65" s="1" customFormat="1" ht="31.5" customHeight="1">
      <c r="B135" s="140"/>
      <c r="C135" s="141" t="s">
        <v>169</v>
      </c>
      <c r="D135" s="141" t="s">
        <v>140</v>
      </c>
      <c r="E135" s="142" t="s">
        <v>170</v>
      </c>
      <c r="F135" s="262" t="s">
        <v>171</v>
      </c>
      <c r="G135" s="262"/>
      <c r="H135" s="262"/>
      <c r="I135" s="262"/>
      <c r="J135" s="143" t="s">
        <v>172</v>
      </c>
      <c r="K135" s="144">
        <v>4.5</v>
      </c>
      <c r="L135" s="263"/>
      <c r="M135" s="263"/>
      <c r="N135" s="263">
        <f>ROUND(L135*K135,0)</f>
        <v>0</v>
      </c>
      <c r="O135" s="263"/>
      <c r="P135" s="263"/>
      <c r="Q135" s="263"/>
      <c r="R135" s="145"/>
      <c r="T135" s="146" t="s">
        <v>5</v>
      </c>
      <c r="U135" s="44" t="s">
        <v>48</v>
      </c>
      <c r="V135" s="147">
        <v>0.703</v>
      </c>
      <c r="W135" s="147">
        <f>V135*K135</f>
        <v>3.1635</v>
      </c>
      <c r="X135" s="147">
        <v>0.00868</v>
      </c>
      <c r="Y135" s="147">
        <f>X135*K135</f>
        <v>0.03906</v>
      </c>
      <c r="Z135" s="147">
        <v>0</v>
      </c>
      <c r="AA135" s="148">
        <f>Z135*K135</f>
        <v>0</v>
      </c>
      <c r="AR135" s="21" t="s">
        <v>144</v>
      </c>
      <c r="AT135" s="21" t="s">
        <v>140</v>
      </c>
      <c r="AU135" s="21" t="s">
        <v>101</v>
      </c>
      <c r="AY135" s="21" t="s">
        <v>139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1" t="s">
        <v>11</v>
      </c>
      <c r="BK135" s="149">
        <f>ROUND(L135*K135,0)</f>
        <v>0</v>
      </c>
      <c r="BL135" s="21" t="s">
        <v>144</v>
      </c>
      <c r="BM135" s="21" t="s">
        <v>173</v>
      </c>
    </row>
    <row r="136" spans="2:51" s="10" customFormat="1" ht="22.5" customHeight="1">
      <c r="B136" s="150"/>
      <c r="C136" s="151"/>
      <c r="D136" s="151"/>
      <c r="E136" s="152" t="s">
        <v>5</v>
      </c>
      <c r="F136" s="264" t="s">
        <v>174</v>
      </c>
      <c r="G136" s="265"/>
      <c r="H136" s="265"/>
      <c r="I136" s="265"/>
      <c r="J136" s="151"/>
      <c r="K136" s="153">
        <v>4.5</v>
      </c>
      <c r="L136" s="151"/>
      <c r="M136" s="151"/>
      <c r="N136" s="151"/>
      <c r="O136" s="151"/>
      <c r="P136" s="151"/>
      <c r="Q136" s="151"/>
      <c r="R136" s="154"/>
      <c r="T136" s="155"/>
      <c r="U136" s="151"/>
      <c r="V136" s="151"/>
      <c r="W136" s="151"/>
      <c r="X136" s="151"/>
      <c r="Y136" s="151"/>
      <c r="Z136" s="151"/>
      <c r="AA136" s="156"/>
      <c r="AT136" s="157" t="s">
        <v>147</v>
      </c>
      <c r="AU136" s="157" t="s">
        <v>101</v>
      </c>
      <c r="AV136" s="10" t="s">
        <v>101</v>
      </c>
      <c r="AW136" s="10" t="s">
        <v>40</v>
      </c>
      <c r="AX136" s="10" t="s">
        <v>83</v>
      </c>
      <c r="AY136" s="157" t="s">
        <v>139</v>
      </c>
    </row>
    <row r="137" spans="2:65" s="1" customFormat="1" ht="31.5" customHeight="1">
      <c r="B137" s="140"/>
      <c r="C137" s="141" t="s">
        <v>175</v>
      </c>
      <c r="D137" s="141" t="s">
        <v>140</v>
      </c>
      <c r="E137" s="142" t="s">
        <v>176</v>
      </c>
      <c r="F137" s="262" t="s">
        <v>177</v>
      </c>
      <c r="G137" s="262"/>
      <c r="H137" s="262"/>
      <c r="I137" s="262"/>
      <c r="J137" s="143" t="s">
        <v>172</v>
      </c>
      <c r="K137" s="144">
        <v>4.5</v>
      </c>
      <c r="L137" s="263"/>
      <c r="M137" s="263"/>
      <c r="N137" s="263">
        <f>ROUND(L137*K137,0)</f>
        <v>0</v>
      </c>
      <c r="O137" s="263"/>
      <c r="P137" s="263"/>
      <c r="Q137" s="263"/>
      <c r="R137" s="145"/>
      <c r="T137" s="146" t="s">
        <v>5</v>
      </c>
      <c r="U137" s="44" t="s">
        <v>48</v>
      </c>
      <c r="V137" s="147">
        <v>0.547</v>
      </c>
      <c r="W137" s="147">
        <f>V137*K137</f>
        <v>2.4615</v>
      </c>
      <c r="X137" s="147">
        <v>0.0369</v>
      </c>
      <c r="Y137" s="147">
        <f>X137*K137</f>
        <v>0.16605</v>
      </c>
      <c r="Z137" s="147">
        <v>0</v>
      </c>
      <c r="AA137" s="148">
        <f>Z137*K137</f>
        <v>0</v>
      </c>
      <c r="AR137" s="21" t="s">
        <v>144</v>
      </c>
      <c r="AT137" s="21" t="s">
        <v>140</v>
      </c>
      <c r="AU137" s="21" t="s">
        <v>101</v>
      </c>
      <c r="AY137" s="21" t="s">
        <v>139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11</v>
      </c>
      <c r="BK137" s="149">
        <f>ROUND(L137*K137,0)</f>
        <v>0</v>
      </c>
      <c r="BL137" s="21" t="s">
        <v>144</v>
      </c>
      <c r="BM137" s="21" t="s">
        <v>178</v>
      </c>
    </row>
    <row r="138" spans="2:51" s="10" customFormat="1" ht="22.5" customHeight="1">
      <c r="B138" s="150"/>
      <c r="C138" s="151"/>
      <c r="D138" s="151"/>
      <c r="E138" s="152" t="s">
        <v>5</v>
      </c>
      <c r="F138" s="264" t="s">
        <v>179</v>
      </c>
      <c r="G138" s="265"/>
      <c r="H138" s="265"/>
      <c r="I138" s="265"/>
      <c r="J138" s="151"/>
      <c r="K138" s="153">
        <v>4.5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147</v>
      </c>
      <c r="AU138" s="157" t="s">
        <v>101</v>
      </c>
      <c r="AV138" s="10" t="s">
        <v>101</v>
      </c>
      <c r="AW138" s="10" t="s">
        <v>40</v>
      </c>
      <c r="AX138" s="10" t="s">
        <v>83</v>
      </c>
      <c r="AY138" s="157" t="s">
        <v>139</v>
      </c>
    </row>
    <row r="139" spans="2:65" s="1" customFormat="1" ht="31.5" customHeight="1">
      <c r="B139" s="140"/>
      <c r="C139" s="141" t="s">
        <v>180</v>
      </c>
      <c r="D139" s="141" t="s">
        <v>140</v>
      </c>
      <c r="E139" s="142" t="s">
        <v>181</v>
      </c>
      <c r="F139" s="262" t="s">
        <v>182</v>
      </c>
      <c r="G139" s="262"/>
      <c r="H139" s="262"/>
      <c r="I139" s="262"/>
      <c r="J139" s="143" t="s">
        <v>183</v>
      </c>
      <c r="K139" s="144">
        <v>32.4</v>
      </c>
      <c r="L139" s="263"/>
      <c r="M139" s="263"/>
      <c r="N139" s="263">
        <f>ROUND(L139*K139,0)</f>
        <v>0</v>
      </c>
      <c r="O139" s="263"/>
      <c r="P139" s="263"/>
      <c r="Q139" s="263"/>
      <c r="R139" s="145"/>
      <c r="T139" s="146" t="s">
        <v>5</v>
      </c>
      <c r="U139" s="44" t="s">
        <v>48</v>
      </c>
      <c r="V139" s="147">
        <v>1.548</v>
      </c>
      <c r="W139" s="147">
        <f>V139*K139</f>
        <v>50.1552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1" t="s">
        <v>144</v>
      </c>
      <c r="AT139" s="21" t="s">
        <v>140</v>
      </c>
      <c r="AU139" s="21" t="s">
        <v>101</v>
      </c>
      <c r="AY139" s="21" t="s">
        <v>139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1" t="s">
        <v>11</v>
      </c>
      <c r="BK139" s="149">
        <f>ROUND(L139*K139,0)</f>
        <v>0</v>
      </c>
      <c r="BL139" s="21" t="s">
        <v>144</v>
      </c>
      <c r="BM139" s="21" t="s">
        <v>184</v>
      </c>
    </row>
    <row r="140" spans="2:51" s="10" customFormat="1" ht="22.5" customHeight="1">
      <c r="B140" s="150"/>
      <c r="C140" s="151"/>
      <c r="D140" s="151"/>
      <c r="E140" s="152" t="s">
        <v>5</v>
      </c>
      <c r="F140" s="264" t="s">
        <v>185</v>
      </c>
      <c r="G140" s="265"/>
      <c r="H140" s="265"/>
      <c r="I140" s="265"/>
      <c r="J140" s="151"/>
      <c r="K140" s="153">
        <v>32.4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147</v>
      </c>
      <c r="AU140" s="157" t="s">
        <v>101</v>
      </c>
      <c r="AV140" s="10" t="s">
        <v>101</v>
      </c>
      <c r="AW140" s="10" t="s">
        <v>40</v>
      </c>
      <c r="AX140" s="10" t="s">
        <v>83</v>
      </c>
      <c r="AY140" s="157" t="s">
        <v>139</v>
      </c>
    </row>
    <row r="141" spans="2:65" s="1" customFormat="1" ht="31.5" customHeight="1">
      <c r="B141" s="140"/>
      <c r="C141" s="141" t="s">
        <v>186</v>
      </c>
      <c r="D141" s="141" t="s">
        <v>140</v>
      </c>
      <c r="E141" s="142" t="s">
        <v>187</v>
      </c>
      <c r="F141" s="262" t="s">
        <v>188</v>
      </c>
      <c r="G141" s="262"/>
      <c r="H141" s="262"/>
      <c r="I141" s="262"/>
      <c r="J141" s="143" t="s">
        <v>183</v>
      </c>
      <c r="K141" s="144">
        <v>7.28</v>
      </c>
      <c r="L141" s="263"/>
      <c r="M141" s="263"/>
      <c r="N141" s="263">
        <f>ROUND(L141*K141,0)</f>
        <v>0</v>
      </c>
      <c r="O141" s="263"/>
      <c r="P141" s="263"/>
      <c r="Q141" s="263"/>
      <c r="R141" s="145"/>
      <c r="T141" s="146" t="s">
        <v>5</v>
      </c>
      <c r="U141" s="44" t="s">
        <v>48</v>
      </c>
      <c r="V141" s="147">
        <v>0.097</v>
      </c>
      <c r="W141" s="147">
        <f>V141*K141</f>
        <v>0.70616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1" t="s">
        <v>144</v>
      </c>
      <c r="AT141" s="21" t="s">
        <v>140</v>
      </c>
      <c r="AU141" s="21" t="s">
        <v>101</v>
      </c>
      <c r="AY141" s="21" t="s">
        <v>139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1" t="s">
        <v>11</v>
      </c>
      <c r="BK141" s="149">
        <f>ROUND(L141*K141,0)</f>
        <v>0</v>
      </c>
      <c r="BL141" s="21" t="s">
        <v>144</v>
      </c>
      <c r="BM141" s="21" t="s">
        <v>189</v>
      </c>
    </row>
    <row r="142" spans="2:51" s="11" customFormat="1" ht="22.5" customHeight="1">
      <c r="B142" s="158"/>
      <c r="C142" s="159"/>
      <c r="D142" s="159"/>
      <c r="E142" s="160" t="s">
        <v>5</v>
      </c>
      <c r="F142" s="266" t="s">
        <v>190</v>
      </c>
      <c r="G142" s="267"/>
      <c r="H142" s="267"/>
      <c r="I142" s="267"/>
      <c r="J142" s="159"/>
      <c r="K142" s="161" t="s">
        <v>5</v>
      </c>
      <c r="L142" s="159"/>
      <c r="M142" s="159"/>
      <c r="N142" s="159"/>
      <c r="O142" s="159"/>
      <c r="P142" s="159"/>
      <c r="Q142" s="159"/>
      <c r="R142" s="162"/>
      <c r="T142" s="163"/>
      <c r="U142" s="159"/>
      <c r="V142" s="159"/>
      <c r="W142" s="159"/>
      <c r="X142" s="159"/>
      <c r="Y142" s="159"/>
      <c r="Z142" s="159"/>
      <c r="AA142" s="164"/>
      <c r="AT142" s="165" t="s">
        <v>147</v>
      </c>
      <c r="AU142" s="165" t="s">
        <v>101</v>
      </c>
      <c r="AV142" s="11" t="s">
        <v>11</v>
      </c>
      <c r="AW142" s="11" t="s">
        <v>40</v>
      </c>
      <c r="AX142" s="11" t="s">
        <v>83</v>
      </c>
      <c r="AY142" s="165" t="s">
        <v>139</v>
      </c>
    </row>
    <row r="143" spans="2:51" s="10" customFormat="1" ht="22.5" customHeight="1">
      <c r="B143" s="150"/>
      <c r="C143" s="151"/>
      <c r="D143" s="151"/>
      <c r="E143" s="152" t="s">
        <v>5</v>
      </c>
      <c r="F143" s="268" t="s">
        <v>191</v>
      </c>
      <c r="G143" s="269"/>
      <c r="H143" s="269"/>
      <c r="I143" s="269"/>
      <c r="J143" s="151"/>
      <c r="K143" s="153">
        <v>7.28</v>
      </c>
      <c r="L143" s="151"/>
      <c r="M143" s="151"/>
      <c r="N143" s="151"/>
      <c r="O143" s="151"/>
      <c r="P143" s="151"/>
      <c r="Q143" s="151"/>
      <c r="R143" s="154"/>
      <c r="T143" s="155"/>
      <c r="U143" s="151"/>
      <c r="V143" s="151"/>
      <c r="W143" s="151"/>
      <c r="X143" s="151"/>
      <c r="Y143" s="151"/>
      <c r="Z143" s="151"/>
      <c r="AA143" s="156"/>
      <c r="AT143" s="157" t="s">
        <v>147</v>
      </c>
      <c r="AU143" s="157" t="s">
        <v>101</v>
      </c>
      <c r="AV143" s="10" t="s">
        <v>101</v>
      </c>
      <c r="AW143" s="10" t="s">
        <v>40</v>
      </c>
      <c r="AX143" s="10" t="s">
        <v>83</v>
      </c>
      <c r="AY143" s="157" t="s">
        <v>139</v>
      </c>
    </row>
    <row r="144" spans="2:65" s="1" customFormat="1" ht="31.5" customHeight="1">
      <c r="B144" s="140"/>
      <c r="C144" s="141" t="s">
        <v>27</v>
      </c>
      <c r="D144" s="141" t="s">
        <v>140</v>
      </c>
      <c r="E144" s="142" t="s">
        <v>192</v>
      </c>
      <c r="F144" s="262" t="s">
        <v>193</v>
      </c>
      <c r="G144" s="262"/>
      <c r="H144" s="262"/>
      <c r="I144" s="262"/>
      <c r="J144" s="143" t="s">
        <v>183</v>
      </c>
      <c r="K144" s="144">
        <v>104.328</v>
      </c>
      <c r="L144" s="263"/>
      <c r="M144" s="263"/>
      <c r="N144" s="263">
        <f>ROUND(L144*K144,0)</f>
        <v>0</v>
      </c>
      <c r="O144" s="263"/>
      <c r="P144" s="263"/>
      <c r="Q144" s="263"/>
      <c r="R144" s="145"/>
      <c r="T144" s="146" t="s">
        <v>5</v>
      </c>
      <c r="U144" s="44" t="s">
        <v>48</v>
      </c>
      <c r="V144" s="147">
        <v>1.43</v>
      </c>
      <c r="W144" s="147">
        <f>V144*K144</f>
        <v>149.18904</v>
      </c>
      <c r="X144" s="147">
        <v>0</v>
      </c>
      <c r="Y144" s="147">
        <f>X144*K144</f>
        <v>0</v>
      </c>
      <c r="Z144" s="147">
        <v>0</v>
      </c>
      <c r="AA144" s="148">
        <f>Z144*K144</f>
        <v>0</v>
      </c>
      <c r="AR144" s="21" t="s">
        <v>144</v>
      </c>
      <c r="AT144" s="21" t="s">
        <v>140</v>
      </c>
      <c r="AU144" s="21" t="s">
        <v>101</v>
      </c>
      <c r="AY144" s="21" t="s">
        <v>139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1" t="s">
        <v>11</v>
      </c>
      <c r="BK144" s="149">
        <f>ROUND(L144*K144,0)</f>
        <v>0</v>
      </c>
      <c r="BL144" s="21" t="s">
        <v>144</v>
      </c>
      <c r="BM144" s="21" t="s">
        <v>194</v>
      </c>
    </row>
    <row r="145" spans="2:51" s="11" customFormat="1" ht="22.5" customHeight="1">
      <c r="B145" s="158"/>
      <c r="C145" s="159"/>
      <c r="D145" s="159"/>
      <c r="E145" s="160" t="s">
        <v>5</v>
      </c>
      <c r="F145" s="266" t="s">
        <v>195</v>
      </c>
      <c r="G145" s="267"/>
      <c r="H145" s="267"/>
      <c r="I145" s="267"/>
      <c r="J145" s="159"/>
      <c r="K145" s="161" t="s">
        <v>5</v>
      </c>
      <c r="L145" s="159"/>
      <c r="M145" s="159"/>
      <c r="N145" s="159"/>
      <c r="O145" s="159"/>
      <c r="P145" s="159"/>
      <c r="Q145" s="159"/>
      <c r="R145" s="162"/>
      <c r="T145" s="163"/>
      <c r="U145" s="159"/>
      <c r="V145" s="159"/>
      <c r="W145" s="159"/>
      <c r="X145" s="159"/>
      <c r="Y145" s="159"/>
      <c r="Z145" s="159"/>
      <c r="AA145" s="164"/>
      <c r="AT145" s="165" t="s">
        <v>147</v>
      </c>
      <c r="AU145" s="165" t="s">
        <v>101</v>
      </c>
      <c r="AV145" s="11" t="s">
        <v>11</v>
      </c>
      <c r="AW145" s="11" t="s">
        <v>40</v>
      </c>
      <c r="AX145" s="11" t="s">
        <v>83</v>
      </c>
      <c r="AY145" s="165" t="s">
        <v>139</v>
      </c>
    </row>
    <row r="146" spans="2:51" s="10" customFormat="1" ht="22.5" customHeight="1">
      <c r="B146" s="150"/>
      <c r="C146" s="151"/>
      <c r="D146" s="151"/>
      <c r="E146" s="152" t="s">
        <v>5</v>
      </c>
      <c r="F146" s="268" t="s">
        <v>196</v>
      </c>
      <c r="G146" s="269"/>
      <c r="H146" s="269"/>
      <c r="I146" s="269"/>
      <c r="J146" s="151"/>
      <c r="K146" s="153">
        <v>75.6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147</v>
      </c>
      <c r="AU146" s="157" t="s">
        <v>101</v>
      </c>
      <c r="AV146" s="10" t="s">
        <v>101</v>
      </c>
      <c r="AW146" s="10" t="s">
        <v>40</v>
      </c>
      <c r="AX146" s="10" t="s">
        <v>83</v>
      </c>
      <c r="AY146" s="157" t="s">
        <v>139</v>
      </c>
    </row>
    <row r="147" spans="2:51" s="11" customFormat="1" ht="31.5" customHeight="1">
      <c r="B147" s="158"/>
      <c r="C147" s="159"/>
      <c r="D147" s="159"/>
      <c r="E147" s="160" t="s">
        <v>5</v>
      </c>
      <c r="F147" s="270" t="s">
        <v>197</v>
      </c>
      <c r="G147" s="271"/>
      <c r="H147" s="271"/>
      <c r="I147" s="271"/>
      <c r="J147" s="159"/>
      <c r="K147" s="161" t="s">
        <v>5</v>
      </c>
      <c r="L147" s="159"/>
      <c r="M147" s="159"/>
      <c r="N147" s="159"/>
      <c r="O147" s="159"/>
      <c r="P147" s="159"/>
      <c r="Q147" s="159"/>
      <c r="R147" s="162"/>
      <c r="T147" s="163"/>
      <c r="U147" s="159"/>
      <c r="V147" s="159"/>
      <c r="W147" s="159"/>
      <c r="X147" s="159"/>
      <c r="Y147" s="159"/>
      <c r="Z147" s="159"/>
      <c r="AA147" s="164"/>
      <c r="AT147" s="165" t="s">
        <v>147</v>
      </c>
      <c r="AU147" s="165" t="s">
        <v>101</v>
      </c>
      <c r="AV147" s="11" t="s">
        <v>11</v>
      </c>
      <c r="AW147" s="11" t="s">
        <v>40</v>
      </c>
      <c r="AX147" s="11" t="s">
        <v>83</v>
      </c>
      <c r="AY147" s="165" t="s">
        <v>139</v>
      </c>
    </row>
    <row r="148" spans="2:51" s="10" customFormat="1" ht="22.5" customHeight="1">
      <c r="B148" s="150"/>
      <c r="C148" s="151"/>
      <c r="D148" s="151"/>
      <c r="E148" s="152" t="s">
        <v>5</v>
      </c>
      <c r="F148" s="268" t="s">
        <v>198</v>
      </c>
      <c r="G148" s="269"/>
      <c r="H148" s="269"/>
      <c r="I148" s="269"/>
      <c r="J148" s="151"/>
      <c r="K148" s="153">
        <v>21</v>
      </c>
      <c r="L148" s="151"/>
      <c r="M148" s="151"/>
      <c r="N148" s="151"/>
      <c r="O148" s="151"/>
      <c r="P148" s="151"/>
      <c r="Q148" s="151"/>
      <c r="R148" s="154"/>
      <c r="T148" s="155"/>
      <c r="U148" s="151"/>
      <c r="V148" s="151"/>
      <c r="W148" s="151"/>
      <c r="X148" s="151"/>
      <c r="Y148" s="151"/>
      <c r="Z148" s="151"/>
      <c r="AA148" s="156"/>
      <c r="AT148" s="157" t="s">
        <v>147</v>
      </c>
      <c r="AU148" s="157" t="s">
        <v>101</v>
      </c>
      <c r="AV148" s="10" t="s">
        <v>101</v>
      </c>
      <c r="AW148" s="10" t="s">
        <v>40</v>
      </c>
      <c r="AX148" s="10" t="s">
        <v>83</v>
      </c>
      <c r="AY148" s="157" t="s">
        <v>139</v>
      </c>
    </row>
    <row r="149" spans="2:51" s="13" customFormat="1" ht="22.5" customHeight="1">
      <c r="B149" s="174"/>
      <c r="C149" s="175"/>
      <c r="D149" s="175"/>
      <c r="E149" s="176" t="s">
        <v>5</v>
      </c>
      <c r="F149" s="274" t="s">
        <v>199</v>
      </c>
      <c r="G149" s="275"/>
      <c r="H149" s="275"/>
      <c r="I149" s="275"/>
      <c r="J149" s="175"/>
      <c r="K149" s="177">
        <v>96.6</v>
      </c>
      <c r="L149" s="175"/>
      <c r="M149" s="175"/>
      <c r="N149" s="175"/>
      <c r="O149" s="175"/>
      <c r="P149" s="175"/>
      <c r="Q149" s="175"/>
      <c r="R149" s="178"/>
      <c r="T149" s="179"/>
      <c r="U149" s="175"/>
      <c r="V149" s="175"/>
      <c r="W149" s="175"/>
      <c r="X149" s="175"/>
      <c r="Y149" s="175"/>
      <c r="Z149" s="175"/>
      <c r="AA149" s="180"/>
      <c r="AT149" s="181" t="s">
        <v>147</v>
      </c>
      <c r="AU149" s="181" t="s">
        <v>101</v>
      </c>
      <c r="AV149" s="13" t="s">
        <v>156</v>
      </c>
      <c r="AW149" s="13" t="s">
        <v>40</v>
      </c>
      <c r="AX149" s="13" t="s">
        <v>83</v>
      </c>
      <c r="AY149" s="181" t="s">
        <v>139</v>
      </c>
    </row>
    <row r="150" spans="2:51" s="11" customFormat="1" ht="22.5" customHeight="1">
      <c r="B150" s="158"/>
      <c r="C150" s="159"/>
      <c r="D150" s="159"/>
      <c r="E150" s="160" t="s">
        <v>5</v>
      </c>
      <c r="F150" s="270" t="s">
        <v>200</v>
      </c>
      <c r="G150" s="271"/>
      <c r="H150" s="271"/>
      <c r="I150" s="271"/>
      <c r="J150" s="159"/>
      <c r="K150" s="161" t="s">
        <v>5</v>
      </c>
      <c r="L150" s="159"/>
      <c r="M150" s="159"/>
      <c r="N150" s="159"/>
      <c r="O150" s="159"/>
      <c r="P150" s="159"/>
      <c r="Q150" s="159"/>
      <c r="R150" s="162"/>
      <c r="T150" s="163"/>
      <c r="U150" s="159"/>
      <c r="V150" s="159"/>
      <c r="W150" s="159"/>
      <c r="X150" s="159"/>
      <c r="Y150" s="159"/>
      <c r="Z150" s="159"/>
      <c r="AA150" s="164"/>
      <c r="AT150" s="165" t="s">
        <v>147</v>
      </c>
      <c r="AU150" s="165" t="s">
        <v>101</v>
      </c>
      <c r="AV150" s="11" t="s">
        <v>11</v>
      </c>
      <c r="AW150" s="11" t="s">
        <v>40</v>
      </c>
      <c r="AX150" s="11" t="s">
        <v>83</v>
      </c>
      <c r="AY150" s="165" t="s">
        <v>139</v>
      </c>
    </row>
    <row r="151" spans="2:51" s="10" customFormat="1" ht="22.5" customHeight="1">
      <c r="B151" s="150"/>
      <c r="C151" s="151"/>
      <c r="D151" s="151"/>
      <c r="E151" s="152" t="s">
        <v>5</v>
      </c>
      <c r="F151" s="268" t="s">
        <v>201</v>
      </c>
      <c r="G151" s="269"/>
      <c r="H151" s="269"/>
      <c r="I151" s="269"/>
      <c r="J151" s="151"/>
      <c r="K151" s="153">
        <v>7.728</v>
      </c>
      <c r="L151" s="151"/>
      <c r="M151" s="151"/>
      <c r="N151" s="151"/>
      <c r="O151" s="151"/>
      <c r="P151" s="151"/>
      <c r="Q151" s="151"/>
      <c r="R151" s="154"/>
      <c r="T151" s="155"/>
      <c r="U151" s="151"/>
      <c r="V151" s="151"/>
      <c r="W151" s="151"/>
      <c r="X151" s="151"/>
      <c r="Y151" s="151"/>
      <c r="Z151" s="151"/>
      <c r="AA151" s="156"/>
      <c r="AT151" s="157" t="s">
        <v>147</v>
      </c>
      <c r="AU151" s="157" t="s">
        <v>101</v>
      </c>
      <c r="AV151" s="10" t="s">
        <v>101</v>
      </c>
      <c r="AW151" s="10" t="s">
        <v>40</v>
      </c>
      <c r="AX151" s="10" t="s">
        <v>83</v>
      </c>
      <c r="AY151" s="157" t="s">
        <v>139</v>
      </c>
    </row>
    <row r="152" spans="2:51" s="12" customFormat="1" ht="22.5" customHeight="1">
      <c r="B152" s="166"/>
      <c r="C152" s="167"/>
      <c r="D152" s="167"/>
      <c r="E152" s="168" t="s">
        <v>5</v>
      </c>
      <c r="F152" s="272" t="s">
        <v>155</v>
      </c>
      <c r="G152" s="273"/>
      <c r="H152" s="273"/>
      <c r="I152" s="273"/>
      <c r="J152" s="167"/>
      <c r="K152" s="169">
        <v>104.328</v>
      </c>
      <c r="L152" s="167"/>
      <c r="M152" s="167"/>
      <c r="N152" s="167"/>
      <c r="O152" s="167"/>
      <c r="P152" s="167"/>
      <c r="Q152" s="167"/>
      <c r="R152" s="170"/>
      <c r="T152" s="171"/>
      <c r="U152" s="167"/>
      <c r="V152" s="167"/>
      <c r="W152" s="167"/>
      <c r="X152" s="167"/>
      <c r="Y152" s="167"/>
      <c r="Z152" s="167"/>
      <c r="AA152" s="172"/>
      <c r="AT152" s="173" t="s">
        <v>147</v>
      </c>
      <c r="AU152" s="173" t="s">
        <v>101</v>
      </c>
      <c r="AV152" s="12" t="s">
        <v>144</v>
      </c>
      <c r="AW152" s="12" t="s">
        <v>40</v>
      </c>
      <c r="AX152" s="12" t="s">
        <v>11</v>
      </c>
      <c r="AY152" s="173" t="s">
        <v>139</v>
      </c>
    </row>
    <row r="153" spans="2:65" s="1" customFormat="1" ht="31.5" customHeight="1">
      <c r="B153" s="140"/>
      <c r="C153" s="141" t="s">
        <v>202</v>
      </c>
      <c r="D153" s="141" t="s">
        <v>140</v>
      </c>
      <c r="E153" s="142" t="s">
        <v>203</v>
      </c>
      <c r="F153" s="262" t="s">
        <v>204</v>
      </c>
      <c r="G153" s="262"/>
      <c r="H153" s="262"/>
      <c r="I153" s="262"/>
      <c r="J153" s="143" t="s">
        <v>183</v>
      </c>
      <c r="K153" s="144">
        <v>104.328</v>
      </c>
      <c r="L153" s="263"/>
      <c r="M153" s="263"/>
      <c r="N153" s="263">
        <f>ROUND(L153*K153,0)</f>
        <v>0</v>
      </c>
      <c r="O153" s="263"/>
      <c r="P153" s="263"/>
      <c r="Q153" s="263"/>
      <c r="R153" s="145"/>
      <c r="T153" s="146" t="s">
        <v>5</v>
      </c>
      <c r="U153" s="44" t="s">
        <v>48</v>
      </c>
      <c r="V153" s="147">
        <v>0.085</v>
      </c>
      <c r="W153" s="147">
        <f>V153*K153</f>
        <v>8.867880000000001</v>
      </c>
      <c r="X153" s="147">
        <v>0</v>
      </c>
      <c r="Y153" s="147">
        <f>X153*K153</f>
        <v>0</v>
      </c>
      <c r="Z153" s="147">
        <v>0</v>
      </c>
      <c r="AA153" s="148">
        <f>Z153*K153</f>
        <v>0</v>
      </c>
      <c r="AR153" s="21" t="s">
        <v>144</v>
      </c>
      <c r="AT153" s="21" t="s">
        <v>140</v>
      </c>
      <c r="AU153" s="21" t="s">
        <v>101</v>
      </c>
      <c r="AY153" s="21" t="s">
        <v>139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1" t="s">
        <v>11</v>
      </c>
      <c r="BK153" s="149">
        <f>ROUND(L153*K153,0)</f>
        <v>0</v>
      </c>
      <c r="BL153" s="21" t="s">
        <v>144</v>
      </c>
      <c r="BM153" s="21" t="s">
        <v>205</v>
      </c>
    </row>
    <row r="154" spans="2:65" s="1" customFormat="1" ht="31.5" customHeight="1">
      <c r="B154" s="140"/>
      <c r="C154" s="141" t="s">
        <v>206</v>
      </c>
      <c r="D154" s="141" t="s">
        <v>140</v>
      </c>
      <c r="E154" s="142" t="s">
        <v>207</v>
      </c>
      <c r="F154" s="262" t="s">
        <v>208</v>
      </c>
      <c r="G154" s="262"/>
      <c r="H154" s="262"/>
      <c r="I154" s="262"/>
      <c r="J154" s="143" t="s">
        <v>143</v>
      </c>
      <c r="K154" s="144">
        <v>210</v>
      </c>
      <c r="L154" s="263"/>
      <c r="M154" s="263"/>
      <c r="N154" s="263">
        <f>ROUND(L154*K154,0)</f>
        <v>0</v>
      </c>
      <c r="O154" s="263"/>
      <c r="P154" s="263"/>
      <c r="Q154" s="263"/>
      <c r="R154" s="145"/>
      <c r="T154" s="146" t="s">
        <v>5</v>
      </c>
      <c r="U154" s="44" t="s">
        <v>48</v>
      </c>
      <c r="V154" s="147">
        <v>0.236</v>
      </c>
      <c r="W154" s="147">
        <f>V154*K154</f>
        <v>49.559999999999995</v>
      </c>
      <c r="X154" s="147">
        <v>0.00084</v>
      </c>
      <c r="Y154" s="147">
        <f>X154*K154</f>
        <v>0.1764</v>
      </c>
      <c r="Z154" s="147">
        <v>0</v>
      </c>
      <c r="AA154" s="148">
        <f>Z154*K154</f>
        <v>0</v>
      </c>
      <c r="AR154" s="21" t="s">
        <v>144</v>
      </c>
      <c r="AT154" s="21" t="s">
        <v>140</v>
      </c>
      <c r="AU154" s="21" t="s">
        <v>101</v>
      </c>
      <c r="AY154" s="21" t="s">
        <v>139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1" t="s">
        <v>11</v>
      </c>
      <c r="BK154" s="149">
        <f>ROUND(L154*K154,0)</f>
        <v>0</v>
      </c>
      <c r="BL154" s="21" t="s">
        <v>144</v>
      </c>
      <c r="BM154" s="21" t="s">
        <v>209</v>
      </c>
    </row>
    <row r="155" spans="2:51" s="10" customFormat="1" ht="22.5" customHeight="1">
      <c r="B155" s="150"/>
      <c r="C155" s="151"/>
      <c r="D155" s="151"/>
      <c r="E155" s="152" t="s">
        <v>5</v>
      </c>
      <c r="F155" s="264" t="s">
        <v>210</v>
      </c>
      <c r="G155" s="265"/>
      <c r="H155" s="265"/>
      <c r="I155" s="265"/>
      <c r="J155" s="151"/>
      <c r="K155" s="153">
        <v>168</v>
      </c>
      <c r="L155" s="151"/>
      <c r="M155" s="151"/>
      <c r="N155" s="151"/>
      <c r="O155" s="151"/>
      <c r="P155" s="151"/>
      <c r="Q155" s="151"/>
      <c r="R155" s="154"/>
      <c r="T155" s="155"/>
      <c r="U155" s="151"/>
      <c r="V155" s="151"/>
      <c r="W155" s="151"/>
      <c r="X155" s="151"/>
      <c r="Y155" s="151"/>
      <c r="Z155" s="151"/>
      <c r="AA155" s="156"/>
      <c r="AT155" s="157" t="s">
        <v>147</v>
      </c>
      <c r="AU155" s="157" t="s">
        <v>101</v>
      </c>
      <c r="AV155" s="10" t="s">
        <v>101</v>
      </c>
      <c r="AW155" s="10" t="s">
        <v>40</v>
      </c>
      <c r="AX155" s="10" t="s">
        <v>83</v>
      </c>
      <c r="AY155" s="157" t="s">
        <v>139</v>
      </c>
    </row>
    <row r="156" spans="2:51" s="10" customFormat="1" ht="22.5" customHeight="1">
      <c r="B156" s="150"/>
      <c r="C156" s="151"/>
      <c r="D156" s="151"/>
      <c r="E156" s="152" t="s">
        <v>5</v>
      </c>
      <c r="F156" s="268" t="s">
        <v>211</v>
      </c>
      <c r="G156" s="269"/>
      <c r="H156" s="269"/>
      <c r="I156" s="269"/>
      <c r="J156" s="151"/>
      <c r="K156" s="153">
        <v>42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147</v>
      </c>
      <c r="AU156" s="157" t="s">
        <v>101</v>
      </c>
      <c r="AV156" s="10" t="s">
        <v>101</v>
      </c>
      <c r="AW156" s="10" t="s">
        <v>40</v>
      </c>
      <c r="AX156" s="10" t="s">
        <v>83</v>
      </c>
      <c r="AY156" s="157" t="s">
        <v>139</v>
      </c>
    </row>
    <row r="157" spans="2:65" s="1" customFormat="1" ht="31.5" customHeight="1">
      <c r="B157" s="140"/>
      <c r="C157" s="141" t="s">
        <v>212</v>
      </c>
      <c r="D157" s="141" t="s">
        <v>140</v>
      </c>
      <c r="E157" s="142" t="s">
        <v>213</v>
      </c>
      <c r="F157" s="262" t="s">
        <v>214</v>
      </c>
      <c r="G157" s="262"/>
      <c r="H157" s="262"/>
      <c r="I157" s="262"/>
      <c r="J157" s="143" t="s">
        <v>143</v>
      </c>
      <c r="K157" s="144">
        <v>210</v>
      </c>
      <c r="L157" s="263"/>
      <c r="M157" s="263"/>
      <c r="N157" s="263">
        <f>ROUND(L157*K157,0)</f>
        <v>0</v>
      </c>
      <c r="O157" s="263"/>
      <c r="P157" s="263"/>
      <c r="Q157" s="263"/>
      <c r="R157" s="145"/>
      <c r="T157" s="146" t="s">
        <v>5</v>
      </c>
      <c r="U157" s="44" t="s">
        <v>48</v>
      </c>
      <c r="V157" s="147">
        <v>0.07</v>
      </c>
      <c r="W157" s="147">
        <f>V157*K157</f>
        <v>14.700000000000001</v>
      </c>
      <c r="X157" s="147">
        <v>0</v>
      </c>
      <c r="Y157" s="147">
        <f>X157*K157</f>
        <v>0</v>
      </c>
      <c r="Z157" s="147">
        <v>0</v>
      </c>
      <c r="AA157" s="148">
        <f>Z157*K157</f>
        <v>0</v>
      </c>
      <c r="AR157" s="21" t="s">
        <v>144</v>
      </c>
      <c r="AT157" s="21" t="s">
        <v>140</v>
      </c>
      <c r="AU157" s="21" t="s">
        <v>101</v>
      </c>
      <c r="AY157" s="21" t="s">
        <v>139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1" t="s">
        <v>11</v>
      </c>
      <c r="BK157" s="149">
        <f>ROUND(L157*K157,0)</f>
        <v>0</v>
      </c>
      <c r="BL157" s="21" t="s">
        <v>144</v>
      </c>
      <c r="BM157" s="21" t="s">
        <v>215</v>
      </c>
    </row>
    <row r="158" spans="2:65" s="1" customFormat="1" ht="31.5" customHeight="1">
      <c r="B158" s="140"/>
      <c r="C158" s="141" t="s">
        <v>216</v>
      </c>
      <c r="D158" s="141" t="s">
        <v>140</v>
      </c>
      <c r="E158" s="142" t="s">
        <v>217</v>
      </c>
      <c r="F158" s="262" t="s">
        <v>218</v>
      </c>
      <c r="G158" s="262"/>
      <c r="H158" s="262"/>
      <c r="I158" s="262"/>
      <c r="J158" s="143" t="s">
        <v>183</v>
      </c>
      <c r="K158" s="144">
        <v>57.382</v>
      </c>
      <c r="L158" s="263"/>
      <c r="M158" s="263"/>
      <c r="N158" s="263">
        <f>ROUND(L158*K158,0)</f>
        <v>0</v>
      </c>
      <c r="O158" s="263"/>
      <c r="P158" s="263"/>
      <c r="Q158" s="263"/>
      <c r="R158" s="145"/>
      <c r="T158" s="146" t="s">
        <v>5</v>
      </c>
      <c r="U158" s="44" t="s">
        <v>48</v>
      </c>
      <c r="V158" s="147">
        <v>0.345</v>
      </c>
      <c r="W158" s="147">
        <f>V158*K158</f>
        <v>19.796789999999998</v>
      </c>
      <c r="X158" s="147">
        <v>0</v>
      </c>
      <c r="Y158" s="147">
        <f>X158*K158</f>
        <v>0</v>
      </c>
      <c r="Z158" s="147">
        <v>0</v>
      </c>
      <c r="AA158" s="148">
        <f>Z158*K158</f>
        <v>0</v>
      </c>
      <c r="AR158" s="21" t="s">
        <v>144</v>
      </c>
      <c r="AT158" s="21" t="s">
        <v>140</v>
      </c>
      <c r="AU158" s="21" t="s">
        <v>101</v>
      </c>
      <c r="AY158" s="21" t="s">
        <v>139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1" t="s">
        <v>11</v>
      </c>
      <c r="BK158" s="149">
        <f>ROUND(L158*K158,0)</f>
        <v>0</v>
      </c>
      <c r="BL158" s="21" t="s">
        <v>144</v>
      </c>
      <c r="BM158" s="21" t="s">
        <v>219</v>
      </c>
    </row>
    <row r="159" spans="2:51" s="10" customFormat="1" ht="22.5" customHeight="1">
      <c r="B159" s="150"/>
      <c r="C159" s="151"/>
      <c r="D159" s="151"/>
      <c r="E159" s="152" t="s">
        <v>5</v>
      </c>
      <c r="F159" s="264" t="s">
        <v>220</v>
      </c>
      <c r="G159" s="265"/>
      <c r="H159" s="265"/>
      <c r="I159" s="265"/>
      <c r="J159" s="151"/>
      <c r="K159" s="153">
        <v>57.382</v>
      </c>
      <c r="L159" s="151"/>
      <c r="M159" s="151"/>
      <c r="N159" s="151"/>
      <c r="O159" s="151"/>
      <c r="P159" s="151"/>
      <c r="Q159" s="151"/>
      <c r="R159" s="154"/>
      <c r="T159" s="155"/>
      <c r="U159" s="151"/>
      <c r="V159" s="151"/>
      <c r="W159" s="151"/>
      <c r="X159" s="151"/>
      <c r="Y159" s="151"/>
      <c r="Z159" s="151"/>
      <c r="AA159" s="156"/>
      <c r="AT159" s="157" t="s">
        <v>147</v>
      </c>
      <c r="AU159" s="157" t="s">
        <v>101</v>
      </c>
      <c r="AV159" s="10" t="s">
        <v>101</v>
      </c>
      <c r="AW159" s="10" t="s">
        <v>40</v>
      </c>
      <c r="AX159" s="10" t="s">
        <v>83</v>
      </c>
      <c r="AY159" s="157" t="s">
        <v>139</v>
      </c>
    </row>
    <row r="160" spans="2:65" s="1" customFormat="1" ht="31.5" customHeight="1">
      <c r="B160" s="140"/>
      <c r="C160" s="141" t="s">
        <v>12</v>
      </c>
      <c r="D160" s="141" t="s">
        <v>140</v>
      </c>
      <c r="E160" s="142" t="s">
        <v>221</v>
      </c>
      <c r="F160" s="262" t="s">
        <v>222</v>
      </c>
      <c r="G160" s="262"/>
      <c r="H160" s="262"/>
      <c r="I160" s="262"/>
      <c r="J160" s="143" t="s">
        <v>183</v>
      </c>
      <c r="K160" s="144">
        <v>55.09</v>
      </c>
      <c r="L160" s="263"/>
      <c r="M160" s="263"/>
      <c r="N160" s="263">
        <f>ROUND(L160*K160,0)</f>
        <v>0</v>
      </c>
      <c r="O160" s="263"/>
      <c r="P160" s="263"/>
      <c r="Q160" s="263"/>
      <c r="R160" s="145"/>
      <c r="T160" s="146" t="s">
        <v>5</v>
      </c>
      <c r="U160" s="44" t="s">
        <v>48</v>
      </c>
      <c r="V160" s="147">
        <v>0.083</v>
      </c>
      <c r="W160" s="147">
        <f>V160*K160</f>
        <v>4.572470000000001</v>
      </c>
      <c r="X160" s="147">
        <v>0</v>
      </c>
      <c r="Y160" s="147">
        <f>X160*K160</f>
        <v>0</v>
      </c>
      <c r="Z160" s="147">
        <v>0</v>
      </c>
      <c r="AA160" s="148">
        <f>Z160*K160</f>
        <v>0</v>
      </c>
      <c r="AR160" s="21" t="s">
        <v>144</v>
      </c>
      <c r="AT160" s="21" t="s">
        <v>140</v>
      </c>
      <c r="AU160" s="21" t="s">
        <v>101</v>
      </c>
      <c r="AY160" s="21" t="s">
        <v>139</v>
      </c>
      <c r="BE160" s="149">
        <f>IF(U160="základní",N160,0)</f>
        <v>0</v>
      </c>
      <c r="BF160" s="149">
        <f>IF(U160="snížená",N160,0)</f>
        <v>0</v>
      </c>
      <c r="BG160" s="149">
        <f>IF(U160="zákl. přenesená",N160,0)</f>
        <v>0</v>
      </c>
      <c r="BH160" s="149">
        <f>IF(U160="sníž. přenesená",N160,0)</f>
        <v>0</v>
      </c>
      <c r="BI160" s="149">
        <f>IF(U160="nulová",N160,0)</f>
        <v>0</v>
      </c>
      <c r="BJ160" s="21" t="s">
        <v>11</v>
      </c>
      <c r="BK160" s="149">
        <f>ROUND(L160*K160,0)</f>
        <v>0</v>
      </c>
      <c r="BL160" s="21" t="s">
        <v>144</v>
      </c>
      <c r="BM160" s="21" t="s">
        <v>223</v>
      </c>
    </row>
    <row r="161" spans="2:51" s="10" customFormat="1" ht="22.5" customHeight="1">
      <c r="B161" s="150"/>
      <c r="C161" s="151"/>
      <c r="D161" s="151"/>
      <c r="E161" s="152" t="s">
        <v>5</v>
      </c>
      <c r="F161" s="264" t="s">
        <v>224</v>
      </c>
      <c r="G161" s="265"/>
      <c r="H161" s="265"/>
      <c r="I161" s="265"/>
      <c r="J161" s="151"/>
      <c r="K161" s="153">
        <v>29.7</v>
      </c>
      <c r="L161" s="151"/>
      <c r="M161" s="151"/>
      <c r="N161" s="151"/>
      <c r="O161" s="151"/>
      <c r="P161" s="151"/>
      <c r="Q161" s="151"/>
      <c r="R161" s="154"/>
      <c r="T161" s="155"/>
      <c r="U161" s="151"/>
      <c r="V161" s="151"/>
      <c r="W161" s="151"/>
      <c r="X161" s="151"/>
      <c r="Y161" s="151"/>
      <c r="Z161" s="151"/>
      <c r="AA161" s="156"/>
      <c r="AT161" s="157" t="s">
        <v>147</v>
      </c>
      <c r="AU161" s="157" t="s">
        <v>101</v>
      </c>
      <c r="AV161" s="10" t="s">
        <v>101</v>
      </c>
      <c r="AW161" s="10" t="s">
        <v>40</v>
      </c>
      <c r="AX161" s="10" t="s">
        <v>83</v>
      </c>
      <c r="AY161" s="157" t="s">
        <v>139</v>
      </c>
    </row>
    <row r="162" spans="2:51" s="10" customFormat="1" ht="22.5" customHeight="1">
      <c r="B162" s="150"/>
      <c r="C162" s="151"/>
      <c r="D162" s="151"/>
      <c r="E162" s="152" t="s">
        <v>5</v>
      </c>
      <c r="F162" s="268" t="s">
        <v>225</v>
      </c>
      <c r="G162" s="269"/>
      <c r="H162" s="269"/>
      <c r="I162" s="269"/>
      <c r="J162" s="151"/>
      <c r="K162" s="153">
        <v>5.5</v>
      </c>
      <c r="L162" s="151"/>
      <c r="M162" s="151"/>
      <c r="N162" s="151"/>
      <c r="O162" s="151"/>
      <c r="P162" s="151"/>
      <c r="Q162" s="151"/>
      <c r="R162" s="154"/>
      <c r="T162" s="155"/>
      <c r="U162" s="151"/>
      <c r="V162" s="151"/>
      <c r="W162" s="151"/>
      <c r="X162" s="151"/>
      <c r="Y162" s="151"/>
      <c r="Z162" s="151"/>
      <c r="AA162" s="156"/>
      <c r="AT162" s="157" t="s">
        <v>147</v>
      </c>
      <c r="AU162" s="157" t="s">
        <v>101</v>
      </c>
      <c r="AV162" s="10" t="s">
        <v>101</v>
      </c>
      <c r="AW162" s="10" t="s">
        <v>40</v>
      </c>
      <c r="AX162" s="10" t="s">
        <v>83</v>
      </c>
      <c r="AY162" s="157" t="s">
        <v>139</v>
      </c>
    </row>
    <row r="163" spans="2:51" s="11" customFormat="1" ht="22.5" customHeight="1">
      <c r="B163" s="158"/>
      <c r="C163" s="159"/>
      <c r="D163" s="159"/>
      <c r="E163" s="160" t="s">
        <v>5</v>
      </c>
      <c r="F163" s="270" t="s">
        <v>226</v>
      </c>
      <c r="G163" s="271"/>
      <c r="H163" s="271"/>
      <c r="I163" s="271"/>
      <c r="J163" s="159"/>
      <c r="K163" s="161" t="s">
        <v>5</v>
      </c>
      <c r="L163" s="159"/>
      <c r="M163" s="159"/>
      <c r="N163" s="159"/>
      <c r="O163" s="159"/>
      <c r="P163" s="159"/>
      <c r="Q163" s="159"/>
      <c r="R163" s="162"/>
      <c r="T163" s="163"/>
      <c r="U163" s="159"/>
      <c r="V163" s="159"/>
      <c r="W163" s="159"/>
      <c r="X163" s="159"/>
      <c r="Y163" s="159"/>
      <c r="Z163" s="159"/>
      <c r="AA163" s="164"/>
      <c r="AT163" s="165" t="s">
        <v>147</v>
      </c>
      <c r="AU163" s="165" t="s">
        <v>101</v>
      </c>
      <c r="AV163" s="11" t="s">
        <v>11</v>
      </c>
      <c r="AW163" s="11" t="s">
        <v>40</v>
      </c>
      <c r="AX163" s="11" t="s">
        <v>83</v>
      </c>
      <c r="AY163" s="165" t="s">
        <v>139</v>
      </c>
    </row>
    <row r="164" spans="2:51" s="10" customFormat="1" ht="22.5" customHeight="1">
      <c r="B164" s="150"/>
      <c r="C164" s="151"/>
      <c r="D164" s="151"/>
      <c r="E164" s="152" t="s">
        <v>5</v>
      </c>
      <c r="F164" s="268" t="s">
        <v>227</v>
      </c>
      <c r="G164" s="269"/>
      <c r="H164" s="269"/>
      <c r="I164" s="269"/>
      <c r="J164" s="151"/>
      <c r="K164" s="153">
        <v>19.89</v>
      </c>
      <c r="L164" s="151"/>
      <c r="M164" s="151"/>
      <c r="N164" s="151"/>
      <c r="O164" s="151"/>
      <c r="P164" s="151"/>
      <c r="Q164" s="151"/>
      <c r="R164" s="154"/>
      <c r="T164" s="155"/>
      <c r="U164" s="151"/>
      <c r="V164" s="151"/>
      <c r="W164" s="151"/>
      <c r="X164" s="151"/>
      <c r="Y164" s="151"/>
      <c r="Z164" s="151"/>
      <c r="AA164" s="156"/>
      <c r="AT164" s="157" t="s">
        <v>147</v>
      </c>
      <c r="AU164" s="157" t="s">
        <v>101</v>
      </c>
      <c r="AV164" s="10" t="s">
        <v>101</v>
      </c>
      <c r="AW164" s="10" t="s">
        <v>40</v>
      </c>
      <c r="AX164" s="10" t="s">
        <v>83</v>
      </c>
      <c r="AY164" s="157" t="s">
        <v>139</v>
      </c>
    </row>
    <row r="165" spans="2:65" s="1" customFormat="1" ht="22.5" customHeight="1">
      <c r="B165" s="140"/>
      <c r="C165" s="141" t="s">
        <v>228</v>
      </c>
      <c r="D165" s="141" t="s">
        <v>140</v>
      </c>
      <c r="E165" s="142" t="s">
        <v>229</v>
      </c>
      <c r="F165" s="262" t="s">
        <v>230</v>
      </c>
      <c r="G165" s="262"/>
      <c r="H165" s="262"/>
      <c r="I165" s="262"/>
      <c r="J165" s="143" t="s">
        <v>183</v>
      </c>
      <c r="K165" s="144">
        <v>55.09</v>
      </c>
      <c r="L165" s="263"/>
      <c r="M165" s="263"/>
      <c r="N165" s="263">
        <f>ROUND(L165*K165,0)</f>
        <v>0</v>
      </c>
      <c r="O165" s="263"/>
      <c r="P165" s="263"/>
      <c r="Q165" s="263"/>
      <c r="R165" s="145"/>
      <c r="T165" s="146" t="s">
        <v>5</v>
      </c>
      <c r="U165" s="44" t="s">
        <v>48</v>
      </c>
      <c r="V165" s="147">
        <v>0.009</v>
      </c>
      <c r="W165" s="147">
        <f>V165*K165</f>
        <v>0.49581</v>
      </c>
      <c r="X165" s="147">
        <v>0</v>
      </c>
      <c r="Y165" s="147">
        <f>X165*K165</f>
        <v>0</v>
      </c>
      <c r="Z165" s="147">
        <v>0</v>
      </c>
      <c r="AA165" s="148">
        <f>Z165*K165</f>
        <v>0</v>
      </c>
      <c r="AR165" s="21" t="s">
        <v>144</v>
      </c>
      <c r="AT165" s="21" t="s">
        <v>140</v>
      </c>
      <c r="AU165" s="21" t="s">
        <v>101</v>
      </c>
      <c r="AY165" s="21" t="s">
        <v>139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1" t="s">
        <v>11</v>
      </c>
      <c r="BK165" s="149">
        <f>ROUND(L165*K165,0)</f>
        <v>0</v>
      </c>
      <c r="BL165" s="21" t="s">
        <v>144</v>
      </c>
      <c r="BM165" s="21" t="s">
        <v>231</v>
      </c>
    </row>
    <row r="166" spans="2:65" s="1" customFormat="1" ht="31.5" customHeight="1">
      <c r="B166" s="140"/>
      <c r="C166" s="141" t="s">
        <v>232</v>
      </c>
      <c r="D166" s="141" t="s">
        <v>140</v>
      </c>
      <c r="E166" s="142" t="s">
        <v>233</v>
      </c>
      <c r="F166" s="262" t="s">
        <v>234</v>
      </c>
      <c r="G166" s="262"/>
      <c r="H166" s="262"/>
      <c r="I166" s="262"/>
      <c r="J166" s="143" t="s">
        <v>235</v>
      </c>
      <c r="K166" s="144">
        <v>99.162</v>
      </c>
      <c r="L166" s="263"/>
      <c r="M166" s="263"/>
      <c r="N166" s="263">
        <f>ROUND(L166*K166,0)</f>
        <v>0</v>
      </c>
      <c r="O166" s="263"/>
      <c r="P166" s="263"/>
      <c r="Q166" s="263"/>
      <c r="R166" s="145"/>
      <c r="T166" s="146" t="s">
        <v>5</v>
      </c>
      <c r="U166" s="44" t="s">
        <v>48</v>
      </c>
      <c r="V166" s="147">
        <v>0</v>
      </c>
      <c r="W166" s="147">
        <f>V166*K166</f>
        <v>0</v>
      </c>
      <c r="X166" s="147">
        <v>0</v>
      </c>
      <c r="Y166" s="147">
        <f>X166*K166</f>
        <v>0</v>
      </c>
      <c r="Z166" s="147">
        <v>0</v>
      </c>
      <c r="AA166" s="148">
        <f>Z166*K166</f>
        <v>0</v>
      </c>
      <c r="AR166" s="21" t="s">
        <v>144</v>
      </c>
      <c r="AT166" s="21" t="s">
        <v>140</v>
      </c>
      <c r="AU166" s="21" t="s">
        <v>101</v>
      </c>
      <c r="AY166" s="21" t="s">
        <v>139</v>
      </c>
      <c r="BE166" s="149">
        <f>IF(U166="základní",N166,0)</f>
        <v>0</v>
      </c>
      <c r="BF166" s="149">
        <f>IF(U166="snížená",N166,0)</f>
        <v>0</v>
      </c>
      <c r="BG166" s="149">
        <f>IF(U166="zákl. přenesená",N166,0)</f>
        <v>0</v>
      </c>
      <c r="BH166" s="149">
        <f>IF(U166="sníž. přenesená",N166,0)</f>
        <v>0</v>
      </c>
      <c r="BI166" s="149">
        <f>IF(U166="nulová",N166,0)</f>
        <v>0</v>
      </c>
      <c r="BJ166" s="21" t="s">
        <v>11</v>
      </c>
      <c r="BK166" s="149">
        <f>ROUND(L166*K166,0)</f>
        <v>0</v>
      </c>
      <c r="BL166" s="21" t="s">
        <v>144</v>
      </c>
      <c r="BM166" s="21" t="s">
        <v>236</v>
      </c>
    </row>
    <row r="167" spans="2:51" s="10" customFormat="1" ht="22.5" customHeight="1">
      <c r="B167" s="150"/>
      <c r="C167" s="151"/>
      <c r="D167" s="151"/>
      <c r="E167" s="152" t="s">
        <v>5</v>
      </c>
      <c r="F167" s="264" t="s">
        <v>237</v>
      </c>
      <c r="G167" s="265"/>
      <c r="H167" s="265"/>
      <c r="I167" s="265"/>
      <c r="J167" s="151"/>
      <c r="K167" s="153">
        <v>99.162</v>
      </c>
      <c r="L167" s="151"/>
      <c r="M167" s="151"/>
      <c r="N167" s="151"/>
      <c r="O167" s="151"/>
      <c r="P167" s="151"/>
      <c r="Q167" s="151"/>
      <c r="R167" s="154"/>
      <c r="T167" s="155"/>
      <c r="U167" s="151"/>
      <c r="V167" s="151"/>
      <c r="W167" s="151"/>
      <c r="X167" s="151"/>
      <c r="Y167" s="151"/>
      <c r="Z167" s="151"/>
      <c r="AA167" s="156"/>
      <c r="AT167" s="157" t="s">
        <v>147</v>
      </c>
      <c r="AU167" s="157" t="s">
        <v>101</v>
      </c>
      <c r="AV167" s="10" t="s">
        <v>101</v>
      </c>
      <c r="AW167" s="10" t="s">
        <v>40</v>
      </c>
      <c r="AX167" s="10" t="s">
        <v>83</v>
      </c>
      <c r="AY167" s="157" t="s">
        <v>139</v>
      </c>
    </row>
    <row r="168" spans="2:65" s="1" customFormat="1" ht="31.5" customHeight="1">
      <c r="B168" s="140"/>
      <c r="C168" s="141" t="s">
        <v>238</v>
      </c>
      <c r="D168" s="141" t="s">
        <v>140</v>
      </c>
      <c r="E168" s="142" t="s">
        <v>239</v>
      </c>
      <c r="F168" s="262" t="s">
        <v>240</v>
      </c>
      <c r="G168" s="262"/>
      <c r="H168" s="262"/>
      <c r="I168" s="262"/>
      <c r="J168" s="143" t="s">
        <v>183</v>
      </c>
      <c r="K168" s="144">
        <v>69.13</v>
      </c>
      <c r="L168" s="263"/>
      <c r="M168" s="263"/>
      <c r="N168" s="263">
        <f>ROUND(L168*K168,0)</f>
        <v>0</v>
      </c>
      <c r="O168" s="263"/>
      <c r="P168" s="263"/>
      <c r="Q168" s="263"/>
      <c r="R168" s="145"/>
      <c r="T168" s="146" t="s">
        <v>5</v>
      </c>
      <c r="U168" s="44" t="s">
        <v>48</v>
      </c>
      <c r="V168" s="147">
        <v>0.299</v>
      </c>
      <c r="W168" s="147">
        <f>V168*K168</f>
        <v>20.66987</v>
      </c>
      <c r="X168" s="147">
        <v>0</v>
      </c>
      <c r="Y168" s="147">
        <f>X168*K168</f>
        <v>0</v>
      </c>
      <c r="Z168" s="147">
        <v>0</v>
      </c>
      <c r="AA168" s="148">
        <f>Z168*K168</f>
        <v>0</v>
      </c>
      <c r="AR168" s="21" t="s">
        <v>144</v>
      </c>
      <c r="AT168" s="21" t="s">
        <v>140</v>
      </c>
      <c r="AU168" s="21" t="s">
        <v>101</v>
      </c>
      <c r="AY168" s="21" t="s">
        <v>139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1" t="s">
        <v>11</v>
      </c>
      <c r="BK168" s="149">
        <f>ROUND(L168*K168,0)</f>
        <v>0</v>
      </c>
      <c r="BL168" s="21" t="s">
        <v>144</v>
      </c>
      <c r="BM168" s="21" t="s">
        <v>241</v>
      </c>
    </row>
    <row r="169" spans="2:51" s="10" customFormat="1" ht="22.5" customHeight="1">
      <c r="B169" s="150"/>
      <c r="C169" s="151"/>
      <c r="D169" s="151"/>
      <c r="E169" s="152" t="s">
        <v>5</v>
      </c>
      <c r="F169" s="264" t="s">
        <v>242</v>
      </c>
      <c r="G169" s="265"/>
      <c r="H169" s="265"/>
      <c r="I169" s="265"/>
      <c r="J169" s="151"/>
      <c r="K169" s="153">
        <v>104.33</v>
      </c>
      <c r="L169" s="151"/>
      <c r="M169" s="151"/>
      <c r="N169" s="151"/>
      <c r="O169" s="151"/>
      <c r="P169" s="151"/>
      <c r="Q169" s="151"/>
      <c r="R169" s="154"/>
      <c r="T169" s="155"/>
      <c r="U169" s="151"/>
      <c r="V169" s="151"/>
      <c r="W169" s="151"/>
      <c r="X169" s="151"/>
      <c r="Y169" s="151"/>
      <c r="Z169" s="151"/>
      <c r="AA169" s="156"/>
      <c r="AT169" s="157" t="s">
        <v>147</v>
      </c>
      <c r="AU169" s="157" t="s">
        <v>101</v>
      </c>
      <c r="AV169" s="10" t="s">
        <v>101</v>
      </c>
      <c r="AW169" s="10" t="s">
        <v>40</v>
      </c>
      <c r="AX169" s="10" t="s">
        <v>83</v>
      </c>
      <c r="AY169" s="157" t="s">
        <v>139</v>
      </c>
    </row>
    <row r="170" spans="2:51" s="10" customFormat="1" ht="22.5" customHeight="1">
      <c r="B170" s="150"/>
      <c r="C170" s="151"/>
      <c r="D170" s="151"/>
      <c r="E170" s="152" t="s">
        <v>5</v>
      </c>
      <c r="F170" s="268" t="s">
        <v>243</v>
      </c>
      <c r="G170" s="269"/>
      <c r="H170" s="269"/>
      <c r="I170" s="269"/>
      <c r="J170" s="151"/>
      <c r="K170" s="153">
        <v>-29.7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147</v>
      </c>
      <c r="AU170" s="157" t="s">
        <v>101</v>
      </c>
      <c r="AV170" s="10" t="s">
        <v>101</v>
      </c>
      <c r="AW170" s="10" t="s">
        <v>40</v>
      </c>
      <c r="AX170" s="10" t="s">
        <v>83</v>
      </c>
      <c r="AY170" s="157" t="s">
        <v>139</v>
      </c>
    </row>
    <row r="171" spans="2:51" s="10" customFormat="1" ht="22.5" customHeight="1">
      <c r="B171" s="150"/>
      <c r="C171" s="151"/>
      <c r="D171" s="151"/>
      <c r="E171" s="152" t="s">
        <v>5</v>
      </c>
      <c r="F171" s="268" t="s">
        <v>244</v>
      </c>
      <c r="G171" s="269"/>
      <c r="H171" s="269"/>
      <c r="I171" s="269"/>
      <c r="J171" s="151"/>
      <c r="K171" s="153">
        <v>-5.5</v>
      </c>
      <c r="L171" s="151"/>
      <c r="M171" s="151"/>
      <c r="N171" s="151"/>
      <c r="O171" s="151"/>
      <c r="P171" s="151"/>
      <c r="Q171" s="151"/>
      <c r="R171" s="154"/>
      <c r="T171" s="155"/>
      <c r="U171" s="151"/>
      <c r="V171" s="151"/>
      <c r="W171" s="151"/>
      <c r="X171" s="151"/>
      <c r="Y171" s="151"/>
      <c r="Z171" s="151"/>
      <c r="AA171" s="156"/>
      <c r="AT171" s="157" t="s">
        <v>147</v>
      </c>
      <c r="AU171" s="157" t="s">
        <v>101</v>
      </c>
      <c r="AV171" s="10" t="s">
        <v>101</v>
      </c>
      <c r="AW171" s="10" t="s">
        <v>40</v>
      </c>
      <c r="AX171" s="10" t="s">
        <v>83</v>
      </c>
      <c r="AY171" s="157" t="s">
        <v>139</v>
      </c>
    </row>
    <row r="172" spans="2:65" s="1" customFormat="1" ht="22.5" customHeight="1">
      <c r="B172" s="140"/>
      <c r="C172" s="182" t="s">
        <v>245</v>
      </c>
      <c r="D172" s="182" t="s">
        <v>246</v>
      </c>
      <c r="E172" s="183" t="s">
        <v>247</v>
      </c>
      <c r="F172" s="276" t="s">
        <v>248</v>
      </c>
      <c r="G172" s="276"/>
      <c r="H172" s="276"/>
      <c r="I172" s="276"/>
      <c r="J172" s="184" t="s">
        <v>235</v>
      </c>
      <c r="K172" s="185">
        <v>33.813</v>
      </c>
      <c r="L172" s="277"/>
      <c r="M172" s="277"/>
      <c r="N172" s="277">
        <f>ROUND(L172*K172,0)</f>
        <v>0</v>
      </c>
      <c r="O172" s="263"/>
      <c r="P172" s="263"/>
      <c r="Q172" s="263"/>
      <c r="R172" s="145"/>
      <c r="T172" s="146" t="s">
        <v>5</v>
      </c>
      <c r="U172" s="44" t="s">
        <v>48</v>
      </c>
      <c r="V172" s="147">
        <v>0</v>
      </c>
      <c r="W172" s="147">
        <f>V172*K172</f>
        <v>0</v>
      </c>
      <c r="X172" s="147">
        <v>1</v>
      </c>
      <c r="Y172" s="147">
        <f>X172*K172</f>
        <v>33.813</v>
      </c>
      <c r="Z172" s="147">
        <v>0</v>
      </c>
      <c r="AA172" s="148">
        <f>Z172*K172</f>
        <v>0</v>
      </c>
      <c r="AR172" s="21" t="s">
        <v>180</v>
      </c>
      <c r="AT172" s="21" t="s">
        <v>246</v>
      </c>
      <c r="AU172" s="21" t="s">
        <v>101</v>
      </c>
      <c r="AY172" s="21" t="s">
        <v>139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1" t="s">
        <v>11</v>
      </c>
      <c r="BK172" s="149">
        <f>ROUND(L172*K172,0)</f>
        <v>0</v>
      </c>
      <c r="BL172" s="21" t="s">
        <v>144</v>
      </c>
      <c r="BM172" s="21" t="s">
        <v>249</v>
      </c>
    </row>
    <row r="173" spans="2:51" s="11" customFormat="1" ht="22.5" customHeight="1">
      <c r="B173" s="158"/>
      <c r="C173" s="159"/>
      <c r="D173" s="159"/>
      <c r="E173" s="160" t="s">
        <v>5</v>
      </c>
      <c r="F173" s="266" t="s">
        <v>250</v>
      </c>
      <c r="G173" s="267"/>
      <c r="H173" s="267"/>
      <c r="I173" s="267"/>
      <c r="J173" s="159"/>
      <c r="K173" s="161" t="s">
        <v>5</v>
      </c>
      <c r="L173" s="159"/>
      <c r="M173" s="159"/>
      <c r="N173" s="159"/>
      <c r="O173" s="159"/>
      <c r="P173" s="159"/>
      <c r="Q173" s="159"/>
      <c r="R173" s="162"/>
      <c r="T173" s="163"/>
      <c r="U173" s="159"/>
      <c r="V173" s="159"/>
      <c r="W173" s="159"/>
      <c r="X173" s="159"/>
      <c r="Y173" s="159"/>
      <c r="Z173" s="159"/>
      <c r="AA173" s="164"/>
      <c r="AT173" s="165" t="s">
        <v>147</v>
      </c>
      <c r="AU173" s="165" t="s">
        <v>101</v>
      </c>
      <c r="AV173" s="11" t="s">
        <v>11</v>
      </c>
      <c r="AW173" s="11" t="s">
        <v>40</v>
      </c>
      <c r="AX173" s="11" t="s">
        <v>83</v>
      </c>
      <c r="AY173" s="165" t="s">
        <v>139</v>
      </c>
    </row>
    <row r="174" spans="2:51" s="10" customFormat="1" ht="22.5" customHeight="1">
      <c r="B174" s="150"/>
      <c r="C174" s="151"/>
      <c r="D174" s="151"/>
      <c r="E174" s="152" t="s">
        <v>5</v>
      </c>
      <c r="F174" s="268" t="s">
        <v>251</v>
      </c>
      <c r="G174" s="269"/>
      <c r="H174" s="269"/>
      <c r="I174" s="269"/>
      <c r="J174" s="151"/>
      <c r="K174" s="153">
        <v>33.813</v>
      </c>
      <c r="L174" s="151"/>
      <c r="M174" s="151"/>
      <c r="N174" s="151"/>
      <c r="O174" s="151"/>
      <c r="P174" s="151"/>
      <c r="Q174" s="151"/>
      <c r="R174" s="154"/>
      <c r="T174" s="155"/>
      <c r="U174" s="151"/>
      <c r="V174" s="151"/>
      <c r="W174" s="151"/>
      <c r="X174" s="151"/>
      <c r="Y174" s="151"/>
      <c r="Z174" s="151"/>
      <c r="AA174" s="156"/>
      <c r="AT174" s="157" t="s">
        <v>147</v>
      </c>
      <c r="AU174" s="157" t="s">
        <v>101</v>
      </c>
      <c r="AV174" s="10" t="s">
        <v>101</v>
      </c>
      <c r="AW174" s="10" t="s">
        <v>40</v>
      </c>
      <c r="AX174" s="10" t="s">
        <v>83</v>
      </c>
      <c r="AY174" s="157" t="s">
        <v>139</v>
      </c>
    </row>
    <row r="175" spans="2:65" s="1" customFormat="1" ht="44.25" customHeight="1">
      <c r="B175" s="140"/>
      <c r="C175" s="141" t="s">
        <v>252</v>
      </c>
      <c r="D175" s="141" t="s">
        <v>140</v>
      </c>
      <c r="E175" s="142" t="s">
        <v>253</v>
      </c>
      <c r="F175" s="262" t="s">
        <v>254</v>
      </c>
      <c r="G175" s="262"/>
      <c r="H175" s="262"/>
      <c r="I175" s="262"/>
      <c r="J175" s="143" t="s">
        <v>183</v>
      </c>
      <c r="K175" s="144">
        <v>28.8</v>
      </c>
      <c r="L175" s="263"/>
      <c r="M175" s="263"/>
      <c r="N175" s="263">
        <f>ROUND(L175*K175,0)</f>
        <v>0</v>
      </c>
      <c r="O175" s="263"/>
      <c r="P175" s="263"/>
      <c r="Q175" s="263"/>
      <c r="R175" s="145"/>
      <c r="T175" s="146" t="s">
        <v>5</v>
      </c>
      <c r="U175" s="44" t="s">
        <v>48</v>
      </c>
      <c r="V175" s="147">
        <v>1.587</v>
      </c>
      <c r="W175" s="147">
        <f>V175*K175</f>
        <v>45.7056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1" t="s">
        <v>144</v>
      </c>
      <c r="AT175" s="21" t="s">
        <v>140</v>
      </c>
      <c r="AU175" s="21" t="s">
        <v>101</v>
      </c>
      <c r="AY175" s="21" t="s">
        <v>139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1" t="s">
        <v>11</v>
      </c>
      <c r="BK175" s="149">
        <f>ROUND(L175*K175,0)</f>
        <v>0</v>
      </c>
      <c r="BL175" s="21" t="s">
        <v>144</v>
      </c>
      <c r="BM175" s="21" t="s">
        <v>255</v>
      </c>
    </row>
    <row r="176" spans="2:51" s="10" customFormat="1" ht="22.5" customHeight="1">
      <c r="B176" s="150"/>
      <c r="C176" s="151"/>
      <c r="D176" s="151"/>
      <c r="E176" s="152" t="s">
        <v>5</v>
      </c>
      <c r="F176" s="264" t="s">
        <v>256</v>
      </c>
      <c r="G176" s="265"/>
      <c r="H176" s="265"/>
      <c r="I176" s="265"/>
      <c r="J176" s="151"/>
      <c r="K176" s="153">
        <v>24.3</v>
      </c>
      <c r="L176" s="151"/>
      <c r="M176" s="151"/>
      <c r="N176" s="151"/>
      <c r="O176" s="151"/>
      <c r="P176" s="151"/>
      <c r="Q176" s="151"/>
      <c r="R176" s="154"/>
      <c r="T176" s="155"/>
      <c r="U176" s="151"/>
      <c r="V176" s="151"/>
      <c r="W176" s="151"/>
      <c r="X176" s="151"/>
      <c r="Y176" s="151"/>
      <c r="Z176" s="151"/>
      <c r="AA176" s="156"/>
      <c r="AT176" s="157" t="s">
        <v>147</v>
      </c>
      <c r="AU176" s="157" t="s">
        <v>101</v>
      </c>
      <c r="AV176" s="10" t="s">
        <v>101</v>
      </c>
      <c r="AW176" s="10" t="s">
        <v>40</v>
      </c>
      <c r="AX176" s="10" t="s">
        <v>83</v>
      </c>
      <c r="AY176" s="157" t="s">
        <v>139</v>
      </c>
    </row>
    <row r="177" spans="2:51" s="10" customFormat="1" ht="22.5" customHeight="1">
      <c r="B177" s="150"/>
      <c r="C177" s="151"/>
      <c r="D177" s="151"/>
      <c r="E177" s="152" t="s">
        <v>5</v>
      </c>
      <c r="F177" s="268" t="s">
        <v>257</v>
      </c>
      <c r="G177" s="269"/>
      <c r="H177" s="269"/>
      <c r="I177" s="269"/>
      <c r="J177" s="151"/>
      <c r="K177" s="153">
        <v>4.5</v>
      </c>
      <c r="L177" s="151"/>
      <c r="M177" s="151"/>
      <c r="N177" s="151"/>
      <c r="O177" s="151"/>
      <c r="P177" s="151"/>
      <c r="Q177" s="151"/>
      <c r="R177" s="154"/>
      <c r="T177" s="155"/>
      <c r="U177" s="151"/>
      <c r="V177" s="151"/>
      <c r="W177" s="151"/>
      <c r="X177" s="151"/>
      <c r="Y177" s="151"/>
      <c r="Z177" s="151"/>
      <c r="AA177" s="156"/>
      <c r="AT177" s="157" t="s">
        <v>147</v>
      </c>
      <c r="AU177" s="157" t="s">
        <v>101</v>
      </c>
      <c r="AV177" s="10" t="s">
        <v>101</v>
      </c>
      <c r="AW177" s="10" t="s">
        <v>40</v>
      </c>
      <c r="AX177" s="10" t="s">
        <v>83</v>
      </c>
      <c r="AY177" s="157" t="s">
        <v>139</v>
      </c>
    </row>
    <row r="178" spans="2:51" s="12" customFormat="1" ht="22.5" customHeight="1">
      <c r="B178" s="166"/>
      <c r="C178" s="167"/>
      <c r="D178" s="167"/>
      <c r="E178" s="168" t="s">
        <v>5</v>
      </c>
      <c r="F178" s="272" t="s">
        <v>155</v>
      </c>
      <c r="G178" s="273"/>
      <c r="H178" s="273"/>
      <c r="I178" s="273"/>
      <c r="J178" s="167"/>
      <c r="K178" s="169">
        <v>28.8</v>
      </c>
      <c r="L178" s="167"/>
      <c r="M178" s="167"/>
      <c r="N178" s="167"/>
      <c r="O178" s="167"/>
      <c r="P178" s="167"/>
      <c r="Q178" s="167"/>
      <c r="R178" s="170"/>
      <c r="T178" s="171"/>
      <c r="U178" s="167"/>
      <c r="V178" s="167"/>
      <c r="W178" s="167"/>
      <c r="X178" s="167"/>
      <c r="Y178" s="167"/>
      <c r="Z178" s="167"/>
      <c r="AA178" s="172"/>
      <c r="AT178" s="173" t="s">
        <v>147</v>
      </c>
      <c r="AU178" s="173" t="s">
        <v>101</v>
      </c>
      <c r="AV178" s="12" t="s">
        <v>144</v>
      </c>
      <c r="AW178" s="12" t="s">
        <v>40</v>
      </c>
      <c r="AX178" s="12" t="s">
        <v>11</v>
      </c>
      <c r="AY178" s="173" t="s">
        <v>139</v>
      </c>
    </row>
    <row r="179" spans="2:65" s="1" customFormat="1" ht="22.5" customHeight="1">
      <c r="B179" s="140"/>
      <c r="C179" s="182" t="s">
        <v>10</v>
      </c>
      <c r="D179" s="182" t="s">
        <v>246</v>
      </c>
      <c r="E179" s="183" t="s">
        <v>258</v>
      </c>
      <c r="F179" s="276" t="s">
        <v>259</v>
      </c>
      <c r="G179" s="276"/>
      <c r="H179" s="276"/>
      <c r="I179" s="276"/>
      <c r="J179" s="184" t="s">
        <v>235</v>
      </c>
      <c r="K179" s="185">
        <v>48.096</v>
      </c>
      <c r="L179" s="277"/>
      <c r="M179" s="277"/>
      <c r="N179" s="277">
        <f>ROUND(L179*K179,0)</f>
        <v>0</v>
      </c>
      <c r="O179" s="263"/>
      <c r="P179" s="263"/>
      <c r="Q179" s="263"/>
      <c r="R179" s="145"/>
      <c r="T179" s="146" t="s">
        <v>5</v>
      </c>
      <c r="U179" s="44" t="s">
        <v>48</v>
      </c>
      <c r="V179" s="147">
        <v>0</v>
      </c>
      <c r="W179" s="147">
        <f>V179*K179</f>
        <v>0</v>
      </c>
      <c r="X179" s="147">
        <v>1</v>
      </c>
      <c r="Y179" s="147">
        <f>X179*K179</f>
        <v>48.096</v>
      </c>
      <c r="Z179" s="147">
        <v>0</v>
      </c>
      <c r="AA179" s="148">
        <f>Z179*K179</f>
        <v>0</v>
      </c>
      <c r="AR179" s="21" t="s">
        <v>180</v>
      </c>
      <c r="AT179" s="21" t="s">
        <v>246</v>
      </c>
      <c r="AU179" s="21" t="s">
        <v>101</v>
      </c>
      <c r="AY179" s="21" t="s">
        <v>139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1" t="s">
        <v>11</v>
      </c>
      <c r="BK179" s="149">
        <f>ROUND(L179*K179,0)</f>
        <v>0</v>
      </c>
      <c r="BL179" s="21" t="s">
        <v>144</v>
      </c>
      <c r="BM179" s="21" t="s">
        <v>260</v>
      </c>
    </row>
    <row r="180" spans="2:65" s="1" customFormat="1" ht="31.5" customHeight="1">
      <c r="B180" s="140"/>
      <c r="C180" s="141" t="s">
        <v>261</v>
      </c>
      <c r="D180" s="141" t="s">
        <v>140</v>
      </c>
      <c r="E180" s="142" t="s">
        <v>262</v>
      </c>
      <c r="F180" s="262" t="s">
        <v>263</v>
      </c>
      <c r="G180" s="262"/>
      <c r="H180" s="262"/>
      <c r="I180" s="262"/>
      <c r="J180" s="143" t="s">
        <v>143</v>
      </c>
      <c r="K180" s="144">
        <v>78</v>
      </c>
      <c r="L180" s="263"/>
      <c r="M180" s="263"/>
      <c r="N180" s="263">
        <f>ROUND(L180*K180,0)</f>
        <v>0</v>
      </c>
      <c r="O180" s="263"/>
      <c r="P180" s="263"/>
      <c r="Q180" s="263"/>
      <c r="R180" s="145"/>
      <c r="T180" s="146" t="s">
        <v>5</v>
      </c>
      <c r="U180" s="44" t="s">
        <v>48</v>
      </c>
      <c r="V180" s="147">
        <v>0.207</v>
      </c>
      <c r="W180" s="147">
        <f>V180*K180</f>
        <v>16.146</v>
      </c>
      <c r="X180" s="147">
        <v>0</v>
      </c>
      <c r="Y180" s="147">
        <f>X180*K180</f>
        <v>0</v>
      </c>
      <c r="Z180" s="147">
        <v>0</v>
      </c>
      <c r="AA180" s="148">
        <f>Z180*K180</f>
        <v>0</v>
      </c>
      <c r="AR180" s="21" t="s">
        <v>144</v>
      </c>
      <c r="AT180" s="21" t="s">
        <v>140</v>
      </c>
      <c r="AU180" s="21" t="s">
        <v>101</v>
      </c>
      <c r="AY180" s="21" t="s">
        <v>139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1" t="s">
        <v>11</v>
      </c>
      <c r="BK180" s="149">
        <f>ROUND(L180*K180,0)</f>
        <v>0</v>
      </c>
      <c r="BL180" s="21" t="s">
        <v>144</v>
      </c>
      <c r="BM180" s="21" t="s">
        <v>264</v>
      </c>
    </row>
    <row r="181" spans="2:65" s="1" customFormat="1" ht="22.5" customHeight="1">
      <c r="B181" s="140"/>
      <c r="C181" s="182" t="s">
        <v>265</v>
      </c>
      <c r="D181" s="182" t="s">
        <v>246</v>
      </c>
      <c r="E181" s="183" t="s">
        <v>266</v>
      </c>
      <c r="F181" s="276" t="s">
        <v>267</v>
      </c>
      <c r="G181" s="276"/>
      <c r="H181" s="276"/>
      <c r="I181" s="276"/>
      <c r="J181" s="184" t="s">
        <v>268</v>
      </c>
      <c r="K181" s="185">
        <v>2.34</v>
      </c>
      <c r="L181" s="277"/>
      <c r="M181" s="277"/>
      <c r="N181" s="277">
        <f>ROUND(L181*K181,0)</f>
        <v>0</v>
      </c>
      <c r="O181" s="263"/>
      <c r="P181" s="263"/>
      <c r="Q181" s="263"/>
      <c r="R181" s="145"/>
      <c r="T181" s="146" t="s">
        <v>5</v>
      </c>
      <c r="U181" s="44" t="s">
        <v>48</v>
      </c>
      <c r="V181" s="147">
        <v>0</v>
      </c>
      <c r="W181" s="147">
        <f>V181*K181</f>
        <v>0</v>
      </c>
      <c r="X181" s="147">
        <v>0.001</v>
      </c>
      <c r="Y181" s="147">
        <f>X181*K181</f>
        <v>0.00234</v>
      </c>
      <c r="Z181" s="147">
        <v>0</v>
      </c>
      <c r="AA181" s="148">
        <f>Z181*K181</f>
        <v>0</v>
      </c>
      <c r="AR181" s="21" t="s">
        <v>180</v>
      </c>
      <c r="AT181" s="21" t="s">
        <v>246</v>
      </c>
      <c r="AU181" s="21" t="s">
        <v>101</v>
      </c>
      <c r="AY181" s="21" t="s">
        <v>139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1" t="s">
        <v>11</v>
      </c>
      <c r="BK181" s="149">
        <f>ROUND(L181*K181,0)</f>
        <v>0</v>
      </c>
      <c r="BL181" s="21" t="s">
        <v>144</v>
      </c>
      <c r="BM181" s="21" t="s">
        <v>269</v>
      </c>
    </row>
    <row r="182" spans="2:65" s="1" customFormat="1" ht="31.5" customHeight="1">
      <c r="B182" s="140"/>
      <c r="C182" s="141" t="s">
        <v>270</v>
      </c>
      <c r="D182" s="141" t="s">
        <v>140</v>
      </c>
      <c r="E182" s="142" t="s">
        <v>271</v>
      </c>
      <c r="F182" s="262" t="s">
        <v>272</v>
      </c>
      <c r="G182" s="262"/>
      <c r="H182" s="262"/>
      <c r="I182" s="262"/>
      <c r="J182" s="143" t="s">
        <v>143</v>
      </c>
      <c r="K182" s="144">
        <v>39</v>
      </c>
      <c r="L182" s="263"/>
      <c r="M182" s="263"/>
      <c r="N182" s="263">
        <f>ROUND(L182*K182,0)</f>
        <v>0</v>
      </c>
      <c r="O182" s="263"/>
      <c r="P182" s="263"/>
      <c r="Q182" s="263"/>
      <c r="R182" s="145"/>
      <c r="T182" s="146" t="s">
        <v>5</v>
      </c>
      <c r="U182" s="44" t="s">
        <v>48</v>
      </c>
      <c r="V182" s="147">
        <v>0.254</v>
      </c>
      <c r="W182" s="147">
        <f>V182*K182</f>
        <v>9.906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1" t="s">
        <v>144</v>
      </c>
      <c r="AT182" s="21" t="s">
        <v>140</v>
      </c>
      <c r="AU182" s="21" t="s">
        <v>101</v>
      </c>
      <c r="AY182" s="21" t="s">
        <v>139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1" t="s">
        <v>11</v>
      </c>
      <c r="BK182" s="149">
        <f>ROUND(L182*K182,0)</f>
        <v>0</v>
      </c>
      <c r="BL182" s="21" t="s">
        <v>144</v>
      </c>
      <c r="BM182" s="21" t="s">
        <v>273</v>
      </c>
    </row>
    <row r="183" spans="2:51" s="10" customFormat="1" ht="22.5" customHeight="1">
      <c r="B183" s="150"/>
      <c r="C183" s="151"/>
      <c r="D183" s="151"/>
      <c r="E183" s="152" t="s">
        <v>5</v>
      </c>
      <c r="F183" s="264" t="s">
        <v>274</v>
      </c>
      <c r="G183" s="265"/>
      <c r="H183" s="265"/>
      <c r="I183" s="265"/>
      <c r="J183" s="151"/>
      <c r="K183" s="153">
        <v>39</v>
      </c>
      <c r="L183" s="151"/>
      <c r="M183" s="151"/>
      <c r="N183" s="151"/>
      <c r="O183" s="151"/>
      <c r="P183" s="151"/>
      <c r="Q183" s="151"/>
      <c r="R183" s="154"/>
      <c r="T183" s="155"/>
      <c r="U183" s="151"/>
      <c r="V183" s="151"/>
      <c r="W183" s="151"/>
      <c r="X183" s="151"/>
      <c r="Y183" s="151"/>
      <c r="Z183" s="151"/>
      <c r="AA183" s="156"/>
      <c r="AT183" s="157" t="s">
        <v>147</v>
      </c>
      <c r="AU183" s="157" t="s">
        <v>101</v>
      </c>
      <c r="AV183" s="10" t="s">
        <v>101</v>
      </c>
      <c r="AW183" s="10" t="s">
        <v>40</v>
      </c>
      <c r="AX183" s="10" t="s">
        <v>83</v>
      </c>
      <c r="AY183" s="157" t="s">
        <v>139</v>
      </c>
    </row>
    <row r="184" spans="2:65" s="1" customFormat="1" ht="22.5" customHeight="1">
      <c r="B184" s="140"/>
      <c r="C184" s="141" t="s">
        <v>275</v>
      </c>
      <c r="D184" s="141" t="s">
        <v>140</v>
      </c>
      <c r="E184" s="142" t="s">
        <v>276</v>
      </c>
      <c r="F184" s="262" t="s">
        <v>277</v>
      </c>
      <c r="G184" s="262"/>
      <c r="H184" s="262"/>
      <c r="I184" s="262"/>
      <c r="J184" s="143" t="s">
        <v>143</v>
      </c>
      <c r="K184" s="144">
        <v>78</v>
      </c>
      <c r="L184" s="263"/>
      <c r="M184" s="263"/>
      <c r="N184" s="263">
        <f>ROUND(L184*K184,0)</f>
        <v>0</v>
      </c>
      <c r="O184" s="263"/>
      <c r="P184" s="263"/>
      <c r="Q184" s="263"/>
      <c r="R184" s="145"/>
      <c r="T184" s="146" t="s">
        <v>5</v>
      </c>
      <c r="U184" s="44" t="s">
        <v>48</v>
      </c>
      <c r="V184" s="147">
        <v>0.013</v>
      </c>
      <c r="W184" s="147">
        <f>V184*K184</f>
        <v>1.014</v>
      </c>
      <c r="X184" s="147">
        <v>0</v>
      </c>
      <c r="Y184" s="147">
        <f>X184*K184</f>
        <v>0</v>
      </c>
      <c r="Z184" s="147">
        <v>0</v>
      </c>
      <c r="AA184" s="148">
        <f>Z184*K184</f>
        <v>0</v>
      </c>
      <c r="AR184" s="21" t="s">
        <v>144</v>
      </c>
      <c r="AT184" s="21" t="s">
        <v>140</v>
      </c>
      <c r="AU184" s="21" t="s">
        <v>101</v>
      </c>
      <c r="AY184" s="21" t="s">
        <v>139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1" t="s">
        <v>11</v>
      </c>
      <c r="BK184" s="149">
        <f>ROUND(L184*K184,0)</f>
        <v>0</v>
      </c>
      <c r="BL184" s="21" t="s">
        <v>144</v>
      </c>
      <c r="BM184" s="21" t="s">
        <v>278</v>
      </c>
    </row>
    <row r="185" spans="2:51" s="10" customFormat="1" ht="22.5" customHeight="1">
      <c r="B185" s="150"/>
      <c r="C185" s="151"/>
      <c r="D185" s="151"/>
      <c r="E185" s="152" t="s">
        <v>5</v>
      </c>
      <c r="F185" s="264" t="s">
        <v>279</v>
      </c>
      <c r="G185" s="265"/>
      <c r="H185" s="265"/>
      <c r="I185" s="265"/>
      <c r="J185" s="151"/>
      <c r="K185" s="153">
        <v>78</v>
      </c>
      <c r="L185" s="151"/>
      <c r="M185" s="151"/>
      <c r="N185" s="151"/>
      <c r="O185" s="151"/>
      <c r="P185" s="151"/>
      <c r="Q185" s="151"/>
      <c r="R185" s="154"/>
      <c r="T185" s="155"/>
      <c r="U185" s="151"/>
      <c r="V185" s="151"/>
      <c r="W185" s="151"/>
      <c r="X185" s="151"/>
      <c r="Y185" s="151"/>
      <c r="Z185" s="151"/>
      <c r="AA185" s="156"/>
      <c r="AT185" s="157" t="s">
        <v>147</v>
      </c>
      <c r="AU185" s="157" t="s">
        <v>101</v>
      </c>
      <c r="AV185" s="10" t="s">
        <v>101</v>
      </c>
      <c r="AW185" s="10" t="s">
        <v>40</v>
      </c>
      <c r="AX185" s="10" t="s">
        <v>83</v>
      </c>
      <c r="AY185" s="157" t="s">
        <v>139</v>
      </c>
    </row>
    <row r="186" spans="2:65" s="1" customFormat="1" ht="22.5" customHeight="1">
      <c r="B186" s="140"/>
      <c r="C186" s="141" t="s">
        <v>280</v>
      </c>
      <c r="D186" s="141" t="s">
        <v>140</v>
      </c>
      <c r="E186" s="142" t="s">
        <v>281</v>
      </c>
      <c r="F186" s="262" t="s">
        <v>282</v>
      </c>
      <c r="G186" s="262"/>
      <c r="H186" s="262"/>
      <c r="I186" s="262"/>
      <c r="J186" s="143" t="s">
        <v>143</v>
      </c>
      <c r="K186" s="144">
        <v>78</v>
      </c>
      <c r="L186" s="263"/>
      <c r="M186" s="263"/>
      <c r="N186" s="263">
        <f>ROUND(L186*K186,0)</f>
        <v>0</v>
      </c>
      <c r="O186" s="263"/>
      <c r="P186" s="263"/>
      <c r="Q186" s="263"/>
      <c r="R186" s="145"/>
      <c r="T186" s="146" t="s">
        <v>5</v>
      </c>
      <c r="U186" s="44" t="s">
        <v>48</v>
      </c>
      <c r="V186" s="147">
        <v>0.015</v>
      </c>
      <c r="W186" s="147">
        <f>V186*K186</f>
        <v>1.17</v>
      </c>
      <c r="X186" s="147">
        <v>0</v>
      </c>
      <c r="Y186" s="147">
        <f>X186*K186</f>
        <v>0</v>
      </c>
      <c r="Z186" s="147">
        <v>0</v>
      </c>
      <c r="AA186" s="148">
        <f>Z186*K186</f>
        <v>0</v>
      </c>
      <c r="AR186" s="21" t="s">
        <v>144</v>
      </c>
      <c r="AT186" s="21" t="s">
        <v>140</v>
      </c>
      <c r="AU186" s="21" t="s">
        <v>101</v>
      </c>
      <c r="AY186" s="21" t="s">
        <v>139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1" t="s">
        <v>11</v>
      </c>
      <c r="BK186" s="149">
        <f>ROUND(L186*K186,0)</f>
        <v>0</v>
      </c>
      <c r="BL186" s="21" t="s">
        <v>144</v>
      </c>
      <c r="BM186" s="21" t="s">
        <v>283</v>
      </c>
    </row>
    <row r="187" spans="2:65" s="1" customFormat="1" ht="22.5" customHeight="1">
      <c r="B187" s="140"/>
      <c r="C187" s="141" t="s">
        <v>284</v>
      </c>
      <c r="D187" s="141" t="s">
        <v>140</v>
      </c>
      <c r="E187" s="142" t="s">
        <v>285</v>
      </c>
      <c r="F187" s="262" t="s">
        <v>286</v>
      </c>
      <c r="G187" s="262"/>
      <c r="H187" s="262"/>
      <c r="I187" s="262"/>
      <c r="J187" s="143" t="s">
        <v>287</v>
      </c>
      <c r="K187" s="144">
        <v>5</v>
      </c>
      <c r="L187" s="263"/>
      <c r="M187" s="263"/>
      <c r="N187" s="263">
        <f>ROUND(L187*K187,0)</f>
        <v>0</v>
      </c>
      <c r="O187" s="263"/>
      <c r="P187" s="263"/>
      <c r="Q187" s="263"/>
      <c r="R187" s="145"/>
      <c r="T187" s="146" t="s">
        <v>5</v>
      </c>
      <c r="U187" s="44" t="s">
        <v>48</v>
      </c>
      <c r="V187" s="147">
        <v>0.168</v>
      </c>
      <c r="W187" s="147">
        <f>V187*K187</f>
        <v>0.8400000000000001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1" t="s">
        <v>144</v>
      </c>
      <c r="AT187" s="21" t="s">
        <v>140</v>
      </c>
      <c r="AU187" s="21" t="s">
        <v>101</v>
      </c>
      <c r="AY187" s="21" t="s">
        <v>139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1" t="s">
        <v>11</v>
      </c>
      <c r="BK187" s="149">
        <f>ROUND(L187*K187,0)</f>
        <v>0</v>
      </c>
      <c r="BL187" s="21" t="s">
        <v>144</v>
      </c>
      <c r="BM187" s="21" t="s">
        <v>288</v>
      </c>
    </row>
    <row r="188" spans="2:63" s="9" customFormat="1" ht="29.85" customHeight="1">
      <c r="B188" s="129"/>
      <c r="C188" s="130"/>
      <c r="D188" s="139" t="s">
        <v>112</v>
      </c>
      <c r="E188" s="139"/>
      <c r="F188" s="139"/>
      <c r="G188" s="139"/>
      <c r="H188" s="139"/>
      <c r="I188" s="139"/>
      <c r="J188" s="139"/>
      <c r="K188" s="139"/>
      <c r="L188" s="139"/>
      <c r="M188" s="139"/>
      <c r="N188" s="286">
        <f>BK188</f>
        <v>0</v>
      </c>
      <c r="O188" s="287"/>
      <c r="P188" s="287"/>
      <c r="Q188" s="287"/>
      <c r="R188" s="132"/>
      <c r="T188" s="133"/>
      <c r="U188" s="130"/>
      <c r="V188" s="130"/>
      <c r="W188" s="134">
        <f>SUM(W189:W192)</f>
        <v>24.890777</v>
      </c>
      <c r="X188" s="130"/>
      <c r="Y188" s="134">
        <f>SUM(Y189:Y192)</f>
        <v>0</v>
      </c>
      <c r="Z188" s="130"/>
      <c r="AA188" s="135">
        <f>SUM(AA189:AA192)</f>
        <v>0.3894</v>
      </c>
      <c r="AR188" s="136" t="s">
        <v>11</v>
      </c>
      <c r="AT188" s="137" t="s">
        <v>82</v>
      </c>
      <c r="AU188" s="137" t="s">
        <v>11</v>
      </c>
      <c r="AY188" s="136" t="s">
        <v>139</v>
      </c>
      <c r="BK188" s="138">
        <f>SUM(BK189:BK192)</f>
        <v>0</v>
      </c>
    </row>
    <row r="189" spans="2:65" s="1" customFormat="1" ht="31.5" customHeight="1">
      <c r="B189" s="140"/>
      <c r="C189" s="141" t="s">
        <v>289</v>
      </c>
      <c r="D189" s="141" t="s">
        <v>140</v>
      </c>
      <c r="E189" s="142" t="s">
        <v>290</v>
      </c>
      <c r="F189" s="262" t="s">
        <v>291</v>
      </c>
      <c r="G189" s="262"/>
      <c r="H189" s="262"/>
      <c r="I189" s="262"/>
      <c r="J189" s="143" t="s">
        <v>172</v>
      </c>
      <c r="K189" s="144">
        <v>3</v>
      </c>
      <c r="L189" s="263"/>
      <c r="M189" s="263"/>
      <c r="N189" s="263">
        <f>ROUND(L189*K189,0)</f>
        <v>0</v>
      </c>
      <c r="O189" s="263"/>
      <c r="P189" s="263"/>
      <c r="Q189" s="263"/>
      <c r="R189" s="145"/>
      <c r="T189" s="146" t="s">
        <v>5</v>
      </c>
      <c r="U189" s="44" t="s">
        <v>48</v>
      </c>
      <c r="V189" s="147">
        <v>0.47</v>
      </c>
      <c r="W189" s="147">
        <f>V189*K189</f>
        <v>1.41</v>
      </c>
      <c r="X189" s="147">
        <v>0</v>
      </c>
      <c r="Y189" s="147">
        <f>X189*K189</f>
        <v>0</v>
      </c>
      <c r="Z189" s="147">
        <v>0</v>
      </c>
      <c r="AA189" s="148">
        <f>Z189*K189</f>
        <v>0</v>
      </c>
      <c r="AR189" s="21" t="s">
        <v>144</v>
      </c>
      <c r="AT189" s="21" t="s">
        <v>140</v>
      </c>
      <c r="AU189" s="21" t="s">
        <v>101</v>
      </c>
      <c r="AY189" s="21" t="s">
        <v>139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1" t="s">
        <v>11</v>
      </c>
      <c r="BK189" s="149">
        <f>ROUND(L189*K189,0)</f>
        <v>0</v>
      </c>
      <c r="BL189" s="21" t="s">
        <v>144</v>
      </c>
      <c r="BM189" s="21" t="s">
        <v>292</v>
      </c>
    </row>
    <row r="190" spans="2:65" s="1" customFormat="1" ht="31.5" customHeight="1">
      <c r="B190" s="140"/>
      <c r="C190" s="141" t="s">
        <v>293</v>
      </c>
      <c r="D190" s="141" t="s">
        <v>140</v>
      </c>
      <c r="E190" s="142" t="s">
        <v>294</v>
      </c>
      <c r="F190" s="262" t="s">
        <v>295</v>
      </c>
      <c r="G190" s="262"/>
      <c r="H190" s="262"/>
      <c r="I190" s="262"/>
      <c r="J190" s="143" t="s">
        <v>183</v>
      </c>
      <c r="K190" s="144">
        <v>0.177</v>
      </c>
      <c r="L190" s="263"/>
      <c r="M190" s="263"/>
      <c r="N190" s="263">
        <f>ROUND(L190*K190,0)</f>
        <v>0</v>
      </c>
      <c r="O190" s="263"/>
      <c r="P190" s="263"/>
      <c r="Q190" s="263"/>
      <c r="R190" s="145"/>
      <c r="T190" s="146" t="s">
        <v>5</v>
      </c>
      <c r="U190" s="44" t="s">
        <v>48</v>
      </c>
      <c r="V190" s="147">
        <v>7.801</v>
      </c>
      <c r="W190" s="147">
        <f>V190*K190</f>
        <v>1.380777</v>
      </c>
      <c r="X190" s="147">
        <v>0</v>
      </c>
      <c r="Y190" s="147">
        <f>X190*K190</f>
        <v>0</v>
      </c>
      <c r="Z190" s="147">
        <v>2.2</v>
      </c>
      <c r="AA190" s="148">
        <f>Z190*K190</f>
        <v>0.3894</v>
      </c>
      <c r="AR190" s="21" t="s">
        <v>144</v>
      </c>
      <c r="AT190" s="21" t="s">
        <v>140</v>
      </c>
      <c r="AU190" s="21" t="s">
        <v>101</v>
      </c>
      <c r="AY190" s="21" t="s">
        <v>139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1" t="s">
        <v>11</v>
      </c>
      <c r="BK190" s="149">
        <f>ROUND(L190*K190,0)</f>
        <v>0</v>
      </c>
      <c r="BL190" s="21" t="s">
        <v>144</v>
      </c>
      <c r="BM190" s="21" t="s">
        <v>296</v>
      </c>
    </row>
    <row r="191" spans="2:51" s="10" customFormat="1" ht="22.5" customHeight="1">
      <c r="B191" s="150"/>
      <c r="C191" s="151"/>
      <c r="D191" s="151"/>
      <c r="E191" s="152" t="s">
        <v>5</v>
      </c>
      <c r="F191" s="264" t="s">
        <v>297</v>
      </c>
      <c r="G191" s="265"/>
      <c r="H191" s="265"/>
      <c r="I191" s="265"/>
      <c r="J191" s="151"/>
      <c r="K191" s="153">
        <v>0.177</v>
      </c>
      <c r="L191" s="151"/>
      <c r="M191" s="151"/>
      <c r="N191" s="151"/>
      <c r="O191" s="151"/>
      <c r="P191" s="151"/>
      <c r="Q191" s="151"/>
      <c r="R191" s="154"/>
      <c r="T191" s="155"/>
      <c r="U191" s="151"/>
      <c r="V191" s="151"/>
      <c r="W191" s="151"/>
      <c r="X191" s="151"/>
      <c r="Y191" s="151"/>
      <c r="Z191" s="151"/>
      <c r="AA191" s="156"/>
      <c r="AT191" s="157" t="s">
        <v>147</v>
      </c>
      <c r="AU191" s="157" t="s">
        <v>101</v>
      </c>
      <c r="AV191" s="10" t="s">
        <v>101</v>
      </c>
      <c r="AW191" s="10" t="s">
        <v>40</v>
      </c>
      <c r="AX191" s="10" t="s">
        <v>11</v>
      </c>
      <c r="AY191" s="157" t="s">
        <v>139</v>
      </c>
    </row>
    <row r="192" spans="2:65" s="1" customFormat="1" ht="31.5" customHeight="1">
      <c r="B192" s="140"/>
      <c r="C192" s="141" t="s">
        <v>298</v>
      </c>
      <c r="D192" s="141" t="s">
        <v>140</v>
      </c>
      <c r="E192" s="142" t="s">
        <v>299</v>
      </c>
      <c r="F192" s="262" t="s">
        <v>300</v>
      </c>
      <c r="G192" s="262"/>
      <c r="H192" s="262"/>
      <c r="I192" s="262"/>
      <c r="J192" s="143" t="s">
        <v>172</v>
      </c>
      <c r="K192" s="144">
        <v>100</v>
      </c>
      <c r="L192" s="263"/>
      <c r="M192" s="263"/>
      <c r="N192" s="263">
        <f>ROUND(L192*K192,0)</f>
        <v>0</v>
      </c>
      <c r="O192" s="263"/>
      <c r="P192" s="263"/>
      <c r="Q192" s="263"/>
      <c r="R192" s="145"/>
      <c r="T192" s="146" t="s">
        <v>5</v>
      </c>
      <c r="U192" s="44" t="s">
        <v>48</v>
      </c>
      <c r="V192" s="147">
        <v>0.221</v>
      </c>
      <c r="W192" s="147">
        <f>V192*K192</f>
        <v>22.1</v>
      </c>
      <c r="X192" s="147">
        <v>0</v>
      </c>
      <c r="Y192" s="147">
        <f>X192*K192</f>
        <v>0</v>
      </c>
      <c r="Z192" s="147">
        <v>0</v>
      </c>
      <c r="AA192" s="148">
        <f>Z192*K192</f>
        <v>0</v>
      </c>
      <c r="AR192" s="21" t="s">
        <v>144</v>
      </c>
      <c r="AT192" s="21" t="s">
        <v>140</v>
      </c>
      <c r="AU192" s="21" t="s">
        <v>101</v>
      </c>
      <c r="AY192" s="21" t="s">
        <v>139</v>
      </c>
      <c r="BE192" s="149">
        <f>IF(U192="základní",N192,0)</f>
        <v>0</v>
      </c>
      <c r="BF192" s="149">
        <f>IF(U192="snížená",N192,0)</f>
        <v>0</v>
      </c>
      <c r="BG192" s="149">
        <f>IF(U192="zákl. přenesená",N192,0)</f>
        <v>0</v>
      </c>
      <c r="BH192" s="149">
        <f>IF(U192="sníž. přenesená",N192,0)</f>
        <v>0</v>
      </c>
      <c r="BI192" s="149">
        <f>IF(U192="nulová",N192,0)</f>
        <v>0</v>
      </c>
      <c r="BJ192" s="21" t="s">
        <v>11</v>
      </c>
      <c r="BK192" s="149">
        <f>ROUND(L192*K192,0)</f>
        <v>0</v>
      </c>
      <c r="BL192" s="21" t="s">
        <v>144</v>
      </c>
      <c r="BM192" s="21" t="s">
        <v>301</v>
      </c>
    </row>
    <row r="193" spans="2:63" s="9" customFormat="1" ht="29.85" customHeight="1">
      <c r="B193" s="129"/>
      <c r="C193" s="130"/>
      <c r="D193" s="139" t="s">
        <v>113</v>
      </c>
      <c r="E193" s="139"/>
      <c r="F193" s="139"/>
      <c r="G193" s="139"/>
      <c r="H193" s="139"/>
      <c r="I193" s="139"/>
      <c r="J193" s="139"/>
      <c r="K193" s="139"/>
      <c r="L193" s="139"/>
      <c r="M193" s="139"/>
      <c r="N193" s="286">
        <f>BK193</f>
        <v>0</v>
      </c>
      <c r="O193" s="287"/>
      <c r="P193" s="287"/>
      <c r="Q193" s="287"/>
      <c r="R193" s="132"/>
      <c r="T193" s="133"/>
      <c r="U193" s="130"/>
      <c r="V193" s="130"/>
      <c r="W193" s="134">
        <f>SUM(W194:W199)</f>
        <v>13.228000000000002</v>
      </c>
      <c r="X193" s="130"/>
      <c r="Y193" s="134">
        <f>SUM(Y194:Y199)</f>
        <v>12.242128000000001</v>
      </c>
      <c r="Z193" s="130"/>
      <c r="AA193" s="135">
        <f>SUM(AA194:AA199)</f>
        <v>0</v>
      </c>
      <c r="AR193" s="136" t="s">
        <v>11</v>
      </c>
      <c r="AT193" s="137" t="s">
        <v>82</v>
      </c>
      <c r="AU193" s="137" t="s">
        <v>11</v>
      </c>
      <c r="AY193" s="136" t="s">
        <v>139</v>
      </c>
      <c r="BK193" s="138">
        <f>SUM(BK194:BK199)</f>
        <v>0</v>
      </c>
    </row>
    <row r="194" spans="2:65" s="1" customFormat="1" ht="31.5" customHeight="1">
      <c r="B194" s="140"/>
      <c r="C194" s="141" t="s">
        <v>302</v>
      </c>
      <c r="D194" s="141" t="s">
        <v>140</v>
      </c>
      <c r="E194" s="142" t="s">
        <v>303</v>
      </c>
      <c r="F194" s="262" t="s">
        <v>304</v>
      </c>
      <c r="G194" s="262"/>
      <c r="H194" s="262"/>
      <c r="I194" s="262"/>
      <c r="J194" s="143" t="s">
        <v>183</v>
      </c>
      <c r="K194" s="144">
        <v>6.4</v>
      </c>
      <c r="L194" s="263"/>
      <c r="M194" s="263"/>
      <c r="N194" s="263">
        <f>ROUND(L194*K194,0)</f>
        <v>0</v>
      </c>
      <c r="O194" s="263"/>
      <c r="P194" s="263"/>
      <c r="Q194" s="263"/>
      <c r="R194" s="145"/>
      <c r="T194" s="146" t="s">
        <v>5</v>
      </c>
      <c r="U194" s="44" t="s">
        <v>48</v>
      </c>
      <c r="V194" s="147">
        <v>1.695</v>
      </c>
      <c r="W194" s="147">
        <f>V194*K194</f>
        <v>10.848</v>
      </c>
      <c r="X194" s="147">
        <v>1.89077</v>
      </c>
      <c r="Y194" s="147">
        <f>X194*K194</f>
        <v>12.100928000000001</v>
      </c>
      <c r="Z194" s="147">
        <v>0</v>
      </c>
      <c r="AA194" s="148">
        <f>Z194*K194</f>
        <v>0</v>
      </c>
      <c r="AR194" s="21" t="s">
        <v>144</v>
      </c>
      <c r="AT194" s="21" t="s">
        <v>140</v>
      </c>
      <c r="AU194" s="21" t="s">
        <v>101</v>
      </c>
      <c r="AY194" s="21" t="s">
        <v>139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1" t="s">
        <v>11</v>
      </c>
      <c r="BK194" s="149">
        <f>ROUND(L194*K194,0)</f>
        <v>0</v>
      </c>
      <c r="BL194" s="21" t="s">
        <v>144</v>
      </c>
      <c r="BM194" s="21" t="s">
        <v>305</v>
      </c>
    </row>
    <row r="195" spans="2:51" s="10" customFormat="1" ht="22.5" customHeight="1">
      <c r="B195" s="150"/>
      <c r="C195" s="151"/>
      <c r="D195" s="151"/>
      <c r="E195" s="152" t="s">
        <v>5</v>
      </c>
      <c r="F195" s="264" t="s">
        <v>306</v>
      </c>
      <c r="G195" s="265"/>
      <c r="H195" s="265"/>
      <c r="I195" s="265"/>
      <c r="J195" s="151"/>
      <c r="K195" s="153">
        <v>5.4</v>
      </c>
      <c r="L195" s="151"/>
      <c r="M195" s="151"/>
      <c r="N195" s="151"/>
      <c r="O195" s="151"/>
      <c r="P195" s="151"/>
      <c r="Q195" s="151"/>
      <c r="R195" s="154"/>
      <c r="T195" s="155"/>
      <c r="U195" s="151"/>
      <c r="V195" s="151"/>
      <c r="W195" s="151"/>
      <c r="X195" s="151"/>
      <c r="Y195" s="151"/>
      <c r="Z195" s="151"/>
      <c r="AA195" s="156"/>
      <c r="AT195" s="157" t="s">
        <v>147</v>
      </c>
      <c r="AU195" s="157" t="s">
        <v>101</v>
      </c>
      <c r="AV195" s="10" t="s">
        <v>101</v>
      </c>
      <c r="AW195" s="10" t="s">
        <v>40</v>
      </c>
      <c r="AX195" s="10" t="s">
        <v>83</v>
      </c>
      <c r="AY195" s="157" t="s">
        <v>139</v>
      </c>
    </row>
    <row r="196" spans="2:51" s="10" customFormat="1" ht="22.5" customHeight="1">
      <c r="B196" s="150"/>
      <c r="C196" s="151"/>
      <c r="D196" s="151"/>
      <c r="E196" s="152" t="s">
        <v>5</v>
      </c>
      <c r="F196" s="268" t="s">
        <v>307</v>
      </c>
      <c r="G196" s="269"/>
      <c r="H196" s="269"/>
      <c r="I196" s="269"/>
      <c r="J196" s="151"/>
      <c r="K196" s="153">
        <v>1</v>
      </c>
      <c r="L196" s="151"/>
      <c r="M196" s="151"/>
      <c r="N196" s="151"/>
      <c r="O196" s="151"/>
      <c r="P196" s="151"/>
      <c r="Q196" s="151"/>
      <c r="R196" s="154"/>
      <c r="T196" s="155"/>
      <c r="U196" s="151"/>
      <c r="V196" s="151"/>
      <c r="W196" s="151"/>
      <c r="X196" s="151"/>
      <c r="Y196" s="151"/>
      <c r="Z196" s="151"/>
      <c r="AA196" s="156"/>
      <c r="AT196" s="157" t="s">
        <v>147</v>
      </c>
      <c r="AU196" s="157" t="s">
        <v>101</v>
      </c>
      <c r="AV196" s="10" t="s">
        <v>101</v>
      </c>
      <c r="AW196" s="10" t="s">
        <v>40</v>
      </c>
      <c r="AX196" s="10" t="s">
        <v>83</v>
      </c>
      <c r="AY196" s="157" t="s">
        <v>139</v>
      </c>
    </row>
    <row r="197" spans="2:65" s="1" customFormat="1" ht="31.5" customHeight="1">
      <c r="B197" s="140"/>
      <c r="C197" s="141" t="s">
        <v>308</v>
      </c>
      <c r="D197" s="141" t="s">
        <v>140</v>
      </c>
      <c r="E197" s="142" t="s">
        <v>309</v>
      </c>
      <c r="F197" s="262" t="s">
        <v>310</v>
      </c>
      <c r="G197" s="262"/>
      <c r="H197" s="262"/>
      <c r="I197" s="262"/>
      <c r="J197" s="143" t="s">
        <v>143</v>
      </c>
      <c r="K197" s="144">
        <v>36.4</v>
      </c>
      <c r="L197" s="263"/>
      <c r="M197" s="263"/>
      <c r="N197" s="263">
        <f>ROUND(L197*K197,0)</f>
        <v>0</v>
      </c>
      <c r="O197" s="263"/>
      <c r="P197" s="263"/>
      <c r="Q197" s="263"/>
      <c r="R197" s="145"/>
      <c r="T197" s="146" t="s">
        <v>5</v>
      </c>
      <c r="U197" s="44" t="s">
        <v>48</v>
      </c>
      <c r="V197" s="147">
        <v>0.05</v>
      </c>
      <c r="W197" s="147">
        <f>V197*K197</f>
        <v>1.82</v>
      </c>
      <c r="X197" s="147">
        <v>0</v>
      </c>
      <c r="Y197" s="147">
        <f>X197*K197</f>
        <v>0</v>
      </c>
      <c r="Z197" s="147">
        <v>0</v>
      </c>
      <c r="AA197" s="148">
        <f>Z197*K197</f>
        <v>0</v>
      </c>
      <c r="AR197" s="21" t="s">
        <v>144</v>
      </c>
      <c r="AT197" s="21" t="s">
        <v>140</v>
      </c>
      <c r="AU197" s="21" t="s">
        <v>101</v>
      </c>
      <c r="AY197" s="21" t="s">
        <v>139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1" t="s">
        <v>11</v>
      </c>
      <c r="BK197" s="149">
        <f>ROUND(L197*K197,0)</f>
        <v>0</v>
      </c>
      <c r="BL197" s="21" t="s">
        <v>144</v>
      </c>
      <c r="BM197" s="21" t="s">
        <v>311</v>
      </c>
    </row>
    <row r="198" spans="2:65" s="1" customFormat="1" ht="31.5" customHeight="1">
      <c r="B198" s="140"/>
      <c r="C198" s="141" t="s">
        <v>312</v>
      </c>
      <c r="D198" s="141" t="s">
        <v>140</v>
      </c>
      <c r="E198" s="142" t="s">
        <v>313</v>
      </c>
      <c r="F198" s="262" t="s">
        <v>314</v>
      </c>
      <c r="G198" s="262"/>
      <c r="H198" s="262"/>
      <c r="I198" s="262"/>
      <c r="J198" s="143" t="s">
        <v>287</v>
      </c>
      <c r="K198" s="144">
        <v>2</v>
      </c>
      <c r="L198" s="263"/>
      <c r="M198" s="263"/>
      <c r="N198" s="263">
        <f>ROUND(L198*K198,0)</f>
        <v>0</v>
      </c>
      <c r="O198" s="263"/>
      <c r="P198" s="263"/>
      <c r="Q198" s="263"/>
      <c r="R198" s="145"/>
      <c r="T198" s="146" t="s">
        <v>5</v>
      </c>
      <c r="U198" s="44" t="s">
        <v>48</v>
      </c>
      <c r="V198" s="147">
        <v>0.28</v>
      </c>
      <c r="W198" s="147">
        <f>V198*K198</f>
        <v>0.56</v>
      </c>
      <c r="X198" s="147">
        <v>0.0066</v>
      </c>
      <c r="Y198" s="147">
        <f>X198*K198</f>
        <v>0.0132</v>
      </c>
      <c r="Z198" s="147">
        <v>0</v>
      </c>
      <c r="AA198" s="148">
        <f>Z198*K198</f>
        <v>0</v>
      </c>
      <c r="AR198" s="21" t="s">
        <v>144</v>
      </c>
      <c r="AT198" s="21" t="s">
        <v>140</v>
      </c>
      <c r="AU198" s="21" t="s">
        <v>101</v>
      </c>
      <c r="AY198" s="21" t="s">
        <v>139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1" t="s">
        <v>11</v>
      </c>
      <c r="BK198" s="149">
        <f>ROUND(L198*K198,0)</f>
        <v>0</v>
      </c>
      <c r="BL198" s="21" t="s">
        <v>144</v>
      </c>
      <c r="BM198" s="21" t="s">
        <v>315</v>
      </c>
    </row>
    <row r="199" spans="2:65" s="1" customFormat="1" ht="31.5" customHeight="1">
      <c r="B199" s="140"/>
      <c r="C199" s="182" t="s">
        <v>316</v>
      </c>
      <c r="D199" s="182" t="s">
        <v>246</v>
      </c>
      <c r="E199" s="183" t="s">
        <v>317</v>
      </c>
      <c r="F199" s="276" t="s">
        <v>318</v>
      </c>
      <c r="G199" s="276"/>
      <c r="H199" s="276"/>
      <c r="I199" s="276"/>
      <c r="J199" s="184" t="s">
        <v>287</v>
      </c>
      <c r="K199" s="185">
        <v>2</v>
      </c>
      <c r="L199" s="277"/>
      <c r="M199" s="277"/>
      <c r="N199" s="277">
        <f>ROUND(L199*K199,0)</f>
        <v>0</v>
      </c>
      <c r="O199" s="263"/>
      <c r="P199" s="263"/>
      <c r="Q199" s="263"/>
      <c r="R199" s="145"/>
      <c r="T199" s="146" t="s">
        <v>5</v>
      </c>
      <c r="U199" s="44" t="s">
        <v>48</v>
      </c>
      <c r="V199" s="147">
        <v>0</v>
      </c>
      <c r="W199" s="147">
        <f>V199*K199</f>
        <v>0</v>
      </c>
      <c r="X199" s="147">
        <v>0.064</v>
      </c>
      <c r="Y199" s="147">
        <f>X199*K199</f>
        <v>0.128</v>
      </c>
      <c r="Z199" s="147">
        <v>0</v>
      </c>
      <c r="AA199" s="148">
        <f>Z199*K199</f>
        <v>0</v>
      </c>
      <c r="AR199" s="21" t="s">
        <v>180</v>
      </c>
      <c r="AT199" s="21" t="s">
        <v>246</v>
      </c>
      <c r="AU199" s="21" t="s">
        <v>101</v>
      </c>
      <c r="AY199" s="21" t="s">
        <v>139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1" t="s">
        <v>11</v>
      </c>
      <c r="BK199" s="149">
        <f>ROUND(L199*K199,0)</f>
        <v>0</v>
      </c>
      <c r="BL199" s="21" t="s">
        <v>144</v>
      </c>
      <c r="BM199" s="21" t="s">
        <v>319</v>
      </c>
    </row>
    <row r="200" spans="2:63" s="9" customFormat="1" ht="29.85" customHeight="1">
      <c r="B200" s="129"/>
      <c r="C200" s="130"/>
      <c r="D200" s="139" t="s">
        <v>114</v>
      </c>
      <c r="E200" s="139"/>
      <c r="F200" s="139"/>
      <c r="G200" s="139"/>
      <c r="H200" s="139"/>
      <c r="I200" s="139"/>
      <c r="J200" s="139"/>
      <c r="K200" s="139"/>
      <c r="L200" s="139"/>
      <c r="M200" s="139"/>
      <c r="N200" s="286">
        <f>BK200</f>
        <v>0</v>
      </c>
      <c r="O200" s="287"/>
      <c r="P200" s="287"/>
      <c r="Q200" s="287"/>
      <c r="R200" s="132"/>
      <c r="T200" s="133"/>
      <c r="U200" s="130"/>
      <c r="V200" s="130"/>
      <c r="W200" s="134">
        <f>SUM(W201:W210)</f>
        <v>31.733999999999998</v>
      </c>
      <c r="X200" s="130"/>
      <c r="Y200" s="134">
        <f>SUM(Y201:Y210)</f>
        <v>3.78366</v>
      </c>
      <c r="Z200" s="130"/>
      <c r="AA200" s="135">
        <f>SUM(AA201:AA210)</f>
        <v>0</v>
      </c>
      <c r="AR200" s="136" t="s">
        <v>11</v>
      </c>
      <c r="AT200" s="137" t="s">
        <v>82</v>
      </c>
      <c r="AU200" s="137" t="s">
        <v>11</v>
      </c>
      <c r="AY200" s="136" t="s">
        <v>139</v>
      </c>
      <c r="BK200" s="138">
        <f>SUM(BK201:BK210)</f>
        <v>0</v>
      </c>
    </row>
    <row r="201" spans="2:65" s="1" customFormat="1" ht="22.5" customHeight="1">
      <c r="B201" s="140"/>
      <c r="C201" s="141" t="s">
        <v>320</v>
      </c>
      <c r="D201" s="141" t="s">
        <v>140</v>
      </c>
      <c r="E201" s="142" t="s">
        <v>321</v>
      </c>
      <c r="F201" s="262" t="s">
        <v>322</v>
      </c>
      <c r="G201" s="262"/>
      <c r="H201" s="262"/>
      <c r="I201" s="262"/>
      <c r="J201" s="143" t="s">
        <v>143</v>
      </c>
      <c r="K201" s="144">
        <v>51.4</v>
      </c>
      <c r="L201" s="263"/>
      <c r="M201" s="263"/>
      <c r="N201" s="263">
        <f>ROUND(L201*K201,0)</f>
        <v>0</v>
      </c>
      <c r="O201" s="263"/>
      <c r="P201" s="263"/>
      <c r="Q201" s="263"/>
      <c r="R201" s="145"/>
      <c r="T201" s="146" t="s">
        <v>5</v>
      </c>
      <c r="U201" s="44" t="s">
        <v>48</v>
      </c>
      <c r="V201" s="147">
        <v>0.031</v>
      </c>
      <c r="W201" s="147">
        <f>V201*K201</f>
        <v>1.5934</v>
      </c>
      <c r="X201" s="147">
        <v>0</v>
      </c>
      <c r="Y201" s="147">
        <f>X201*K201</f>
        <v>0</v>
      </c>
      <c r="Z201" s="147">
        <v>0</v>
      </c>
      <c r="AA201" s="148">
        <f>Z201*K201</f>
        <v>0</v>
      </c>
      <c r="AR201" s="21" t="s">
        <v>144</v>
      </c>
      <c r="AT201" s="21" t="s">
        <v>140</v>
      </c>
      <c r="AU201" s="21" t="s">
        <v>101</v>
      </c>
      <c r="AY201" s="21" t="s">
        <v>139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1" t="s">
        <v>11</v>
      </c>
      <c r="BK201" s="149">
        <f>ROUND(L201*K201,0)</f>
        <v>0</v>
      </c>
      <c r="BL201" s="21" t="s">
        <v>144</v>
      </c>
      <c r="BM201" s="21" t="s">
        <v>323</v>
      </c>
    </row>
    <row r="202" spans="2:51" s="11" customFormat="1" ht="22.5" customHeight="1">
      <c r="B202" s="158"/>
      <c r="C202" s="159"/>
      <c r="D202" s="159"/>
      <c r="E202" s="160" t="s">
        <v>5</v>
      </c>
      <c r="F202" s="266" t="s">
        <v>324</v>
      </c>
      <c r="G202" s="267"/>
      <c r="H202" s="267"/>
      <c r="I202" s="267"/>
      <c r="J202" s="159"/>
      <c r="K202" s="161" t="s">
        <v>5</v>
      </c>
      <c r="L202" s="159"/>
      <c r="M202" s="159"/>
      <c r="N202" s="159"/>
      <c r="O202" s="159"/>
      <c r="P202" s="159"/>
      <c r="Q202" s="159"/>
      <c r="R202" s="162"/>
      <c r="T202" s="163"/>
      <c r="U202" s="159"/>
      <c r="V202" s="159"/>
      <c r="W202" s="159"/>
      <c r="X202" s="159"/>
      <c r="Y202" s="159"/>
      <c r="Z202" s="159"/>
      <c r="AA202" s="164"/>
      <c r="AT202" s="165" t="s">
        <v>147</v>
      </c>
      <c r="AU202" s="165" t="s">
        <v>101</v>
      </c>
      <c r="AV202" s="11" t="s">
        <v>11</v>
      </c>
      <c r="AW202" s="11" t="s">
        <v>40</v>
      </c>
      <c r="AX202" s="11" t="s">
        <v>83</v>
      </c>
      <c r="AY202" s="165" t="s">
        <v>139</v>
      </c>
    </row>
    <row r="203" spans="2:51" s="10" customFormat="1" ht="22.5" customHeight="1">
      <c r="B203" s="150"/>
      <c r="C203" s="151"/>
      <c r="D203" s="151"/>
      <c r="E203" s="152" t="s">
        <v>5</v>
      </c>
      <c r="F203" s="268" t="s">
        <v>325</v>
      </c>
      <c r="G203" s="269"/>
      <c r="H203" s="269"/>
      <c r="I203" s="269"/>
      <c r="J203" s="151"/>
      <c r="K203" s="153">
        <v>36.4</v>
      </c>
      <c r="L203" s="151"/>
      <c r="M203" s="151"/>
      <c r="N203" s="151"/>
      <c r="O203" s="151"/>
      <c r="P203" s="151"/>
      <c r="Q203" s="151"/>
      <c r="R203" s="154"/>
      <c r="T203" s="155"/>
      <c r="U203" s="151"/>
      <c r="V203" s="151"/>
      <c r="W203" s="151"/>
      <c r="X203" s="151"/>
      <c r="Y203" s="151"/>
      <c r="Z203" s="151"/>
      <c r="AA203" s="156"/>
      <c r="AT203" s="157" t="s">
        <v>147</v>
      </c>
      <c r="AU203" s="157" t="s">
        <v>101</v>
      </c>
      <c r="AV203" s="10" t="s">
        <v>101</v>
      </c>
      <c r="AW203" s="10" t="s">
        <v>40</v>
      </c>
      <c r="AX203" s="10" t="s">
        <v>83</v>
      </c>
      <c r="AY203" s="157" t="s">
        <v>139</v>
      </c>
    </row>
    <row r="204" spans="2:51" s="10" customFormat="1" ht="22.5" customHeight="1">
      <c r="B204" s="150"/>
      <c r="C204" s="151"/>
      <c r="D204" s="151"/>
      <c r="E204" s="152" t="s">
        <v>5</v>
      </c>
      <c r="F204" s="268" t="s">
        <v>154</v>
      </c>
      <c r="G204" s="269"/>
      <c r="H204" s="269"/>
      <c r="I204" s="269"/>
      <c r="J204" s="151"/>
      <c r="K204" s="153">
        <v>15</v>
      </c>
      <c r="L204" s="151"/>
      <c r="M204" s="151"/>
      <c r="N204" s="151"/>
      <c r="O204" s="151"/>
      <c r="P204" s="151"/>
      <c r="Q204" s="151"/>
      <c r="R204" s="154"/>
      <c r="T204" s="155"/>
      <c r="U204" s="151"/>
      <c r="V204" s="151"/>
      <c r="W204" s="151"/>
      <c r="X204" s="151"/>
      <c r="Y204" s="151"/>
      <c r="Z204" s="151"/>
      <c r="AA204" s="156"/>
      <c r="AT204" s="157" t="s">
        <v>147</v>
      </c>
      <c r="AU204" s="157" t="s">
        <v>101</v>
      </c>
      <c r="AV204" s="10" t="s">
        <v>101</v>
      </c>
      <c r="AW204" s="10" t="s">
        <v>40</v>
      </c>
      <c r="AX204" s="10" t="s">
        <v>83</v>
      </c>
      <c r="AY204" s="157" t="s">
        <v>139</v>
      </c>
    </row>
    <row r="205" spans="2:65" s="1" customFormat="1" ht="31.5" customHeight="1">
      <c r="B205" s="140"/>
      <c r="C205" s="141" t="s">
        <v>326</v>
      </c>
      <c r="D205" s="141" t="s">
        <v>140</v>
      </c>
      <c r="E205" s="142" t="s">
        <v>327</v>
      </c>
      <c r="F205" s="262" t="s">
        <v>328</v>
      </c>
      <c r="G205" s="262"/>
      <c r="H205" s="262"/>
      <c r="I205" s="262"/>
      <c r="J205" s="143" t="s">
        <v>143</v>
      </c>
      <c r="K205" s="144">
        <v>15</v>
      </c>
      <c r="L205" s="263"/>
      <c r="M205" s="263"/>
      <c r="N205" s="263">
        <f>ROUND(L205*K205,0)</f>
        <v>0</v>
      </c>
      <c r="O205" s="263"/>
      <c r="P205" s="263"/>
      <c r="Q205" s="263"/>
      <c r="R205" s="145"/>
      <c r="T205" s="146" t="s">
        <v>5</v>
      </c>
      <c r="U205" s="44" t="s">
        <v>48</v>
      </c>
      <c r="V205" s="147">
        <v>0.048</v>
      </c>
      <c r="W205" s="147">
        <f>V205*K205</f>
        <v>0.72</v>
      </c>
      <c r="X205" s="147">
        <v>0</v>
      </c>
      <c r="Y205" s="147">
        <f>X205*K205</f>
        <v>0</v>
      </c>
      <c r="Z205" s="147">
        <v>0</v>
      </c>
      <c r="AA205" s="148">
        <f>Z205*K205</f>
        <v>0</v>
      </c>
      <c r="AR205" s="21" t="s">
        <v>144</v>
      </c>
      <c r="AT205" s="21" t="s">
        <v>140</v>
      </c>
      <c r="AU205" s="21" t="s">
        <v>101</v>
      </c>
      <c r="AY205" s="21" t="s">
        <v>139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1" t="s">
        <v>11</v>
      </c>
      <c r="BK205" s="149">
        <f>ROUND(L205*K205,0)</f>
        <v>0</v>
      </c>
      <c r="BL205" s="21" t="s">
        <v>144</v>
      </c>
      <c r="BM205" s="21" t="s">
        <v>329</v>
      </c>
    </row>
    <row r="206" spans="2:51" s="10" customFormat="1" ht="22.5" customHeight="1">
      <c r="B206" s="150"/>
      <c r="C206" s="151"/>
      <c r="D206" s="151"/>
      <c r="E206" s="152" t="s">
        <v>5</v>
      </c>
      <c r="F206" s="264" t="s">
        <v>330</v>
      </c>
      <c r="G206" s="265"/>
      <c r="H206" s="265"/>
      <c r="I206" s="265"/>
      <c r="J206" s="151"/>
      <c r="K206" s="153">
        <v>15</v>
      </c>
      <c r="L206" s="151"/>
      <c r="M206" s="151"/>
      <c r="N206" s="151"/>
      <c r="O206" s="151"/>
      <c r="P206" s="151"/>
      <c r="Q206" s="151"/>
      <c r="R206" s="154"/>
      <c r="T206" s="155"/>
      <c r="U206" s="151"/>
      <c r="V206" s="151"/>
      <c r="W206" s="151"/>
      <c r="X206" s="151"/>
      <c r="Y206" s="151"/>
      <c r="Z206" s="151"/>
      <c r="AA206" s="156"/>
      <c r="AT206" s="157" t="s">
        <v>147</v>
      </c>
      <c r="AU206" s="157" t="s">
        <v>101</v>
      </c>
      <c r="AV206" s="10" t="s">
        <v>101</v>
      </c>
      <c r="AW206" s="10" t="s">
        <v>40</v>
      </c>
      <c r="AX206" s="10" t="s">
        <v>83</v>
      </c>
      <c r="AY206" s="157" t="s">
        <v>139</v>
      </c>
    </row>
    <row r="207" spans="2:65" s="1" customFormat="1" ht="31.5" customHeight="1">
      <c r="B207" s="140"/>
      <c r="C207" s="141" t="s">
        <v>331</v>
      </c>
      <c r="D207" s="141" t="s">
        <v>140</v>
      </c>
      <c r="E207" s="142" t="s">
        <v>332</v>
      </c>
      <c r="F207" s="262" t="s">
        <v>333</v>
      </c>
      <c r="G207" s="262"/>
      <c r="H207" s="262"/>
      <c r="I207" s="262"/>
      <c r="J207" s="143" t="s">
        <v>143</v>
      </c>
      <c r="K207" s="144">
        <v>15</v>
      </c>
      <c r="L207" s="263"/>
      <c r="M207" s="263"/>
      <c r="N207" s="263">
        <f>ROUND(L207*K207,0)</f>
        <v>0</v>
      </c>
      <c r="O207" s="263"/>
      <c r="P207" s="263"/>
      <c r="Q207" s="263"/>
      <c r="R207" s="145"/>
      <c r="T207" s="146" t="s">
        <v>5</v>
      </c>
      <c r="U207" s="44" t="s">
        <v>48</v>
      </c>
      <c r="V207" s="147">
        <v>0.071</v>
      </c>
      <c r="W207" s="147">
        <f>V207*K207</f>
        <v>1.065</v>
      </c>
      <c r="X207" s="147">
        <v>0</v>
      </c>
      <c r="Y207" s="147">
        <f>X207*K207</f>
        <v>0</v>
      </c>
      <c r="Z207" s="147">
        <v>0</v>
      </c>
      <c r="AA207" s="148">
        <f>Z207*K207</f>
        <v>0</v>
      </c>
      <c r="AR207" s="21" t="s">
        <v>144</v>
      </c>
      <c r="AT207" s="21" t="s">
        <v>140</v>
      </c>
      <c r="AU207" s="21" t="s">
        <v>101</v>
      </c>
      <c r="AY207" s="21" t="s">
        <v>139</v>
      </c>
      <c r="BE207" s="149">
        <f>IF(U207="základní",N207,0)</f>
        <v>0</v>
      </c>
      <c r="BF207" s="149">
        <f>IF(U207="snížená",N207,0)</f>
        <v>0</v>
      </c>
      <c r="BG207" s="149">
        <f>IF(U207="zákl. přenesená",N207,0)</f>
        <v>0</v>
      </c>
      <c r="BH207" s="149">
        <f>IF(U207="sníž. přenesená",N207,0)</f>
        <v>0</v>
      </c>
      <c r="BI207" s="149">
        <f>IF(U207="nulová",N207,0)</f>
        <v>0</v>
      </c>
      <c r="BJ207" s="21" t="s">
        <v>11</v>
      </c>
      <c r="BK207" s="149">
        <f>ROUND(L207*K207,0)</f>
        <v>0</v>
      </c>
      <c r="BL207" s="21" t="s">
        <v>144</v>
      </c>
      <c r="BM207" s="21" t="s">
        <v>334</v>
      </c>
    </row>
    <row r="208" spans="2:65" s="1" customFormat="1" ht="31.5" customHeight="1">
      <c r="B208" s="140"/>
      <c r="C208" s="141" t="s">
        <v>335</v>
      </c>
      <c r="D208" s="141" t="s">
        <v>140</v>
      </c>
      <c r="E208" s="142" t="s">
        <v>336</v>
      </c>
      <c r="F208" s="262" t="s">
        <v>337</v>
      </c>
      <c r="G208" s="262"/>
      <c r="H208" s="262"/>
      <c r="I208" s="262"/>
      <c r="J208" s="143" t="s">
        <v>143</v>
      </c>
      <c r="K208" s="144">
        <v>36.4</v>
      </c>
      <c r="L208" s="263"/>
      <c r="M208" s="263"/>
      <c r="N208" s="263">
        <f>ROUND(L208*K208,0)</f>
        <v>0</v>
      </c>
      <c r="O208" s="263"/>
      <c r="P208" s="263"/>
      <c r="Q208" s="263"/>
      <c r="R208" s="145"/>
      <c r="T208" s="146" t="s">
        <v>5</v>
      </c>
      <c r="U208" s="44" t="s">
        <v>48</v>
      </c>
      <c r="V208" s="147">
        <v>0.779</v>
      </c>
      <c r="W208" s="147">
        <f>V208*K208</f>
        <v>28.3556</v>
      </c>
      <c r="X208" s="147">
        <v>0.08565</v>
      </c>
      <c r="Y208" s="147">
        <f>X208*K208</f>
        <v>3.11766</v>
      </c>
      <c r="Z208" s="147">
        <v>0</v>
      </c>
      <c r="AA208" s="148">
        <f>Z208*K208</f>
        <v>0</v>
      </c>
      <c r="AR208" s="21" t="s">
        <v>144</v>
      </c>
      <c r="AT208" s="21" t="s">
        <v>140</v>
      </c>
      <c r="AU208" s="21" t="s">
        <v>101</v>
      </c>
      <c r="AY208" s="21" t="s">
        <v>139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1" t="s">
        <v>11</v>
      </c>
      <c r="BK208" s="149">
        <f>ROUND(L208*K208,0)</f>
        <v>0</v>
      </c>
      <c r="BL208" s="21" t="s">
        <v>144</v>
      </c>
      <c r="BM208" s="21" t="s">
        <v>338</v>
      </c>
    </row>
    <row r="209" spans="2:65" s="1" customFormat="1" ht="31.5" customHeight="1">
      <c r="B209" s="140"/>
      <c r="C209" s="182" t="s">
        <v>339</v>
      </c>
      <c r="D209" s="182" t="s">
        <v>246</v>
      </c>
      <c r="E209" s="183" t="s">
        <v>340</v>
      </c>
      <c r="F209" s="276" t="s">
        <v>341</v>
      </c>
      <c r="G209" s="276"/>
      <c r="H209" s="276"/>
      <c r="I209" s="276"/>
      <c r="J209" s="184" t="s">
        <v>143</v>
      </c>
      <c r="K209" s="185">
        <v>3.6</v>
      </c>
      <c r="L209" s="277"/>
      <c r="M209" s="277"/>
      <c r="N209" s="277">
        <f>ROUND(L209*K209,0)</f>
        <v>0</v>
      </c>
      <c r="O209" s="263"/>
      <c r="P209" s="263"/>
      <c r="Q209" s="263"/>
      <c r="R209" s="145"/>
      <c r="T209" s="146" t="s">
        <v>5</v>
      </c>
      <c r="U209" s="44" t="s">
        <v>48</v>
      </c>
      <c r="V209" s="147">
        <v>0</v>
      </c>
      <c r="W209" s="147">
        <f>V209*K209</f>
        <v>0</v>
      </c>
      <c r="X209" s="147">
        <v>0.185</v>
      </c>
      <c r="Y209" s="147">
        <f>X209*K209</f>
        <v>0.666</v>
      </c>
      <c r="Z209" s="147">
        <v>0</v>
      </c>
      <c r="AA209" s="148">
        <f>Z209*K209</f>
        <v>0</v>
      </c>
      <c r="AR209" s="21" t="s">
        <v>180</v>
      </c>
      <c r="AT209" s="21" t="s">
        <v>246</v>
      </c>
      <c r="AU209" s="21" t="s">
        <v>101</v>
      </c>
      <c r="AY209" s="21" t="s">
        <v>139</v>
      </c>
      <c r="BE209" s="149">
        <f>IF(U209="základní",N209,0)</f>
        <v>0</v>
      </c>
      <c r="BF209" s="149">
        <f>IF(U209="snížená",N209,0)</f>
        <v>0</v>
      </c>
      <c r="BG209" s="149">
        <f>IF(U209="zákl. přenesená",N209,0)</f>
        <v>0</v>
      </c>
      <c r="BH209" s="149">
        <f>IF(U209="sníž. přenesená",N209,0)</f>
        <v>0</v>
      </c>
      <c r="BI209" s="149">
        <f>IF(U209="nulová",N209,0)</f>
        <v>0</v>
      </c>
      <c r="BJ209" s="21" t="s">
        <v>11</v>
      </c>
      <c r="BK209" s="149">
        <f>ROUND(L209*K209,0)</f>
        <v>0</v>
      </c>
      <c r="BL209" s="21" t="s">
        <v>144</v>
      </c>
      <c r="BM209" s="21" t="s">
        <v>342</v>
      </c>
    </row>
    <row r="210" spans="2:47" s="1" customFormat="1" ht="22.5" customHeight="1">
      <c r="B210" s="35"/>
      <c r="C210" s="36"/>
      <c r="D210" s="36"/>
      <c r="E210" s="36"/>
      <c r="F210" s="278" t="s">
        <v>343</v>
      </c>
      <c r="G210" s="279"/>
      <c r="H210" s="279"/>
      <c r="I210" s="279"/>
      <c r="J210" s="36"/>
      <c r="K210" s="36"/>
      <c r="L210" s="36"/>
      <c r="M210" s="36"/>
      <c r="N210" s="36"/>
      <c r="O210" s="36"/>
      <c r="P210" s="36"/>
      <c r="Q210" s="36"/>
      <c r="R210" s="37"/>
      <c r="T210" s="186"/>
      <c r="U210" s="36"/>
      <c r="V210" s="36"/>
      <c r="W210" s="36"/>
      <c r="X210" s="36"/>
      <c r="Y210" s="36"/>
      <c r="Z210" s="36"/>
      <c r="AA210" s="74"/>
      <c r="AT210" s="21" t="s">
        <v>344</v>
      </c>
      <c r="AU210" s="21" t="s">
        <v>101</v>
      </c>
    </row>
    <row r="211" spans="2:63" s="9" customFormat="1" ht="29.85" customHeight="1">
      <c r="B211" s="129"/>
      <c r="C211" s="130"/>
      <c r="D211" s="139" t="s">
        <v>115</v>
      </c>
      <c r="E211" s="139"/>
      <c r="F211" s="139"/>
      <c r="G211" s="139"/>
      <c r="H211" s="139"/>
      <c r="I211" s="139"/>
      <c r="J211" s="139"/>
      <c r="K211" s="139"/>
      <c r="L211" s="139"/>
      <c r="M211" s="139"/>
      <c r="N211" s="284">
        <f>BK211</f>
        <v>0</v>
      </c>
      <c r="O211" s="285"/>
      <c r="P211" s="285"/>
      <c r="Q211" s="285"/>
      <c r="R211" s="132"/>
      <c r="T211" s="133"/>
      <c r="U211" s="130"/>
      <c r="V211" s="130"/>
      <c r="W211" s="134">
        <f>SUM(W212:W214)</f>
        <v>19.19527</v>
      </c>
      <c r="X211" s="130"/>
      <c r="Y211" s="134">
        <f>SUM(Y212:Y214)</f>
        <v>0.326728</v>
      </c>
      <c r="Z211" s="130"/>
      <c r="AA211" s="135">
        <f>SUM(AA212:AA214)</f>
        <v>0</v>
      </c>
      <c r="AR211" s="136" t="s">
        <v>11</v>
      </c>
      <c r="AT211" s="137" t="s">
        <v>82</v>
      </c>
      <c r="AU211" s="137" t="s">
        <v>11</v>
      </c>
      <c r="AY211" s="136" t="s">
        <v>139</v>
      </c>
      <c r="BK211" s="138">
        <f>SUM(BK212:BK214)</f>
        <v>0</v>
      </c>
    </row>
    <row r="212" spans="2:65" s="1" customFormat="1" ht="31.5" customHeight="1">
      <c r="B212" s="140"/>
      <c r="C212" s="141" t="s">
        <v>345</v>
      </c>
      <c r="D212" s="141" t="s">
        <v>140</v>
      </c>
      <c r="E212" s="142" t="s">
        <v>346</v>
      </c>
      <c r="F212" s="262" t="s">
        <v>347</v>
      </c>
      <c r="G212" s="262"/>
      <c r="H212" s="262"/>
      <c r="I212" s="262"/>
      <c r="J212" s="143" t="s">
        <v>143</v>
      </c>
      <c r="K212" s="144">
        <v>40.841</v>
      </c>
      <c r="L212" s="263"/>
      <c r="M212" s="263"/>
      <c r="N212" s="263">
        <f>ROUND(L212*K212,0)</f>
        <v>0</v>
      </c>
      <c r="O212" s="263"/>
      <c r="P212" s="263"/>
      <c r="Q212" s="263"/>
      <c r="R212" s="145"/>
      <c r="T212" s="146" t="s">
        <v>5</v>
      </c>
      <c r="U212" s="44" t="s">
        <v>48</v>
      </c>
      <c r="V212" s="147">
        <v>0.47</v>
      </c>
      <c r="W212" s="147">
        <f>V212*K212</f>
        <v>19.19527</v>
      </c>
      <c r="X212" s="147">
        <v>0.008</v>
      </c>
      <c r="Y212" s="147">
        <f>X212*K212</f>
        <v>0.326728</v>
      </c>
      <c r="Z212" s="147">
        <v>0</v>
      </c>
      <c r="AA212" s="148">
        <f>Z212*K212</f>
        <v>0</v>
      </c>
      <c r="AR212" s="21" t="s">
        <v>144</v>
      </c>
      <c r="AT212" s="21" t="s">
        <v>140</v>
      </c>
      <c r="AU212" s="21" t="s">
        <v>101</v>
      </c>
      <c r="AY212" s="21" t="s">
        <v>139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1" t="s">
        <v>11</v>
      </c>
      <c r="BK212" s="149">
        <f>ROUND(L212*K212,0)</f>
        <v>0</v>
      </c>
      <c r="BL212" s="21" t="s">
        <v>144</v>
      </c>
      <c r="BM212" s="21" t="s">
        <v>348</v>
      </c>
    </row>
    <row r="213" spans="2:51" s="11" customFormat="1" ht="22.5" customHeight="1">
      <c r="B213" s="158"/>
      <c r="C213" s="159"/>
      <c r="D213" s="159"/>
      <c r="E213" s="160" t="s">
        <v>5</v>
      </c>
      <c r="F213" s="266" t="s">
        <v>349</v>
      </c>
      <c r="G213" s="267"/>
      <c r="H213" s="267"/>
      <c r="I213" s="267"/>
      <c r="J213" s="159"/>
      <c r="K213" s="161" t="s">
        <v>5</v>
      </c>
      <c r="L213" s="159"/>
      <c r="M213" s="159"/>
      <c r="N213" s="159"/>
      <c r="O213" s="159"/>
      <c r="P213" s="159"/>
      <c r="Q213" s="159"/>
      <c r="R213" s="162"/>
      <c r="T213" s="163"/>
      <c r="U213" s="159"/>
      <c r="V213" s="159"/>
      <c r="W213" s="159"/>
      <c r="X213" s="159"/>
      <c r="Y213" s="159"/>
      <c r="Z213" s="159"/>
      <c r="AA213" s="164"/>
      <c r="AT213" s="165" t="s">
        <v>147</v>
      </c>
      <c r="AU213" s="165" t="s">
        <v>101</v>
      </c>
      <c r="AV213" s="11" t="s">
        <v>11</v>
      </c>
      <c r="AW213" s="11" t="s">
        <v>40</v>
      </c>
      <c r="AX213" s="11" t="s">
        <v>83</v>
      </c>
      <c r="AY213" s="165" t="s">
        <v>139</v>
      </c>
    </row>
    <row r="214" spans="2:51" s="10" customFormat="1" ht="22.5" customHeight="1">
      <c r="B214" s="150"/>
      <c r="C214" s="151"/>
      <c r="D214" s="151"/>
      <c r="E214" s="152" t="s">
        <v>5</v>
      </c>
      <c r="F214" s="268" t="s">
        <v>350</v>
      </c>
      <c r="G214" s="269"/>
      <c r="H214" s="269"/>
      <c r="I214" s="269"/>
      <c r="J214" s="151"/>
      <c r="K214" s="153">
        <v>40.841</v>
      </c>
      <c r="L214" s="151"/>
      <c r="M214" s="151"/>
      <c r="N214" s="151"/>
      <c r="O214" s="151"/>
      <c r="P214" s="151"/>
      <c r="Q214" s="151"/>
      <c r="R214" s="154"/>
      <c r="T214" s="155"/>
      <c r="U214" s="151"/>
      <c r="V214" s="151"/>
      <c r="W214" s="151"/>
      <c r="X214" s="151"/>
      <c r="Y214" s="151"/>
      <c r="Z214" s="151"/>
      <c r="AA214" s="156"/>
      <c r="AT214" s="157" t="s">
        <v>147</v>
      </c>
      <c r="AU214" s="157" t="s">
        <v>101</v>
      </c>
      <c r="AV214" s="10" t="s">
        <v>101</v>
      </c>
      <c r="AW214" s="10" t="s">
        <v>40</v>
      </c>
      <c r="AX214" s="10" t="s">
        <v>83</v>
      </c>
      <c r="AY214" s="157" t="s">
        <v>139</v>
      </c>
    </row>
    <row r="215" spans="2:63" s="9" customFormat="1" ht="29.85" customHeight="1">
      <c r="B215" s="129"/>
      <c r="C215" s="130"/>
      <c r="D215" s="139" t="s">
        <v>116</v>
      </c>
      <c r="E215" s="139"/>
      <c r="F215" s="139"/>
      <c r="G215" s="139"/>
      <c r="H215" s="139"/>
      <c r="I215" s="139"/>
      <c r="J215" s="139"/>
      <c r="K215" s="139"/>
      <c r="L215" s="139"/>
      <c r="M215" s="139"/>
      <c r="N215" s="284">
        <f>BK215</f>
        <v>0</v>
      </c>
      <c r="O215" s="285"/>
      <c r="P215" s="285"/>
      <c r="Q215" s="285"/>
      <c r="R215" s="132"/>
      <c r="T215" s="133"/>
      <c r="U215" s="130"/>
      <c r="V215" s="130"/>
      <c r="W215" s="134">
        <f>SUM(W216:W246)</f>
        <v>81.248768</v>
      </c>
      <c r="X215" s="130"/>
      <c r="Y215" s="134">
        <f>SUM(Y216:Y246)</f>
        <v>1.35235</v>
      </c>
      <c r="Z215" s="130"/>
      <c r="AA215" s="135">
        <f>SUM(AA216:AA246)</f>
        <v>0</v>
      </c>
      <c r="AR215" s="136" t="s">
        <v>11</v>
      </c>
      <c r="AT215" s="137" t="s">
        <v>82</v>
      </c>
      <c r="AU215" s="137" t="s">
        <v>11</v>
      </c>
      <c r="AY215" s="136" t="s">
        <v>139</v>
      </c>
      <c r="BK215" s="138">
        <f>SUM(BK216:BK246)</f>
        <v>0</v>
      </c>
    </row>
    <row r="216" spans="2:65" s="1" customFormat="1" ht="31.5" customHeight="1">
      <c r="B216" s="140"/>
      <c r="C216" s="141" t="s">
        <v>351</v>
      </c>
      <c r="D216" s="141" t="s">
        <v>140</v>
      </c>
      <c r="E216" s="142" t="s">
        <v>352</v>
      </c>
      <c r="F216" s="262" t="s">
        <v>353</v>
      </c>
      <c r="G216" s="262"/>
      <c r="H216" s="262"/>
      <c r="I216" s="262"/>
      <c r="J216" s="143" t="s">
        <v>287</v>
      </c>
      <c r="K216" s="144">
        <v>3</v>
      </c>
      <c r="L216" s="263"/>
      <c r="M216" s="263"/>
      <c r="N216" s="263">
        <f aca="true" t="shared" si="0" ref="N216:N229">ROUND(L216*K216,0)</f>
        <v>0</v>
      </c>
      <c r="O216" s="263"/>
      <c r="P216" s="263"/>
      <c r="Q216" s="263"/>
      <c r="R216" s="145"/>
      <c r="T216" s="146" t="s">
        <v>5</v>
      </c>
      <c r="U216" s="44" t="s">
        <v>48</v>
      </c>
      <c r="V216" s="147">
        <v>1.56</v>
      </c>
      <c r="W216" s="147">
        <f aca="true" t="shared" si="1" ref="W216:W229">V216*K216</f>
        <v>4.68</v>
      </c>
      <c r="X216" s="147">
        <v>0.06313</v>
      </c>
      <c r="Y216" s="147">
        <f aca="true" t="shared" si="2" ref="Y216:Y229">X216*K216</f>
        <v>0.18939</v>
      </c>
      <c r="Z216" s="147">
        <v>0</v>
      </c>
      <c r="AA216" s="148">
        <f aca="true" t="shared" si="3" ref="AA216:AA229">Z216*K216</f>
        <v>0</v>
      </c>
      <c r="AR216" s="21" t="s">
        <v>144</v>
      </c>
      <c r="AT216" s="21" t="s">
        <v>140</v>
      </c>
      <c r="AU216" s="21" t="s">
        <v>101</v>
      </c>
      <c r="AY216" s="21" t="s">
        <v>139</v>
      </c>
      <c r="BE216" s="149">
        <f aca="true" t="shared" si="4" ref="BE216:BE229">IF(U216="základní",N216,0)</f>
        <v>0</v>
      </c>
      <c r="BF216" s="149">
        <f aca="true" t="shared" si="5" ref="BF216:BF229">IF(U216="snížená",N216,0)</f>
        <v>0</v>
      </c>
      <c r="BG216" s="149">
        <f aca="true" t="shared" si="6" ref="BG216:BG229">IF(U216="zákl. přenesená",N216,0)</f>
        <v>0</v>
      </c>
      <c r="BH216" s="149">
        <f aca="true" t="shared" si="7" ref="BH216:BH229">IF(U216="sníž. přenesená",N216,0)</f>
        <v>0</v>
      </c>
      <c r="BI216" s="149">
        <f aca="true" t="shared" si="8" ref="BI216:BI229">IF(U216="nulová",N216,0)</f>
        <v>0</v>
      </c>
      <c r="BJ216" s="21" t="s">
        <v>11</v>
      </c>
      <c r="BK216" s="149">
        <f aca="true" t="shared" si="9" ref="BK216:BK229">ROUND(L216*K216,0)</f>
        <v>0</v>
      </c>
      <c r="BL216" s="21" t="s">
        <v>144</v>
      </c>
      <c r="BM216" s="21" t="s">
        <v>354</v>
      </c>
    </row>
    <row r="217" spans="2:65" s="1" customFormat="1" ht="44.25" customHeight="1">
      <c r="B217" s="140"/>
      <c r="C217" s="141" t="s">
        <v>355</v>
      </c>
      <c r="D217" s="141" t="s">
        <v>140</v>
      </c>
      <c r="E217" s="142" t="s">
        <v>356</v>
      </c>
      <c r="F217" s="262" t="s">
        <v>357</v>
      </c>
      <c r="G217" s="262"/>
      <c r="H217" s="262"/>
      <c r="I217" s="262"/>
      <c r="J217" s="143" t="s">
        <v>287</v>
      </c>
      <c r="K217" s="144">
        <v>10</v>
      </c>
      <c r="L217" s="263"/>
      <c r="M217" s="263"/>
      <c r="N217" s="263">
        <f t="shared" si="0"/>
        <v>0</v>
      </c>
      <c r="O217" s="263"/>
      <c r="P217" s="263"/>
      <c r="Q217" s="263"/>
      <c r="R217" s="145"/>
      <c r="T217" s="146" t="s">
        <v>5</v>
      </c>
      <c r="U217" s="44" t="s">
        <v>48</v>
      </c>
      <c r="V217" s="147">
        <v>0.037</v>
      </c>
      <c r="W217" s="147">
        <f t="shared" si="1"/>
        <v>0.37</v>
      </c>
      <c r="X217" s="147">
        <v>0.00085</v>
      </c>
      <c r="Y217" s="147">
        <f t="shared" si="2"/>
        <v>0.008499999999999999</v>
      </c>
      <c r="Z217" s="147">
        <v>0</v>
      </c>
      <c r="AA217" s="148">
        <f t="shared" si="3"/>
        <v>0</v>
      </c>
      <c r="AR217" s="21" t="s">
        <v>144</v>
      </c>
      <c r="AT217" s="21" t="s">
        <v>140</v>
      </c>
      <c r="AU217" s="21" t="s">
        <v>101</v>
      </c>
      <c r="AY217" s="21" t="s">
        <v>139</v>
      </c>
      <c r="BE217" s="149">
        <f t="shared" si="4"/>
        <v>0</v>
      </c>
      <c r="BF217" s="149">
        <f t="shared" si="5"/>
        <v>0</v>
      </c>
      <c r="BG217" s="149">
        <f t="shared" si="6"/>
        <v>0</v>
      </c>
      <c r="BH217" s="149">
        <f t="shared" si="7"/>
        <v>0</v>
      </c>
      <c r="BI217" s="149">
        <f t="shared" si="8"/>
        <v>0</v>
      </c>
      <c r="BJ217" s="21" t="s">
        <v>11</v>
      </c>
      <c r="BK217" s="149">
        <f t="shared" si="9"/>
        <v>0</v>
      </c>
      <c r="BL217" s="21" t="s">
        <v>144</v>
      </c>
      <c r="BM217" s="21" t="s">
        <v>358</v>
      </c>
    </row>
    <row r="218" spans="2:65" s="1" customFormat="1" ht="31.5" customHeight="1">
      <c r="B218" s="140"/>
      <c r="C218" s="182" t="s">
        <v>359</v>
      </c>
      <c r="D218" s="182" t="s">
        <v>246</v>
      </c>
      <c r="E218" s="183" t="s">
        <v>360</v>
      </c>
      <c r="F218" s="276" t="s">
        <v>361</v>
      </c>
      <c r="G218" s="276"/>
      <c r="H218" s="276"/>
      <c r="I218" s="276"/>
      <c r="J218" s="184" t="s">
        <v>287</v>
      </c>
      <c r="K218" s="185">
        <v>10</v>
      </c>
      <c r="L218" s="277"/>
      <c r="M218" s="277"/>
      <c r="N218" s="277">
        <f t="shared" si="0"/>
        <v>0</v>
      </c>
      <c r="O218" s="263"/>
      <c r="P218" s="263"/>
      <c r="Q218" s="263"/>
      <c r="R218" s="145"/>
      <c r="T218" s="146" t="s">
        <v>5</v>
      </c>
      <c r="U218" s="44" t="s">
        <v>48</v>
      </c>
      <c r="V218" s="147">
        <v>0</v>
      </c>
      <c r="W218" s="147">
        <f t="shared" si="1"/>
        <v>0</v>
      </c>
      <c r="X218" s="147">
        <v>0.00085</v>
      </c>
      <c r="Y218" s="147">
        <f t="shared" si="2"/>
        <v>0.008499999999999999</v>
      </c>
      <c r="Z218" s="147">
        <v>0</v>
      </c>
      <c r="AA218" s="148">
        <f t="shared" si="3"/>
        <v>0</v>
      </c>
      <c r="AR218" s="21" t="s">
        <v>180</v>
      </c>
      <c r="AT218" s="21" t="s">
        <v>246</v>
      </c>
      <c r="AU218" s="21" t="s">
        <v>101</v>
      </c>
      <c r="AY218" s="21" t="s">
        <v>139</v>
      </c>
      <c r="BE218" s="149">
        <f t="shared" si="4"/>
        <v>0</v>
      </c>
      <c r="BF218" s="149">
        <f t="shared" si="5"/>
        <v>0</v>
      </c>
      <c r="BG218" s="149">
        <f t="shared" si="6"/>
        <v>0</v>
      </c>
      <c r="BH218" s="149">
        <f t="shared" si="7"/>
        <v>0</v>
      </c>
      <c r="BI218" s="149">
        <f t="shared" si="8"/>
        <v>0</v>
      </c>
      <c r="BJ218" s="21" t="s">
        <v>11</v>
      </c>
      <c r="BK218" s="149">
        <f t="shared" si="9"/>
        <v>0</v>
      </c>
      <c r="BL218" s="21" t="s">
        <v>144</v>
      </c>
      <c r="BM218" s="21" t="s">
        <v>362</v>
      </c>
    </row>
    <row r="219" spans="2:65" s="1" customFormat="1" ht="31.5" customHeight="1">
      <c r="B219" s="140"/>
      <c r="C219" s="141" t="s">
        <v>363</v>
      </c>
      <c r="D219" s="141" t="s">
        <v>140</v>
      </c>
      <c r="E219" s="142" t="s">
        <v>364</v>
      </c>
      <c r="F219" s="262" t="s">
        <v>365</v>
      </c>
      <c r="G219" s="262"/>
      <c r="H219" s="262"/>
      <c r="I219" s="262"/>
      <c r="J219" s="143" t="s">
        <v>172</v>
      </c>
      <c r="K219" s="144">
        <v>34</v>
      </c>
      <c r="L219" s="263"/>
      <c r="M219" s="263"/>
      <c r="N219" s="263">
        <f t="shared" si="0"/>
        <v>0</v>
      </c>
      <c r="O219" s="263"/>
      <c r="P219" s="263"/>
      <c r="Q219" s="263"/>
      <c r="R219" s="145"/>
      <c r="T219" s="146" t="s">
        <v>5</v>
      </c>
      <c r="U219" s="44" t="s">
        <v>48</v>
      </c>
      <c r="V219" s="147">
        <v>0.207</v>
      </c>
      <c r="W219" s="147">
        <f t="shared" si="1"/>
        <v>7.037999999999999</v>
      </c>
      <c r="X219" s="147">
        <v>0.00178</v>
      </c>
      <c r="Y219" s="147">
        <f t="shared" si="2"/>
        <v>0.06052</v>
      </c>
      <c r="Z219" s="147">
        <v>0</v>
      </c>
      <c r="AA219" s="148">
        <f t="shared" si="3"/>
        <v>0</v>
      </c>
      <c r="AR219" s="21" t="s">
        <v>144</v>
      </c>
      <c r="AT219" s="21" t="s">
        <v>140</v>
      </c>
      <c r="AU219" s="21" t="s">
        <v>101</v>
      </c>
      <c r="AY219" s="21" t="s">
        <v>139</v>
      </c>
      <c r="BE219" s="149">
        <f t="shared" si="4"/>
        <v>0</v>
      </c>
      <c r="BF219" s="149">
        <f t="shared" si="5"/>
        <v>0</v>
      </c>
      <c r="BG219" s="149">
        <f t="shared" si="6"/>
        <v>0</v>
      </c>
      <c r="BH219" s="149">
        <f t="shared" si="7"/>
        <v>0</v>
      </c>
      <c r="BI219" s="149">
        <f t="shared" si="8"/>
        <v>0</v>
      </c>
      <c r="BJ219" s="21" t="s">
        <v>11</v>
      </c>
      <c r="BK219" s="149">
        <f t="shared" si="9"/>
        <v>0</v>
      </c>
      <c r="BL219" s="21" t="s">
        <v>144</v>
      </c>
      <c r="BM219" s="21" t="s">
        <v>366</v>
      </c>
    </row>
    <row r="220" spans="2:65" s="1" customFormat="1" ht="31.5" customHeight="1">
      <c r="B220" s="140"/>
      <c r="C220" s="141" t="s">
        <v>367</v>
      </c>
      <c r="D220" s="141" t="s">
        <v>140</v>
      </c>
      <c r="E220" s="142" t="s">
        <v>368</v>
      </c>
      <c r="F220" s="262" t="s">
        <v>369</v>
      </c>
      <c r="G220" s="262"/>
      <c r="H220" s="262"/>
      <c r="I220" s="262"/>
      <c r="J220" s="143" t="s">
        <v>172</v>
      </c>
      <c r="K220" s="144">
        <v>36</v>
      </c>
      <c r="L220" s="263"/>
      <c r="M220" s="263"/>
      <c r="N220" s="263">
        <f t="shared" si="0"/>
        <v>0</v>
      </c>
      <c r="O220" s="263"/>
      <c r="P220" s="263"/>
      <c r="Q220" s="263"/>
      <c r="R220" s="145"/>
      <c r="T220" s="146" t="s">
        <v>5</v>
      </c>
      <c r="U220" s="44" t="s">
        <v>48</v>
      </c>
      <c r="V220" s="147">
        <v>0.258</v>
      </c>
      <c r="W220" s="147">
        <f t="shared" si="1"/>
        <v>9.288</v>
      </c>
      <c r="X220" s="147">
        <v>0.00268</v>
      </c>
      <c r="Y220" s="147">
        <f t="shared" si="2"/>
        <v>0.09648000000000001</v>
      </c>
      <c r="Z220" s="147">
        <v>0</v>
      </c>
      <c r="AA220" s="148">
        <f t="shared" si="3"/>
        <v>0</v>
      </c>
      <c r="AR220" s="21" t="s">
        <v>144</v>
      </c>
      <c r="AT220" s="21" t="s">
        <v>140</v>
      </c>
      <c r="AU220" s="21" t="s">
        <v>101</v>
      </c>
      <c r="AY220" s="21" t="s">
        <v>139</v>
      </c>
      <c r="BE220" s="149">
        <f t="shared" si="4"/>
        <v>0</v>
      </c>
      <c r="BF220" s="149">
        <f t="shared" si="5"/>
        <v>0</v>
      </c>
      <c r="BG220" s="149">
        <f t="shared" si="6"/>
        <v>0</v>
      </c>
      <c r="BH220" s="149">
        <f t="shared" si="7"/>
        <v>0</v>
      </c>
      <c r="BI220" s="149">
        <f t="shared" si="8"/>
        <v>0</v>
      </c>
      <c r="BJ220" s="21" t="s">
        <v>11</v>
      </c>
      <c r="BK220" s="149">
        <f t="shared" si="9"/>
        <v>0</v>
      </c>
      <c r="BL220" s="21" t="s">
        <v>144</v>
      </c>
      <c r="BM220" s="21" t="s">
        <v>370</v>
      </c>
    </row>
    <row r="221" spans="2:65" s="1" customFormat="1" ht="31.5" customHeight="1">
      <c r="B221" s="140"/>
      <c r="C221" s="141" t="s">
        <v>371</v>
      </c>
      <c r="D221" s="141" t="s">
        <v>140</v>
      </c>
      <c r="E221" s="142" t="s">
        <v>372</v>
      </c>
      <c r="F221" s="262" t="s">
        <v>373</v>
      </c>
      <c r="G221" s="262"/>
      <c r="H221" s="262"/>
      <c r="I221" s="262"/>
      <c r="J221" s="143" t="s">
        <v>287</v>
      </c>
      <c r="K221" s="144">
        <v>6</v>
      </c>
      <c r="L221" s="263"/>
      <c r="M221" s="263"/>
      <c r="N221" s="263">
        <f t="shared" si="0"/>
        <v>0</v>
      </c>
      <c r="O221" s="263"/>
      <c r="P221" s="263"/>
      <c r="Q221" s="263"/>
      <c r="R221" s="145"/>
      <c r="T221" s="146" t="s">
        <v>5</v>
      </c>
      <c r="U221" s="44" t="s">
        <v>48</v>
      </c>
      <c r="V221" s="147">
        <v>0.572</v>
      </c>
      <c r="W221" s="147">
        <f t="shared" si="1"/>
        <v>3.4319999999999995</v>
      </c>
      <c r="X221" s="147">
        <v>0</v>
      </c>
      <c r="Y221" s="147">
        <f t="shared" si="2"/>
        <v>0</v>
      </c>
      <c r="Z221" s="147">
        <v>0</v>
      </c>
      <c r="AA221" s="148">
        <f t="shared" si="3"/>
        <v>0</v>
      </c>
      <c r="AR221" s="21" t="s">
        <v>144</v>
      </c>
      <c r="AT221" s="21" t="s">
        <v>140</v>
      </c>
      <c r="AU221" s="21" t="s">
        <v>101</v>
      </c>
      <c r="AY221" s="21" t="s">
        <v>139</v>
      </c>
      <c r="BE221" s="149">
        <f t="shared" si="4"/>
        <v>0</v>
      </c>
      <c r="BF221" s="149">
        <f t="shared" si="5"/>
        <v>0</v>
      </c>
      <c r="BG221" s="149">
        <f t="shared" si="6"/>
        <v>0</v>
      </c>
      <c r="BH221" s="149">
        <f t="shared" si="7"/>
        <v>0</v>
      </c>
      <c r="BI221" s="149">
        <f t="shared" si="8"/>
        <v>0</v>
      </c>
      <c r="BJ221" s="21" t="s">
        <v>11</v>
      </c>
      <c r="BK221" s="149">
        <f t="shared" si="9"/>
        <v>0</v>
      </c>
      <c r="BL221" s="21" t="s">
        <v>144</v>
      </c>
      <c r="BM221" s="21" t="s">
        <v>374</v>
      </c>
    </row>
    <row r="222" spans="2:65" s="1" customFormat="1" ht="31.5" customHeight="1">
      <c r="B222" s="140"/>
      <c r="C222" s="182" t="s">
        <v>375</v>
      </c>
      <c r="D222" s="182" t="s">
        <v>246</v>
      </c>
      <c r="E222" s="183" t="s">
        <v>376</v>
      </c>
      <c r="F222" s="276" t="s">
        <v>377</v>
      </c>
      <c r="G222" s="276"/>
      <c r="H222" s="276"/>
      <c r="I222" s="276"/>
      <c r="J222" s="184" t="s">
        <v>287</v>
      </c>
      <c r="K222" s="185">
        <v>6</v>
      </c>
      <c r="L222" s="277"/>
      <c r="M222" s="277"/>
      <c r="N222" s="277">
        <f t="shared" si="0"/>
        <v>0</v>
      </c>
      <c r="O222" s="263"/>
      <c r="P222" s="263"/>
      <c r="Q222" s="263"/>
      <c r="R222" s="145"/>
      <c r="T222" s="146" t="s">
        <v>5</v>
      </c>
      <c r="U222" s="44" t="s">
        <v>48</v>
      </c>
      <c r="V222" s="147">
        <v>0</v>
      </c>
      <c r="W222" s="147">
        <f t="shared" si="1"/>
        <v>0</v>
      </c>
      <c r="X222" s="147">
        <v>0.0011</v>
      </c>
      <c r="Y222" s="147">
        <f t="shared" si="2"/>
        <v>0.0066</v>
      </c>
      <c r="Z222" s="147">
        <v>0</v>
      </c>
      <c r="AA222" s="148">
        <f t="shared" si="3"/>
        <v>0</v>
      </c>
      <c r="AR222" s="21" t="s">
        <v>180</v>
      </c>
      <c r="AT222" s="21" t="s">
        <v>246</v>
      </c>
      <c r="AU222" s="21" t="s">
        <v>101</v>
      </c>
      <c r="AY222" s="21" t="s">
        <v>139</v>
      </c>
      <c r="BE222" s="149">
        <f t="shared" si="4"/>
        <v>0</v>
      </c>
      <c r="BF222" s="149">
        <f t="shared" si="5"/>
        <v>0</v>
      </c>
      <c r="BG222" s="149">
        <f t="shared" si="6"/>
        <v>0</v>
      </c>
      <c r="BH222" s="149">
        <f t="shared" si="7"/>
        <v>0</v>
      </c>
      <c r="BI222" s="149">
        <f t="shared" si="8"/>
        <v>0</v>
      </c>
      <c r="BJ222" s="21" t="s">
        <v>11</v>
      </c>
      <c r="BK222" s="149">
        <f t="shared" si="9"/>
        <v>0</v>
      </c>
      <c r="BL222" s="21" t="s">
        <v>144</v>
      </c>
      <c r="BM222" s="21" t="s">
        <v>378</v>
      </c>
    </row>
    <row r="223" spans="2:65" s="1" customFormat="1" ht="44.25" customHeight="1">
      <c r="B223" s="140"/>
      <c r="C223" s="141" t="s">
        <v>379</v>
      </c>
      <c r="D223" s="141" t="s">
        <v>140</v>
      </c>
      <c r="E223" s="142" t="s">
        <v>380</v>
      </c>
      <c r="F223" s="262" t="s">
        <v>381</v>
      </c>
      <c r="G223" s="262"/>
      <c r="H223" s="262"/>
      <c r="I223" s="262"/>
      <c r="J223" s="143" t="s">
        <v>287</v>
      </c>
      <c r="K223" s="144">
        <v>22</v>
      </c>
      <c r="L223" s="263"/>
      <c r="M223" s="263"/>
      <c r="N223" s="263">
        <f t="shared" si="0"/>
        <v>0</v>
      </c>
      <c r="O223" s="263"/>
      <c r="P223" s="263"/>
      <c r="Q223" s="263"/>
      <c r="R223" s="145"/>
      <c r="T223" s="146" t="s">
        <v>5</v>
      </c>
      <c r="U223" s="44" t="s">
        <v>48</v>
      </c>
      <c r="V223" s="147">
        <v>0.683</v>
      </c>
      <c r="W223" s="147">
        <f t="shared" si="1"/>
        <v>15.026000000000002</v>
      </c>
      <c r="X223" s="147">
        <v>0</v>
      </c>
      <c r="Y223" s="147">
        <f t="shared" si="2"/>
        <v>0</v>
      </c>
      <c r="Z223" s="147">
        <v>0</v>
      </c>
      <c r="AA223" s="148">
        <f t="shared" si="3"/>
        <v>0</v>
      </c>
      <c r="AR223" s="21" t="s">
        <v>144</v>
      </c>
      <c r="AT223" s="21" t="s">
        <v>140</v>
      </c>
      <c r="AU223" s="21" t="s">
        <v>101</v>
      </c>
      <c r="AY223" s="21" t="s">
        <v>139</v>
      </c>
      <c r="BE223" s="149">
        <f t="shared" si="4"/>
        <v>0</v>
      </c>
      <c r="BF223" s="149">
        <f t="shared" si="5"/>
        <v>0</v>
      </c>
      <c r="BG223" s="149">
        <f t="shared" si="6"/>
        <v>0</v>
      </c>
      <c r="BH223" s="149">
        <f t="shared" si="7"/>
        <v>0</v>
      </c>
      <c r="BI223" s="149">
        <f t="shared" si="8"/>
        <v>0</v>
      </c>
      <c r="BJ223" s="21" t="s">
        <v>11</v>
      </c>
      <c r="BK223" s="149">
        <f t="shared" si="9"/>
        <v>0</v>
      </c>
      <c r="BL223" s="21" t="s">
        <v>144</v>
      </c>
      <c r="BM223" s="21" t="s">
        <v>382</v>
      </c>
    </row>
    <row r="224" spans="2:65" s="1" customFormat="1" ht="22.5" customHeight="1">
      <c r="B224" s="140"/>
      <c r="C224" s="182" t="s">
        <v>383</v>
      </c>
      <c r="D224" s="182" t="s">
        <v>246</v>
      </c>
      <c r="E224" s="183" t="s">
        <v>384</v>
      </c>
      <c r="F224" s="276" t="s">
        <v>385</v>
      </c>
      <c r="G224" s="276"/>
      <c r="H224" s="276"/>
      <c r="I224" s="276"/>
      <c r="J224" s="184" t="s">
        <v>287</v>
      </c>
      <c r="K224" s="185">
        <v>2</v>
      </c>
      <c r="L224" s="277"/>
      <c r="M224" s="277"/>
      <c r="N224" s="277">
        <f t="shared" si="0"/>
        <v>0</v>
      </c>
      <c r="O224" s="263"/>
      <c r="P224" s="263"/>
      <c r="Q224" s="263"/>
      <c r="R224" s="145"/>
      <c r="T224" s="146" t="s">
        <v>5</v>
      </c>
      <c r="U224" s="44" t="s">
        <v>48</v>
      </c>
      <c r="V224" s="147">
        <v>0</v>
      </c>
      <c r="W224" s="147">
        <f t="shared" si="1"/>
        <v>0</v>
      </c>
      <c r="X224" s="147">
        <v>0.00064</v>
      </c>
      <c r="Y224" s="147">
        <f t="shared" si="2"/>
        <v>0.00128</v>
      </c>
      <c r="Z224" s="147">
        <v>0</v>
      </c>
      <c r="AA224" s="148">
        <f t="shared" si="3"/>
        <v>0</v>
      </c>
      <c r="AR224" s="21" t="s">
        <v>180</v>
      </c>
      <c r="AT224" s="21" t="s">
        <v>246</v>
      </c>
      <c r="AU224" s="21" t="s">
        <v>101</v>
      </c>
      <c r="AY224" s="21" t="s">
        <v>139</v>
      </c>
      <c r="BE224" s="149">
        <f t="shared" si="4"/>
        <v>0</v>
      </c>
      <c r="BF224" s="149">
        <f t="shared" si="5"/>
        <v>0</v>
      </c>
      <c r="BG224" s="149">
        <f t="shared" si="6"/>
        <v>0</v>
      </c>
      <c r="BH224" s="149">
        <f t="shared" si="7"/>
        <v>0</v>
      </c>
      <c r="BI224" s="149">
        <f t="shared" si="8"/>
        <v>0</v>
      </c>
      <c r="BJ224" s="21" t="s">
        <v>11</v>
      </c>
      <c r="BK224" s="149">
        <f t="shared" si="9"/>
        <v>0</v>
      </c>
      <c r="BL224" s="21" t="s">
        <v>144</v>
      </c>
      <c r="BM224" s="21" t="s">
        <v>386</v>
      </c>
    </row>
    <row r="225" spans="2:65" s="1" customFormat="1" ht="22.5" customHeight="1">
      <c r="B225" s="140"/>
      <c r="C225" s="182" t="s">
        <v>387</v>
      </c>
      <c r="D225" s="182" t="s">
        <v>246</v>
      </c>
      <c r="E225" s="183" t="s">
        <v>388</v>
      </c>
      <c r="F225" s="276" t="s">
        <v>389</v>
      </c>
      <c r="G225" s="276"/>
      <c r="H225" s="276"/>
      <c r="I225" s="276"/>
      <c r="J225" s="184" t="s">
        <v>287</v>
      </c>
      <c r="K225" s="185">
        <v>2</v>
      </c>
      <c r="L225" s="277"/>
      <c r="M225" s="277"/>
      <c r="N225" s="277">
        <f t="shared" si="0"/>
        <v>0</v>
      </c>
      <c r="O225" s="263"/>
      <c r="P225" s="263"/>
      <c r="Q225" s="263"/>
      <c r="R225" s="145"/>
      <c r="T225" s="146" t="s">
        <v>5</v>
      </c>
      <c r="U225" s="44" t="s">
        <v>48</v>
      </c>
      <c r="V225" s="147">
        <v>0</v>
      </c>
      <c r="W225" s="147">
        <f t="shared" si="1"/>
        <v>0</v>
      </c>
      <c r="X225" s="147">
        <v>0.00035</v>
      </c>
      <c r="Y225" s="147">
        <f t="shared" si="2"/>
        <v>0.0007</v>
      </c>
      <c r="Z225" s="147">
        <v>0</v>
      </c>
      <c r="AA225" s="148">
        <f t="shared" si="3"/>
        <v>0</v>
      </c>
      <c r="AR225" s="21" t="s">
        <v>180</v>
      </c>
      <c r="AT225" s="21" t="s">
        <v>246</v>
      </c>
      <c r="AU225" s="21" t="s">
        <v>101</v>
      </c>
      <c r="AY225" s="21" t="s">
        <v>139</v>
      </c>
      <c r="BE225" s="149">
        <f t="shared" si="4"/>
        <v>0</v>
      </c>
      <c r="BF225" s="149">
        <f t="shared" si="5"/>
        <v>0</v>
      </c>
      <c r="BG225" s="149">
        <f t="shared" si="6"/>
        <v>0</v>
      </c>
      <c r="BH225" s="149">
        <f t="shared" si="7"/>
        <v>0</v>
      </c>
      <c r="BI225" s="149">
        <f t="shared" si="8"/>
        <v>0</v>
      </c>
      <c r="BJ225" s="21" t="s">
        <v>11</v>
      </c>
      <c r="BK225" s="149">
        <f t="shared" si="9"/>
        <v>0</v>
      </c>
      <c r="BL225" s="21" t="s">
        <v>144</v>
      </c>
      <c r="BM225" s="21" t="s">
        <v>390</v>
      </c>
    </row>
    <row r="226" spans="2:65" s="1" customFormat="1" ht="31.5" customHeight="1">
      <c r="B226" s="140"/>
      <c r="C226" s="182" t="s">
        <v>391</v>
      </c>
      <c r="D226" s="182" t="s">
        <v>246</v>
      </c>
      <c r="E226" s="183" t="s">
        <v>392</v>
      </c>
      <c r="F226" s="276" t="s">
        <v>393</v>
      </c>
      <c r="G226" s="276"/>
      <c r="H226" s="276"/>
      <c r="I226" s="276"/>
      <c r="J226" s="184" t="s">
        <v>287</v>
      </c>
      <c r="K226" s="185">
        <v>2</v>
      </c>
      <c r="L226" s="277"/>
      <c r="M226" s="277"/>
      <c r="N226" s="277">
        <f t="shared" si="0"/>
        <v>0</v>
      </c>
      <c r="O226" s="263"/>
      <c r="P226" s="263"/>
      <c r="Q226" s="263"/>
      <c r="R226" s="145"/>
      <c r="T226" s="146" t="s">
        <v>5</v>
      </c>
      <c r="U226" s="44" t="s">
        <v>48</v>
      </c>
      <c r="V226" s="147">
        <v>0</v>
      </c>
      <c r="W226" s="147">
        <f t="shared" si="1"/>
        <v>0</v>
      </c>
      <c r="X226" s="147">
        <v>0.00121</v>
      </c>
      <c r="Y226" s="147">
        <f t="shared" si="2"/>
        <v>0.00242</v>
      </c>
      <c r="Z226" s="147">
        <v>0</v>
      </c>
      <c r="AA226" s="148">
        <f t="shared" si="3"/>
        <v>0</v>
      </c>
      <c r="AR226" s="21" t="s">
        <v>180</v>
      </c>
      <c r="AT226" s="21" t="s">
        <v>246</v>
      </c>
      <c r="AU226" s="21" t="s">
        <v>101</v>
      </c>
      <c r="AY226" s="21" t="s">
        <v>139</v>
      </c>
      <c r="BE226" s="149">
        <f t="shared" si="4"/>
        <v>0</v>
      </c>
      <c r="BF226" s="149">
        <f t="shared" si="5"/>
        <v>0</v>
      </c>
      <c r="BG226" s="149">
        <f t="shared" si="6"/>
        <v>0</v>
      </c>
      <c r="BH226" s="149">
        <f t="shared" si="7"/>
        <v>0</v>
      </c>
      <c r="BI226" s="149">
        <f t="shared" si="8"/>
        <v>0</v>
      </c>
      <c r="BJ226" s="21" t="s">
        <v>11</v>
      </c>
      <c r="BK226" s="149">
        <f t="shared" si="9"/>
        <v>0</v>
      </c>
      <c r="BL226" s="21" t="s">
        <v>144</v>
      </c>
      <c r="BM226" s="21" t="s">
        <v>394</v>
      </c>
    </row>
    <row r="227" spans="2:65" s="1" customFormat="1" ht="22.5" customHeight="1">
      <c r="B227" s="140"/>
      <c r="C227" s="182" t="s">
        <v>395</v>
      </c>
      <c r="D227" s="182" t="s">
        <v>246</v>
      </c>
      <c r="E227" s="183" t="s">
        <v>396</v>
      </c>
      <c r="F227" s="276" t="s">
        <v>397</v>
      </c>
      <c r="G227" s="276"/>
      <c r="H227" s="276"/>
      <c r="I227" s="276"/>
      <c r="J227" s="184" t="s">
        <v>287</v>
      </c>
      <c r="K227" s="185">
        <v>6</v>
      </c>
      <c r="L227" s="277"/>
      <c r="M227" s="277"/>
      <c r="N227" s="277">
        <f t="shared" si="0"/>
        <v>0</v>
      </c>
      <c r="O227" s="263"/>
      <c r="P227" s="263"/>
      <c r="Q227" s="263"/>
      <c r="R227" s="145"/>
      <c r="T227" s="146" t="s">
        <v>5</v>
      </c>
      <c r="U227" s="44" t="s">
        <v>48</v>
      </c>
      <c r="V227" s="147">
        <v>0</v>
      </c>
      <c r="W227" s="147">
        <f t="shared" si="1"/>
        <v>0</v>
      </c>
      <c r="X227" s="147">
        <v>0.00041</v>
      </c>
      <c r="Y227" s="147">
        <f t="shared" si="2"/>
        <v>0.00246</v>
      </c>
      <c r="Z227" s="147">
        <v>0</v>
      </c>
      <c r="AA227" s="148">
        <f t="shared" si="3"/>
        <v>0</v>
      </c>
      <c r="AR227" s="21" t="s">
        <v>180</v>
      </c>
      <c r="AT227" s="21" t="s">
        <v>246</v>
      </c>
      <c r="AU227" s="21" t="s">
        <v>101</v>
      </c>
      <c r="AY227" s="21" t="s">
        <v>139</v>
      </c>
      <c r="BE227" s="149">
        <f t="shared" si="4"/>
        <v>0</v>
      </c>
      <c r="BF227" s="149">
        <f t="shared" si="5"/>
        <v>0</v>
      </c>
      <c r="BG227" s="149">
        <f t="shared" si="6"/>
        <v>0</v>
      </c>
      <c r="BH227" s="149">
        <f t="shared" si="7"/>
        <v>0</v>
      </c>
      <c r="BI227" s="149">
        <f t="shared" si="8"/>
        <v>0</v>
      </c>
      <c r="BJ227" s="21" t="s">
        <v>11</v>
      </c>
      <c r="BK227" s="149">
        <f t="shared" si="9"/>
        <v>0</v>
      </c>
      <c r="BL227" s="21" t="s">
        <v>144</v>
      </c>
      <c r="BM227" s="21" t="s">
        <v>398</v>
      </c>
    </row>
    <row r="228" spans="2:65" s="1" customFormat="1" ht="22.5" customHeight="1">
      <c r="B228" s="140"/>
      <c r="C228" s="182" t="s">
        <v>399</v>
      </c>
      <c r="D228" s="182" t="s">
        <v>246</v>
      </c>
      <c r="E228" s="183" t="s">
        <v>400</v>
      </c>
      <c r="F228" s="276" t="s">
        <v>401</v>
      </c>
      <c r="G228" s="276"/>
      <c r="H228" s="276"/>
      <c r="I228" s="276"/>
      <c r="J228" s="184" t="s">
        <v>287</v>
      </c>
      <c r="K228" s="185">
        <v>4</v>
      </c>
      <c r="L228" s="277"/>
      <c r="M228" s="277"/>
      <c r="N228" s="277">
        <f t="shared" si="0"/>
        <v>0</v>
      </c>
      <c r="O228" s="263"/>
      <c r="P228" s="263"/>
      <c r="Q228" s="263"/>
      <c r="R228" s="145"/>
      <c r="T228" s="146" t="s">
        <v>5</v>
      </c>
      <c r="U228" s="44" t="s">
        <v>48</v>
      </c>
      <c r="V228" s="147">
        <v>0</v>
      </c>
      <c r="W228" s="147">
        <f t="shared" si="1"/>
        <v>0</v>
      </c>
      <c r="X228" s="147">
        <v>0.00029</v>
      </c>
      <c r="Y228" s="147">
        <f t="shared" si="2"/>
        <v>0.00116</v>
      </c>
      <c r="Z228" s="147">
        <v>0</v>
      </c>
      <c r="AA228" s="148">
        <f t="shared" si="3"/>
        <v>0</v>
      </c>
      <c r="AR228" s="21" t="s">
        <v>180</v>
      </c>
      <c r="AT228" s="21" t="s">
        <v>246</v>
      </c>
      <c r="AU228" s="21" t="s">
        <v>101</v>
      </c>
      <c r="AY228" s="21" t="s">
        <v>139</v>
      </c>
      <c r="BE228" s="149">
        <f t="shared" si="4"/>
        <v>0</v>
      </c>
      <c r="BF228" s="149">
        <f t="shared" si="5"/>
        <v>0</v>
      </c>
      <c r="BG228" s="149">
        <f t="shared" si="6"/>
        <v>0</v>
      </c>
      <c r="BH228" s="149">
        <f t="shared" si="7"/>
        <v>0</v>
      </c>
      <c r="BI228" s="149">
        <f t="shared" si="8"/>
        <v>0</v>
      </c>
      <c r="BJ228" s="21" t="s">
        <v>11</v>
      </c>
      <c r="BK228" s="149">
        <f t="shared" si="9"/>
        <v>0</v>
      </c>
      <c r="BL228" s="21" t="s">
        <v>144</v>
      </c>
      <c r="BM228" s="21" t="s">
        <v>402</v>
      </c>
    </row>
    <row r="229" spans="2:65" s="1" customFormat="1" ht="31.5" customHeight="1">
      <c r="B229" s="140"/>
      <c r="C229" s="182" t="s">
        <v>403</v>
      </c>
      <c r="D229" s="182" t="s">
        <v>246</v>
      </c>
      <c r="E229" s="183" t="s">
        <v>404</v>
      </c>
      <c r="F229" s="276" t="s">
        <v>405</v>
      </c>
      <c r="G229" s="276"/>
      <c r="H229" s="276"/>
      <c r="I229" s="276"/>
      <c r="J229" s="184" t="s">
        <v>287</v>
      </c>
      <c r="K229" s="185">
        <v>4</v>
      </c>
      <c r="L229" s="277"/>
      <c r="M229" s="277"/>
      <c r="N229" s="277">
        <f t="shared" si="0"/>
        <v>0</v>
      </c>
      <c r="O229" s="263"/>
      <c r="P229" s="263"/>
      <c r="Q229" s="263"/>
      <c r="R229" s="145"/>
      <c r="T229" s="146" t="s">
        <v>5</v>
      </c>
      <c r="U229" s="44" t="s">
        <v>48</v>
      </c>
      <c r="V229" s="147">
        <v>0</v>
      </c>
      <c r="W229" s="147">
        <f t="shared" si="1"/>
        <v>0</v>
      </c>
      <c r="X229" s="147">
        <v>0.00029</v>
      </c>
      <c r="Y229" s="147">
        <f t="shared" si="2"/>
        <v>0.00116</v>
      </c>
      <c r="Z229" s="147">
        <v>0</v>
      </c>
      <c r="AA229" s="148">
        <f t="shared" si="3"/>
        <v>0</v>
      </c>
      <c r="AR229" s="21" t="s">
        <v>180</v>
      </c>
      <c r="AT229" s="21" t="s">
        <v>246</v>
      </c>
      <c r="AU229" s="21" t="s">
        <v>101</v>
      </c>
      <c r="AY229" s="21" t="s">
        <v>139</v>
      </c>
      <c r="BE229" s="149">
        <f t="shared" si="4"/>
        <v>0</v>
      </c>
      <c r="BF229" s="149">
        <f t="shared" si="5"/>
        <v>0</v>
      </c>
      <c r="BG229" s="149">
        <f t="shared" si="6"/>
        <v>0</v>
      </c>
      <c r="BH229" s="149">
        <f t="shared" si="7"/>
        <v>0</v>
      </c>
      <c r="BI229" s="149">
        <f t="shared" si="8"/>
        <v>0</v>
      </c>
      <c r="BJ229" s="21" t="s">
        <v>11</v>
      </c>
      <c r="BK229" s="149">
        <f t="shared" si="9"/>
        <v>0</v>
      </c>
      <c r="BL229" s="21" t="s">
        <v>144</v>
      </c>
      <c r="BM229" s="21" t="s">
        <v>406</v>
      </c>
    </row>
    <row r="230" spans="2:47" s="1" customFormat="1" ht="22.5" customHeight="1">
      <c r="B230" s="35"/>
      <c r="C230" s="36"/>
      <c r="D230" s="36"/>
      <c r="E230" s="36"/>
      <c r="F230" s="278" t="s">
        <v>407</v>
      </c>
      <c r="G230" s="279"/>
      <c r="H230" s="279"/>
      <c r="I230" s="279"/>
      <c r="J230" s="36"/>
      <c r="K230" s="36"/>
      <c r="L230" s="36"/>
      <c r="M230" s="36"/>
      <c r="N230" s="36"/>
      <c r="O230" s="36"/>
      <c r="P230" s="36"/>
      <c r="Q230" s="36"/>
      <c r="R230" s="37"/>
      <c r="T230" s="186"/>
      <c r="U230" s="36"/>
      <c r="V230" s="36"/>
      <c r="W230" s="36"/>
      <c r="X230" s="36"/>
      <c r="Y230" s="36"/>
      <c r="Z230" s="36"/>
      <c r="AA230" s="74"/>
      <c r="AT230" s="21" t="s">
        <v>344</v>
      </c>
      <c r="AU230" s="21" t="s">
        <v>101</v>
      </c>
    </row>
    <row r="231" spans="2:65" s="1" customFormat="1" ht="31.5" customHeight="1">
      <c r="B231" s="140"/>
      <c r="C231" s="182" t="s">
        <v>408</v>
      </c>
      <c r="D231" s="182" t="s">
        <v>246</v>
      </c>
      <c r="E231" s="183" t="s">
        <v>409</v>
      </c>
      <c r="F231" s="276" t="s">
        <v>410</v>
      </c>
      <c r="G231" s="276"/>
      <c r="H231" s="276"/>
      <c r="I231" s="276"/>
      <c r="J231" s="184" t="s">
        <v>287</v>
      </c>
      <c r="K231" s="185">
        <v>2</v>
      </c>
      <c r="L231" s="277"/>
      <c r="M231" s="277"/>
      <c r="N231" s="277">
        <f>ROUND(L231*K231,0)</f>
        <v>0</v>
      </c>
      <c r="O231" s="263"/>
      <c r="P231" s="263"/>
      <c r="Q231" s="263"/>
      <c r="R231" s="145"/>
      <c r="T231" s="146" t="s">
        <v>5</v>
      </c>
      <c r="U231" s="44" t="s">
        <v>48</v>
      </c>
      <c r="V231" s="147">
        <v>0</v>
      </c>
      <c r="W231" s="147">
        <f>V231*K231</f>
        <v>0</v>
      </c>
      <c r="X231" s="147">
        <v>0.00064</v>
      </c>
      <c r="Y231" s="147">
        <f>X231*K231</f>
        <v>0.00128</v>
      </c>
      <c r="Z231" s="147">
        <v>0</v>
      </c>
      <c r="AA231" s="148">
        <f>Z231*K231</f>
        <v>0</v>
      </c>
      <c r="AR231" s="21" t="s">
        <v>180</v>
      </c>
      <c r="AT231" s="21" t="s">
        <v>246</v>
      </c>
      <c r="AU231" s="21" t="s">
        <v>101</v>
      </c>
      <c r="AY231" s="21" t="s">
        <v>139</v>
      </c>
      <c r="BE231" s="149">
        <f>IF(U231="základní",N231,0)</f>
        <v>0</v>
      </c>
      <c r="BF231" s="149">
        <f>IF(U231="snížená",N231,0)</f>
        <v>0</v>
      </c>
      <c r="BG231" s="149">
        <f>IF(U231="zákl. přenesená",N231,0)</f>
        <v>0</v>
      </c>
      <c r="BH231" s="149">
        <f>IF(U231="sníž. přenesená",N231,0)</f>
        <v>0</v>
      </c>
      <c r="BI231" s="149">
        <f>IF(U231="nulová",N231,0)</f>
        <v>0</v>
      </c>
      <c r="BJ231" s="21" t="s">
        <v>11</v>
      </c>
      <c r="BK231" s="149">
        <f>ROUND(L231*K231,0)</f>
        <v>0</v>
      </c>
      <c r="BL231" s="21" t="s">
        <v>144</v>
      </c>
      <c r="BM231" s="21" t="s">
        <v>411</v>
      </c>
    </row>
    <row r="232" spans="2:47" s="1" customFormat="1" ht="22.5" customHeight="1">
      <c r="B232" s="35"/>
      <c r="C232" s="36"/>
      <c r="D232" s="36"/>
      <c r="E232" s="36"/>
      <c r="F232" s="278" t="s">
        <v>412</v>
      </c>
      <c r="G232" s="279"/>
      <c r="H232" s="279"/>
      <c r="I232" s="279"/>
      <c r="J232" s="36"/>
      <c r="K232" s="36"/>
      <c r="L232" s="36"/>
      <c r="M232" s="36"/>
      <c r="N232" s="36"/>
      <c r="O232" s="36"/>
      <c r="P232" s="36"/>
      <c r="Q232" s="36"/>
      <c r="R232" s="37"/>
      <c r="T232" s="186"/>
      <c r="U232" s="36"/>
      <c r="V232" s="36"/>
      <c r="W232" s="36"/>
      <c r="X232" s="36"/>
      <c r="Y232" s="36"/>
      <c r="Z232" s="36"/>
      <c r="AA232" s="74"/>
      <c r="AT232" s="21" t="s">
        <v>344</v>
      </c>
      <c r="AU232" s="21" t="s">
        <v>101</v>
      </c>
    </row>
    <row r="233" spans="2:65" s="1" customFormat="1" ht="31.5" customHeight="1">
      <c r="B233" s="140"/>
      <c r="C233" s="141" t="s">
        <v>413</v>
      </c>
      <c r="D233" s="141" t="s">
        <v>140</v>
      </c>
      <c r="E233" s="142" t="s">
        <v>414</v>
      </c>
      <c r="F233" s="262" t="s">
        <v>415</v>
      </c>
      <c r="G233" s="262"/>
      <c r="H233" s="262"/>
      <c r="I233" s="262"/>
      <c r="J233" s="143" t="s">
        <v>416</v>
      </c>
      <c r="K233" s="144">
        <v>3</v>
      </c>
      <c r="L233" s="263"/>
      <c r="M233" s="263"/>
      <c r="N233" s="263">
        <f>ROUND(L233*K233,0)</f>
        <v>0</v>
      </c>
      <c r="O233" s="263"/>
      <c r="P233" s="263"/>
      <c r="Q233" s="263"/>
      <c r="R233" s="145"/>
      <c r="T233" s="146" t="s">
        <v>5</v>
      </c>
      <c r="U233" s="44" t="s">
        <v>48</v>
      </c>
      <c r="V233" s="147">
        <v>0.828</v>
      </c>
      <c r="W233" s="147">
        <f>V233*K233</f>
        <v>2.484</v>
      </c>
      <c r="X233" s="147">
        <v>0.0001</v>
      </c>
      <c r="Y233" s="147">
        <f>X233*K233</f>
        <v>0.00030000000000000003</v>
      </c>
      <c r="Z233" s="147">
        <v>0</v>
      </c>
      <c r="AA233" s="148">
        <f>Z233*K233</f>
        <v>0</v>
      </c>
      <c r="AR233" s="21" t="s">
        <v>144</v>
      </c>
      <c r="AT233" s="21" t="s">
        <v>140</v>
      </c>
      <c r="AU233" s="21" t="s">
        <v>101</v>
      </c>
      <c r="AY233" s="21" t="s">
        <v>139</v>
      </c>
      <c r="BE233" s="149">
        <f>IF(U233="základní",N233,0)</f>
        <v>0</v>
      </c>
      <c r="BF233" s="149">
        <f>IF(U233="snížená",N233,0)</f>
        <v>0</v>
      </c>
      <c r="BG233" s="149">
        <f>IF(U233="zákl. přenesená",N233,0)</f>
        <v>0</v>
      </c>
      <c r="BH233" s="149">
        <f>IF(U233="sníž. přenesená",N233,0)</f>
        <v>0</v>
      </c>
      <c r="BI233" s="149">
        <f>IF(U233="nulová",N233,0)</f>
        <v>0</v>
      </c>
      <c r="BJ233" s="21" t="s">
        <v>11</v>
      </c>
      <c r="BK233" s="149">
        <f>ROUND(L233*K233,0)</f>
        <v>0</v>
      </c>
      <c r="BL233" s="21" t="s">
        <v>144</v>
      </c>
      <c r="BM233" s="21" t="s">
        <v>417</v>
      </c>
    </row>
    <row r="234" spans="2:65" s="1" customFormat="1" ht="31.5" customHeight="1">
      <c r="B234" s="140"/>
      <c r="C234" s="141" t="s">
        <v>418</v>
      </c>
      <c r="D234" s="141" t="s">
        <v>140</v>
      </c>
      <c r="E234" s="142" t="s">
        <v>419</v>
      </c>
      <c r="F234" s="262" t="s">
        <v>420</v>
      </c>
      <c r="G234" s="262"/>
      <c r="H234" s="262"/>
      <c r="I234" s="262"/>
      <c r="J234" s="143" t="s">
        <v>183</v>
      </c>
      <c r="K234" s="144">
        <v>2.042</v>
      </c>
      <c r="L234" s="263"/>
      <c r="M234" s="263"/>
      <c r="N234" s="263">
        <f>ROUND(L234*K234,0)</f>
        <v>0</v>
      </c>
      <c r="O234" s="263"/>
      <c r="P234" s="263"/>
      <c r="Q234" s="263"/>
      <c r="R234" s="145"/>
      <c r="T234" s="146" t="s">
        <v>5</v>
      </c>
      <c r="U234" s="44" t="s">
        <v>48</v>
      </c>
      <c r="V234" s="147">
        <v>9.304</v>
      </c>
      <c r="W234" s="147">
        <f>V234*K234</f>
        <v>18.998768</v>
      </c>
      <c r="X234" s="147">
        <v>0</v>
      </c>
      <c r="Y234" s="147">
        <f>X234*K234</f>
        <v>0</v>
      </c>
      <c r="Z234" s="147">
        <v>0</v>
      </c>
      <c r="AA234" s="148">
        <f>Z234*K234</f>
        <v>0</v>
      </c>
      <c r="AR234" s="21" t="s">
        <v>144</v>
      </c>
      <c r="AT234" s="21" t="s">
        <v>140</v>
      </c>
      <c r="AU234" s="21" t="s">
        <v>101</v>
      </c>
      <c r="AY234" s="21" t="s">
        <v>139</v>
      </c>
      <c r="BE234" s="149">
        <f>IF(U234="základní",N234,0)</f>
        <v>0</v>
      </c>
      <c r="BF234" s="149">
        <f>IF(U234="snížená",N234,0)</f>
        <v>0</v>
      </c>
      <c r="BG234" s="149">
        <f>IF(U234="zákl. přenesená",N234,0)</f>
        <v>0</v>
      </c>
      <c r="BH234" s="149">
        <f>IF(U234="sníž. přenesená",N234,0)</f>
        <v>0</v>
      </c>
      <c r="BI234" s="149">
        <f>IF(U234="nulová",N234,0)</f>
        <v>0</v>
      </c>
      <c r="BJ234" s="21" t="s">
        <v>11</v>
      </c>
      <c r="BK234" s="149">
        <f>ROUND(L234*K234,0)</f>
        <v>0</v>
      </c>
      <c r="BL234" s="21" t="s">
        <v>144</v>
      </c>
      <c r="BM234" s="21" t="s">
        <v>421</v>
      </c>
    </row>
    <row r="235" spans="2:51" s="11" customFormat="1" ht="22.5" customHeight="1">
      <c r="B235" s="158"/>
      <c r="C235" s="159"/>
      <c r="D235" s="159"/>
      <c r="E235" s="160" t="s">
        <v>5</v>
      </c>
      <c r="F235" s="266" t="s">
        <v>422</v>
      </c>
      <c r="G235" s="267"/>
      <c r="H235" s="267"/>
      <c r="I235" s="267"/>
      <c r="J235" s="159"/>
      <c r="K235" s="161" t="s">
        <v>5</v>
      </c>
      <c r="L235" s="159"/>
      <c r="M235" s="159"/>
      <c r="N235" s="159"/>
      <c r="O235" s="159"/>
      <c r="P235" s="159"/>
      <c r="Q235" s="159"/>
      <c r="R235" s="162"/>
      <c r="T235" s="163"/>
      <c r="U235" s="159"/>
      <c r="V235" s="159"/>
      <c r="W235" s="159"/>
      <c r="X235" s="159"/>
      <c r="Y235" s="159"/>
      <c r="Z235" s="159"/>
      <c r="AA235" s="164"/>
      <c r="AT235" s="165" t="s">
        <v>147</v>
      </c>
      <c r="AU235" s="165" t="s">
        <v>101</v>
      </c>
      <c r="AV235" s="11" t="s">
        <v>11</v>
      </c>
      <c r="AW235" s="11" t="s">
        <v>40</v>
      </c>
      <c r="AX235" s="11" t="s">
        <v>83</v>
      </c>
      <c r="AY235" s="165" t="s">
        <v>139</v>
      </c>
    </row>
    <row r="236" spans="2:51" s="10" customFormat="1" ht="22.5" customHeight="1">
      <c r="B236" s="150"/>
      <c r="C236" s="151"/>
      <c r="D236" s="151"/>
      <c r="E236" s="152" t="s">
        <v>5</v>
      </c>
      <c r="F236" s="268" t="s">
        <v>423</v>
      </c>
      <c r="G236" s="269"/>
      <c r="H236" s="269"/>
      <c r="I236" s="269"/>
      <c r="J236" s="151"/>
      <c r="K236" s="153">
        <v>2.042</v>
      </c>
      <c r="L236" s="151"/>
      <c r="M236" s="151"/>
      <c r="N236" s="151"/>
      <c r="O236" s="151"/>
      <c r="P236" s="151"/>
      <c r="Q236" s="151"/>
      <c r="R236" s="154"/>
      <c r="T236" s="155"/>
      <c r="U236" s="151"/>
      <c r="V236" s="151"/>
      <c r="W236" s="151"/>
      <c r="X236" s="151"/>
      <c r="Y236" s="151"/>
      <c r="Z236" s="151"/>
      <c r="AA236" s="156"/>
      <c r="AT236" s="157" t="s">
        <v>147</v>
      </c>
      <c r="AU236" s="157" t="s">
        <v>101</v>
      </c>
      <c r="AV236" s="10" t="s">
        <v>101</v>
      </c>
      <c r="AW236" s="10" t="s">
        <v>40</v>
      </c>
      <c r="AX236" s="10" t="s">
        <v>83</v>
      </c>
      <c r="AY236" s="157" t="s">
        <v>139</v>
      </c>
    </row>
    <row r="237" spans="2:65" s="1" customFormat="1" ht="31.5" customHeight="1">
      <c r="B237" s="140"/>
      <c r="C237" s="141" t="s">
        <v>424</v>
      </c>
      <c r="D237" s="141" t="s">
        <v>140</v>
      </c>
      <c r="E237" s="142" t="s">
        <v>425</v>
      </c>
      <c r="F237" s="262" t="s">
        <v>426</v>
      </c>
      <c r="G237" s="262"/>
      <c r="H237" s="262"/>
      <c r="I237" s="262"/>
      <c r="J237" s="143" t="s">
        <v>287</v>
      </c>
      <c r="K237" s="144">
        <v>4</v>
      </c>
      <c r="L237" s="263"/>
      <c r="M237" s="263"/>
      <c r="N237" s="263">
        <f aca="true" t="shared" si="10" ref="N237:N242">ROUND(L237*K237,0)</f>
        <v>0</v>
      </c>
      <c r="O237" s="263"/>
      <c r="P237" s="263"/>
      <c r="Q237" s="263"/>
      <c r="R237" s="145"/>
      <c r="T237" s="146" t="s">
        <v>5</v>
      </c>
      <c r="U237" s="44" t="s">
        <v>48</v>
      </c>
      <c r="V237" s="147">
        <v>0.5</v>
      </c>
      <c r="W237" s="147">
        <f aca="true" t="shared" si="11" ref="W237:W242">V237*K237</f>
        <v>2</v>
      </c>
      <c r="X237" s="147">
        <v>0.06405</v>
      </c>
      <c r="Y237" s="147">
        <f aca="true" t="shared" si="12" ref="Y237:Y242">X237*K237</f>
        <v>0.2562</v>
      </c>
      <c r="Z237" s="147">
        <v>0</v>
      </c>
      <c r="AA237" s="148">
        <f aca="true" t="shared" si="13" ref="AA237:AA242">Z237*K237</f>
        <v>0</v>
      </c>
      <c r="AR237" s="21" t="s">
        <v>144</v>
      </c>
      <c r="AT237" s="21" t="s">
        <v>140</v>
      </c>
      <c r="AU237" s="21" t="s">
        <v>101</v>
      </c>
      <c r="AY237" s="21" t="s">
        <v>139</v>
      </c>
      <c r="BE237" s="149">
        <f aca="true" t="shared" si="14" ref="BE237:BE242">IF(U237="základní",N237,0)</f>
        <v>0</v>
      </c>
      <c r="BF237" s="149">
        <f aca="true" t="shared" si="15" ref="BF237:BF242">IF(U237="snížená",N237,0)</f>
        <v>0</v>
      </c>
      <c r="BG237" s="149">
        <f aca="true" t="shared" si="16" ref="BG237:BG242">IF(U237="zákl. přenesená",N237,0)</f>
        <v>0</v>
      </c>
      <c r="BH237" s="149">
        <f aca="true" t="shared" si="17" ref="BH237:BH242">IF(U237="sníž. přenesená",N237,0)</f>
        <v>0</v>
      </c>
      <c r="BI237" s="149">
        <f aca="true" t="shared" si="18" ref="BI237:BI242">IF(U237="nulová",N237,0)</f>
        <v>0</v>
      </c>
      <c r="BJ237" s="21" t="s">
        <v>11</v>
      </c>
      <c r="BK237" s="149">
        <f aca="true" t="shared" si="19" ref="BK237:BK242">ROUND(L237*K237,0)</f>
        <v>0</v>
      </c>
      <c r="BL237" s="21" t="s">
        <v>144</v>
      </c>
      <c r="BM237" s="21" t="s">
        <v>427</v>
      </c>
    </row>
    <row r="238" spans="2:65" s="1" customFormat="1" ht="44.25" customHeight="1">
      <c r="B238" s="140"/>
      <c r="C238" s="141" t="s">
        <v>428</v>
      </c>
      <c r="D238" s="141" t="s">
        <v>140</v>
      </c>
      <c r="E238" s="142" t="s">
        <v>429</v>
      </c>
      <c r="F238" s="262" t="s">
        <v>430</v>
      </c>
      <c r="G238" s="262"/>
      <c r="H238" s="262"/>
      <c r="I238" s="262"/>
      <c r="J238" s="143" t="s">
        <v>287</v>
      </c>
      <c r="K238" s="144">
        <v>4</v>
      </c>
      <c r="L238" s="263"/>
      <c r="M238" s="263"/>
      <c r="N238" s="263">
        <f t="shared" si="10"/>
        <v>0</v>
      </c>
      <c r="O238" s="263"/>
      <c r="P238" s="263"/>
      <c r="Q238" s="263"/>
      <c r="R238" s="145"/>
      <c r="T238" s="146" t="s">
        <v>5</v>
      </c>
      <c r="U238" s="44" t="s">
        <v>48</v>
      </c>
      <c r="V238" s="147">
        <v>0.25</v>
      </c>
      <c r="W238" s="147">
        <f t="shared" si="11"/>
        <v>1</v>
      </c>
      <c r="X238" s="147">
        <v>0.00814</v>
      </c>
      <c r="Y238" s="147">
        <f t="shared" si="12"/>
        <v>0.03256</v>
      </c>
      <c r="Z238" s="147">
        <v>0</v>
      </c>
      <c r="AA238" s="148">
        <f t="shared" si="13"/>
        <v>0</v>
      </c>
      <c r="AR238" s="21" t="s">
        <v>144</v>
      </c>
      <c r="AT238" s="21" t="s">
        <v>140</v>
      </c>
      <c r="AU238" s="21" t="s">
        <v>101</v>
      </c>
      <c r="AY238" s="21" t="s">
        <v>139</v>
      </c>
      <c r="BE238" s="149">
        <f t="shared" si="14"/>
        <v>0</v>
      </c>
      <c r="BF238" s="149">
        <f t="shared" si="15"/>
        <v>0</v>
      </c>
      <c r="BG238" s="149">
        <f t="shared" si="16"/>
        <v>0</v>
      </c>
      <c r="BH238" s="149">
        <f t="shared" si="17"/>
        <v>0</v>
      </c>
      <c r="BI238" s="149">
        <f t="shared" si="18"/>
        <v>0</v>
      </c>
      <c r="BJ238" s="21" t="s">
        <v>11</v>
      </c>
      <c r="BK238" s="149">
        <f t="shared" si="19"/>
        <v>0</v>
      </c>
      <c r="BL238" s="21" t="s">
        <v>144</v>
      </c>
      <c r="BM238" s="21" t="s">
        <v>431</v>
      </c>
    </row>
    <row r="239" spans="2:65" s="1" customFormat="1" ht="31.5" customHeight="1">
      <c r="B239" s="140"/>
      <c r="C239" s="141" t="s">
        <v>432</v>
      </c>
      <c r="D239" s="141" t="s">
        <v>140</v>
      </c>
      <c r="E239" s="142" t="s">
        <v>433</v>
      </c>
      <c r="F239" s="262" t="s">
        <v>434</v>
      </c>
      <c r="G239" s="262"/>
      <c r="H239" s="262"/>
      <c r="I239" s="262"/>
      <c r="J239" s="143" t="s">
        <v>287</v>
      </c>
      <c r="K239" s="144">
        <v>4</v>
      </c>
      <c r="L239" s="263"/>
      <c r="M239" s="263"/>
      <c r="N239" s="263">
        <f t="shared" si="10"/>
        <v>0</v>
      </c>
      <c r="O239" s="263"/>
      <c r="P239" s="263"/>
      <c r="Q239" s="263"/>
      <c r="R239" s="145"/>
      <c r="T239" s="146" t="s">
        <v>5</v>
      </c>
      <c r="U239" s="44" t="s">
        <v>48</v>
      </c>
      <c r="V239" s="147">
        <v>0.22</v>
      </c>
      <c r="W239" s="147">
        <f t="shared" si="11"/>
        <v>0.88</v>
      </c>
      <c r="X239" s="147">
        <v>0</v>
      </c>
      <c r="Y239" s="147">
        <f t="shared" si="12"/>
        <v>0</v>
      </c>
      <c r="Z239" s="147">
        <v>0</v>
      </c>
      <c r="AA239" s="148">
        <f t="shared" si="13"/>
        <v>0</v>
      </c>
      <c r="AR239" s="21" t="s">
        <v>144</v>
      </c>
      <c r="AT239" s="21" t="s">
        <v>140</v>
      </c>
      <c r="AU239" s="21" t="s">
        <v>101</v>
      </c>
      <c r="AY239" s="21" t="s">
        <v>139</v>
      </c>
      <c r="BE239" s="149">
        <f t="shared" si="14"/>
        <v>0</v>
      </c>
      <c r="BF239" s="149">
        <f t="shared" si="15"/>
        <v>0</v>
      </c>
      <c r="BG239" s="149">
        <f t="shared" si="16"/>
        <v>0</v>
      </c>
      <c r="BH239" s="149">
        <f t="shared" si="17"/>
        <v>0</v>
      </c>
      <c r="BI239" s="149">
        <f t="shared" si="18"/>
        <v>0</v>
      </c>
      <c r="BJ239" s="21" t="s">
        <v>11</v>
      </c>
      <c r="BK239" s="149">
        <f t="shared" si="19"/>
        <v>0</v>
      </c>
      <c r="BL239" s="21" t="s">
        <v>144</v>
      </c>
      <c r="BM239" s="21" t="s">
        <v>435</v>
      </c>
    </row>
    <row r="240" spans="2:65" s="1" customFormat="1" ht="31.5" customHeight="1">
      <c r="B240" s="140"/>
      <c r="C240" s="141" t="s">
        <v>436</v>
      </c>
      <c r="D240" s="141" t="s">
        <v>140</v>
      </c>
      <c r="E240" s="142" t="s">
        <v>437</v>
      </c>
      <c r="F240" s="262" t="s">
        <v>438</v>
      </c>
      <c r="G240" s="262"/>
      <c r="H240" s="262"/>
      <c r="I240" s="262"/>
      <c r="J240" s="143" t="s">
        <v>287</v>
      </c>
      <c r="K240" s="144">
        <v>4</v>
      </c>
      <c r="L240" s="263"/>
      <c r="M240" s="263"/>
      <c r="N240" s="263">
        <f t="shared" si="10"/>
        <v>0</v>
      </c>
      <c r="O240" s="263"/>
      <c r="P240" s="263"/>
      <c r="Q240" s="263"/>
      <c r="R240" s="145"/>
      <c r="T240" s="146" t="s">
        <v>5</v>
      </c>
      <c r="U240" s="44" t="s">
        <v>48</v>
      </c>
      <c r="V240" s="147">
        <v>0.666</v>
      </c>
      <c r="W240" s="147">
        <f t="shared" si="11"/>
        <v>2.664</v>
      </c>
      <c r="X240" s="147">
        <v>0.0606</v>
      </c>
      <c r="Y240" s="147">
        <f t="shared" si="12"/>
        <v>0.2424</v>
      </c>
      <c r="Z240" s="147">
        <v>0</v>
      </c>
      <c r="AA240" s="148">
        <f t="shared" si="13"/>
        <v>0</v>
      </c>
      <c r="AR240" s="21" t="s">
        <v>144</v>
      </c>
      <c r="AT240" s="21" t="s">
        <v>140</v>
      </c>
      <c r="AU240" s="21" t="s">
        <v>101</v>
      </c>
      <c r="AY240" s="21" t="s">
        <v>139</v>
      </c>
      <c r="BE240" s="149">
        <f t="shared" si="14"/>
        <v>0</v>
      </c>
      <c r="BF240" s="149">
        <f t="shared" si="15"/>
        <v>0</v>
      </c>
      <c r="BG240" s="149">
        <f t="shared" si="16"/>
        <v>0</v>
      </c>
      <c r="BH240" s="149">
        <f t="shared" si="17"/>
        <v>0</v>
      </c>
      <c r="BI240" s="149">
        <f t="shared" si="18"/>
        <v>0</v>
      </c>
      <c r="BJ240" s="21" t="s">
        <v>11</v>
      </c>
      <c r="BK240" s="149">
        <f t="shared" si="19"/>
        <v>0</v>
      </c>
      <c r="BL240" s="21" t="s">
        <v>144</v>
      </c>
      <c r="BM240" s="21" t="s">
        <v>439</v>
      </c>
    </row>
    <row r="241" spans="2:65" s="1" customFormat="1" ht="31.5" customHeight="1">
      <c r="B241" s="140"/>
      <c r="C241" s="141" t="s">
        <v>440</v>
      </c>
      <c r="D241" s="141" t="s">
        <v>140</v>
      </c>
      <c r="E241" s="142" t="s">
        <v>441</v>
      </c>
      <c r="F241" s="262" t="s">
        <v>442</v>
      </c>
      <c r="G241" s="262"/>
      <c r="H241" s="262"/>
      <c r="I241" s="262"/>
      <c r="J241" s="143" t="s">
        <v>287</v>
      </c>
      <c r="K241" s="144">
        <v>2</v>
      </c>
      <c r="L241" s="263"/>
      <c r="M241" s="263"/>
      <c r="N241" s="263">
        <f t="shared" si="10"/>
        <v>0</v>
      </c>
      <c r="O241" s="263"/>
      <c r="P241" s="263"/>
      <c r="Q241" s="263"/>
      <c r="R241" s="145"/>
      <c r="T241" s="146" t="s">
        <v>5</v>
      </c>
      <c r="U241" s="44" t="s">
        <v>48</v>
      </c>
      <c r="V241" s="147">
        <v>1.094</v>
      </c>
      <c r="W241" s="147">
        <f t="shared" si="11"/>
        <v>2.188</v>
      </c>
      <c r="X241" s="147">
        <v>0.00702</v>
      </c>
      <c r="Y241" s="147">
        <f t="shared" si="12"/>
        <v>0.01404</v>
      </c>
      <c r="Z241" s="147">
        <v>0</v>
      </c>
      <c r="AA241" s="148">
        <f t="shared" si="13"/>
        <v>0</v>
      </c>
      <c r="AR241" s="21" t="s">
        <v>144</v>
      </c>
      <c r="AT241" s="21" t="s">
        <v>140</v>
      </c>
      <c r="AU241" s="21" t="s">
        <v>101</v>
      </c>
      <c r="AY241" s="21" t="s">
        <v>139</v>
      </c>
      <c r="BE241" s="149">
        <f t="shared" si="14"/>
        <v>0</v>
      </c>
      <c r="BF241" s="149">
        <f t="shared" si="15"/>
        <v>0</v>
      </c>
      <c r="BG241" s="149">
        <f t="shared" si="16"/>
        <v>0</v>
      </c>
      <c r="BH241" s="149">
        <f t="shared" si="17"/>
        <v>0</v>
      </c>
      <c r="BI241" s="149">
        <f t="shared" si="18"/>
        <v>0</v>
      </c>
      <c r="BJ241" s="21" t="s">
        <v>11</v>
      </c>
      <c r="BK241" s="149">
        <f t="shared" si="19"/>
        <v>0</v>
      </c>
      <c r="BL241" s="21" t="s">
        <v>144</v>
      </c>
      <c r="BM241" s="21" t="s">
        <v>443</v>
      </c>
    </row>
    <row r="242" spans="2:65" s="1" customFormat="1" ht="22.5" customHeight="1">
      <c r="B242" s="140"/>
      <c r="C242" s="182" t="s">
        <v>444</v>
      </c>
      <c r="D242" s="182" t="s">
        <v>246</v>
      </c>
      <c r="E242" s="183" t="s">
        <v>445</v>
      </c>
      <c r="F242" s="276" t="s">
        <v>446</v>
      </c>
      <c r="G242" s="276"/>
      <c r="H242" s="276"/>
      <c r="I242" s="276"/>
      <c r="J242" s="184" t="s">
        <v>287</v>
      </c>
      <c r="K242" s="185">
        <v>2</v>
      </c>
      <c r="L242" s="277"/>
      <c r="M242" s="277"/>
      <c r="N242" s="277">
        <f t="shared" si="10"/>
        <v>0</v>
      </c>
      <c r="O242" s="263"/>
      <c r="P242" s="263"/>
      <c r="Q242" s="263"/>
      <c r="R242" s="145"/>
      <c r="T242" s="146" t="s">
        <v>5</v>
      </c>
      <c r="U242" s="44" t="s">
        <v>48</v>
      </c>
      <c r="V242" s="147">
        <v>0</v>
      </c>
      <c r="W242" s="147">
        <f t="shared" si="11"/>
        <v>0</v>
      </c>
      <c r="X242" s="147">
        <v>0.102</v>
      </c>
      <c r="Y242" s="147">
        <f t="shared" si="12"/>
        <v>0.204</v>
      </c>
      <c r="Z242" s="147">
        <v>0</v>
      </c>
      <c r="AA242" s="148">
        <f t="shared" si="13"/>
        <v>0</v>
      </c>
      <c r="AR242" s="21" t="s">
        <v>180</v>
      </c>
      <c r="AT242" s="21" t="s">
        <v>246</v>
      </c>
      <c r="AU242" s="21" t="s">
        <v>101</v>
      </c>
      <c r="AY242" s="21" t="s">
        <v>139</v>
      </c>
      <c r="BE242" s="149">
        <f t="shared" si="14"/>
        <v>0</v>
      </c>
      <c r="BF242" s="149">
        <f t="shared" si="15"/>
        <v>0</v>
      </c>
      <c r="BG242" s="149">
        <f t="shared" si="16"/>
        <v>0</v>
      </c>
      <c r="BH242" s="149">
        <f t="shared" si="17"/>
        <v>0</v>
      </c>
      <c r="BI242" s="149">
        <f t="shared" si="18"/>
        <v>0</v>
      </c>
      <c r="BJ242" s="21" t="s">
        <v>11</v>
      </c>
      <c r="BK242" s="149">
        <f t="shared" si="19"/>
        <v>0</v>
      </c>
      <c r="BL242" s="21" t="s">
        <v>144</v>
      </c>
      <c r="BM242" s="21" t="s">
        <v>447</v>
      </c>
    </row>
    <row r="243" spans="2:47" s="1" customFormat="1" ht="22.5" customHeight="1">
      <c r="B243" s="35"/>
      <c r="C243" s="36"/>
      <c r="D243" s="36"/>
      <c r="E243" s="36"/>
      <c r="F243" s="278" t="s">
        <v>448</v>
      </c>
      <c r="G243" s="279"/>
      <c r="H243" s="279"/>
      <c r="I243" s="279"/>
      <c r="J243" s="36"/>
      <c r="K243" s="36"/>
      <c r="L243" s="36"/>
      <c r="M243" s="36"/>
      <c r="N243" s="36"/>
      <c r="O243" s="36"/>
      <c r="P243" s="36"/>
      <c r="Q243" s="36"/>
      <c r="R243" s="37"/>
      <c r="T243" s="186"/>
      <c r="U243" s="36"/>
      <c r="V243" s="36"/>
      <c r="W243" s="36"/>
      <c r="X243" s="36"/>
      <c r="Y243" s="36"/>
      <c r="Z243" s="36"/>
      <c r="AA243" s="74"/>
      <c r="AT243" s="21" t="s">
        <v>344</v>
      </c>
      <c r="AU243" s="21" t="s">
        <v>101</v>
      </c>
    </row>
    <row r="244" spans="2:65" s="1" customFormat="1" ht="31.5" customHeight="1">
      <c r="B244" s="140"/>
      <c r="C244" s="141" t="s">
        <v>449</v>
      </c>
      <c r="D244" s="141" t="s">
        <v>140</v>
      </c>
      <c r="E244" s="142" t="s">
        <v>450</v>
      </c>
      <c r="F244" s="262" t="s">
        <v>451</v>
      </c>
      <c r="G244" s="262"/>
      <c r="H244" s="262"/>
      <c r="I244" s="262"/>
      <c r="J244" s="143" t="s">
        <v>287</v>
      </c>
      <c r="K244" s="144">
        <v>80</v>
      </c>
      <c r="L244" s="263"/>
      <c r="M244" s="263"/>
      <c r="N244" s="263">
        <f>ROUND(L244*K244,0)</f>
        <v>0</v>
      </c>
      <c r="O244" s="263"/>
      <c r="P244" s="263"/>
      <c r="Q244" s="263"/>
      <c r="R244" s="145"/>
      <c r="T244" s="146" t="s">
        <v>5</v>
      </c>
      <c r="U244" s="44" t="s">
        <v>48</v>
      </c>
      <c r="V244" s="147">
        <v>0.14</v>
      </c>
      <c r="W244" s="147">
        <f>V244*K244</f>
        <v>11.200000000000001</v>
      </c>
      <c r="X244" s="147">
        <v>0.00156</v>
      </c>
      <c r="Y244" s="147">
        <f>X244*K244</f>
        <v>0.1248</v>
      </c>
      <c r="Z244" s="147">
        <v>0</v>
      </c>
      <c r="AA244" s="148">
        <f>Z244*K244</f>
        <v>0</v>
      </c>
      <c r="AR244" s="21" t="s">
        <v>144</v>
      </c>
      <c r="AT244" s="21" t="s">
        <v>140</v>
      </c>
      <c r="AU244" s="21" t="s">
        <v>101</v>
      </c>
      <c r="AY244" s="21" t="s">
        <v>139</v>
      </c>
      <c r="BE244" s="149">
        <f>IF(U244="základní",N244,0)</f>
        <v>0</v>
      </c>
      <c r="BF244" s="149">
        <f>IF(U244="snížená",N244,0)</f>
        <v>0</v>
      </c>
      <c r="BG244" s="149">
        <f>IF(U244="zákl. přenesená",N244,0)</f>
        <v>0</v>
      </c>
      <c r="BH244" s="149">
        <f>IF(U244="sníž. přenesená",N244,0)</f>
        <v>0</v>
      </c>
      <c r="BI244" s="149">
        <f>IF(U244="nulová",N244,0)</f>
        <v>0</v>
      </c>
      <c r="BJ244" s="21" t="s">
        <v>11</v>
      </c>
      <c r="BK244" s="149">
        <f>ROUND(L244*K244,0)</f>
        <v>0</v>
      </c>
      <c r="BL244" s="21" t="s">
        <v>144</v>
      </c>
      <c r="BM244" s="21" t="s">
        <v>452</v>
      </c>
    </row>
    <row r="245" spans="2:51" s="10" customFormat="1" ht="22.5" customHeight="1">
      <c r="B245" s="150"/>
      <c r="C245" s="151"/>
      <c r="D245" s="151"/>
      <c r="E245" s="152" t="s">
        <v>5</v>
      </c>
      <c r="F245" s="264" t="s">
        <v>453</v>
      </c>
      <c r="G245" s="265"/>
      <c r="H245" s="265"/>
      <c r="I245" s="265"/>
      <c r="J245" s="151"/>
      <c r="K245" s="153">
        <v>80</v>
      </c>
      <c r="L245" s="151"/>
      <c r="M245" s="151"/>
      <c r="N245" s="151"/>
      <c r="O245" s="151"/>
      <c r="P245" s="151"/>
      <c r="Q245" s="151"/>
      <c r="R245" s="154"/>
      <c r="T245" s="155"/>
      <c r="U245" s="151"/>
      <c r="V245" s="151"/>
      <c r="W245" s="151"/>
      <c r="X245" s="151"/>
      <c r="Y245" s="151"/>
      <c r="Z245" s="151"/>
      <c r="AA245" s="156"/>
      <c r="AT245" s="157" t="s">
        <v>147</v>
      </c>
      <c r="AU245" s="157" t="s">
        <v>101</v>
      </c>
      <c r="AV245" s="10" t="s">
        <v>101</v>
      </c>
      <c r="AW245" s="10" t="s">
        <v>40</v>
      </c>
      <c r="AX245" s="10" t="s">
        <v>83</v>
      </c>
      <c r="AY245" s="157" t="s">
        <v>139</v>
      </c>
    </row>
    <row r="246" spans="2:65" s="1" customFormat="1" ht="31.5" customHeight="1">
      <c r="B246" s="140"/>
      <c r="C246" s="182" t="s">
        <v>454</v>
      </c>
      <c r="D246" s="182" t="s">
        <v>246</v>
      </c>
      <c r="E246" s="183" t="s">
        <v>455</v>
      </c>
      <c r="F246" s="276" t="s">
        <v>456</v>
      </c>
      <c r="G246" s="276"/>
      <c r="H246" s="276"/>
      <c r="I246" s="276"/>
      <c r="J246" s="184" t="s">
        <v>287</v>
      </c>
      <c r="K246" s="185">
        <v>80</v>
      </c>
      <c r="L246" s="277"/>
      <c r="M246" s="277"/>
      <c r="N246" s="277">
        <f>ROUND(L246*K246,0)</f>
        <v>0</v>
      </c>
      <c r="O246" s="263"/>
      <c r="P246" s="263"/>
      <c r="Q246" s="263"/>
      <c r="R246" s="145"/>
      <c r="T246" s="146" t="s">
        <v>5</v>
      </c>
      <c r="U246" s="44" t="s">
        <v>48</v>
      </c>
      <c r="V246" s="147">
        <v>0</v>
      </c>
      <c r="W246" s="147">
        <f>V246*K246</f>
        <v>0</v>
      </c>
      <c r="X246" s="147">
        <v>0.00122</v>
      </c>
      <c r="Y246" s="147">
        <f>X246*K246</f>
        <v>0.09759999999999999</v>
      </c>
      <c r="Z246" s="147">
        <v>0</v>
      </c>
      <c r="AA246" s="148">
        <f>Z246*K246</f>
        <v>0</v>
      </c>
      <c r="AR246" s="21" t="s">
        <v>180</v>
      </c>
      <c r="AT246" s="21" t="s">
        <v>246</v>
      </c>
      <c r="AU246" s="21" t="s">
        <v>101</v>
      </c>
      <c r="AY246" s="21" t="s">
        <v>139</v>
      </c>
      <c r="BE246" s="149">
        <f>IF(U246="základní",N246,0)</f>
        <v>0</v>
      </c>
      <c r="BF246" s="149">
        <f>IF(U246="snížená",N246,0)</f>
        <v>0</v>
      </c>
      <c r="BG246" s="149">
        <f>IF(U246="zákl. přenesená",N246,0)</f>
        <v>0</v>
      </c>
      <c r="BH246" s="149">
        <f>IF(U246="sníž. přenesená",N246,0)</f>
        <v>0</v>
      </c>
      <c r="BI246" s="149">
        <f>IF(U246="nulová",N246,0)</f>
        <v>0</v>
      </c>
      <c r="BJ246" s="21" t="s">
        <v>11</v>
      </c>
      <c r="BK246" s="149">
        <f>ROUND(L246*K246,0)</f>
        <v>0</v>
      </c>
      <c r="BL246" s="21" t="s">
        <v>144</v>
      </c>
      <c r="BM246" s="21" t="s">
        <v>457</v>
      </c>
    </row>
    <row r="247" spans="2:63" s="9" customFormat="1" ht="29.85" customHeight="1">
      <c r="B247" s="129"/>
      <c r="C247" s="130"/>
      <c r="D247" s="139" t="s">
        <v>117</v>
      </c>
      <c r="E247" s="139"/>
      <c r="F247" s="139"/>
      <c r="G247" s="139"/>
      <c r="H247" s="139"/>
      <c r="I247" s="139"/>
      <c r="J247" s="139"/>
      <c r="K247" s="139"/>
      <c r="L247" s="139"/>
      <c r="M247" s="139"/>
      <c r="N247" s="286">
        <f>BK247</f>
        <v>0</v>
      </c>
      <c r="O247" s="287"/>
      <c r="P247" s="287"/>
      <c r="Q247" s="287"/>
      <c r="R247" s="132"/>
      <c r="T247" s="133"/>
      <c r="U247" s="130"/>
      <c r="V247" s="130"/>
      <c r="W247" s="134">
        <f>W248+SUM(W249:W257)</f>
        <v>21.148674</v>
      </c>
      <c r="X247" s="130"/>
      <c r="Y247" s="134">
        <f>Y248+SUM(Y249:Y257)</f>
        <v>0</v>
      </c>
      <c r="Z247" s="130"/>
      <c r="AA247" s="135">
        <f>AA248+SUM(AA249:AA257)</f>
        <v>0.027749999999999997</v>
      </c>
      <c r="AR247" s="136" t="s">
        <v>11</v>
      </c>
      <c r="AT247" s="137" t="s">
        <v>82</v>
      </c>
      <c r="AU247" s="137" t="s">
        <v>11</v>
      </c>
      <c r="AY247" s="136" t="s">
        <v>139</v>
      </c>
      <c r="BK247" s="138">
        <f>BK248+SUM(BK249:BK257)</f>
        <v>0</v>
      </c>
    </row>
    <row r="248" spans="2:65" s="1" customFormat="1" ht="22.5" customHeight="1">
      <c r="B248" s="140"/>
      <c r="C248" s="141" t="s">
        <v>458</v>
      </c>
      <c r="D248" s="141" t="s">
        <v>140</v>
      </c>
      <c r="E248" s="142" t="s">
        <v>459</v>
      </c>
      <c r="F248" s="262" t="s">
        <v>460</v>
      </c>
      <c r="G248" s="262"/>
      <c r="H248" s="262"/>
      <c r="I248" s="262"/>
      <c r="J248" s="143" t="s">
        <v>172</v>
      </c>
      <c r="K248" s="144">
        <v>30</v>
      </c>
      <c r="L248" s="263"/>
      <c r="M248" s="263"/>
      <c r="N248" s="263">
        <f>ROUND(L248*K248,0)</f>
        <v>0</v>
      </c>
      <c r="O248" s="263"/>
      <c r="P248" s="263"/>
      <c r="Q248" s="263"/>
      <c r="R248" s="145"/>
      <c r="T248" s="146" t="s">
        <v>5</v>
      </c>
      <c r="U248" s="44" t="s">
        <v>48</v>
      </c>
      <c r="V248" s="147">
        <v>0.196</v>
      </c>
      <c r="W248" s="147">
        <f>V248*K248</f>
        <v>5.88</v>
      </c>
      <c r="X248" s="147">
        <v>0</v>
      </c>
      <c r="Y248" s="147">
        <f>X248*K248</f>
        <v>0</v>
      </c>
      <c r="Z248" s="147">
        <v>0</v>
      </c>
      <c r="AA248" s="148">
        <f>Z248*K248</f>
        <v>0</v>
      </c>
      <c r="AR248" s="21" t="s">
        <v>144</v>
      </c>
      <c r="AT248" s="21" t="s">
        <v>140</v>
      </c>
      <c r="AU248" s="21" t="s">
        <v>101</v>
      </c>
      <c r="AY248" s="21" t="s">
        <v>139</v>
      </c>
      <c r="BE248" s="149">
        <f>IF(U248="základní",N248,0)</f>
        <v>0</v>
      </c>
      <c r="BF248" s="149">
        <f>IF(U248="snížená",N248,0)</f>
        <v>0</v>
      </c>
      <c r="BG248" s="149">
        <f>IF(U248="zákl. přenesená",N248,0)</f>
        <v>0</v>
      </c>
      <c r="BH248" s="149">
        <f>IF(U248="sníž. přenesená",N248,0)</f>
        <v>0</v>
      </c>
      <c r="BI248" s="149">
        <f>IF(U248="nulová",N248,0)</f>
        <v>0</v>
      </c>
      <c r="BJ248" s="21" t="s">
        <v>11</v>
      </c>
      <c r="BK248" s="149">
        <f>ROUND(L248*K248,0)</f>
        <v>0</v>
      </c>
      <c r="BL248" s="21" t="s">
        <v>144</v>
      </c>
      <c r="BM248" s="21" t="s">
        <v>461</v>
      </c>
    </row>
    <row r="249" spans="2:51" s="10" customFormat="1" ht="22.5" customHeight="1">
      <c r="B249" s="150"/>
      <c r="C249" s="151"/>
      <c r="D249" s="151"/>
      <c r="E249" s="152" t="s">
        <v>5</v>
      </c>
      <c r="F249" s="264" t="s">
        <v>462</v>
      </c>
      <c r="G249" s="265"/>
      <c r="H249" s="265"/>
      <c r="I249" s="265"/>
      <c r="J249" s="151"/>
      <c r="K249" s="153">
        <v>20</v>
      </c>
      <c r="L249" s="151"/>
      <c r="M249" s="151"/>
      <c r="N249" s="151"/>
      <c r="O249" s="151"/>
      <c r="P249" s="151"/>
      <c r="Q249" s="151"/>
      <c r="R249" s="154"/>
      <c r="T249" s="155"/>
      <c r="U249" s="151"/>
      <c r="V249" s="151"/>
      <c r="W249" s="151"/>
      <c r="X249" s="151"/>
      <c r="Y249" s="151"/>
      <c r="Z249" s="151"/>
      <c r="AA249" s="156"/>
      <c r="AT249" s="157" t="s">
        <v>147</v>
      </c>
      <c r="AU249" s="157" t="s">
        <v>101</v>
      </c>
      <c r="AV249" s="10" t="s">
        <v>101</v>
      </c>
      <c r="AW249" s="10" t="s">
        <v>40</v>
      </c>
      <c r="AX249" s="10" t="s">
        <v>83</v>
      </c>
      <c r="AY249" s="157" t="s">
        <v>139</v>
      </c>
    </row>
    <row r="250" spans="2:51" s="10" customFormat="1" ht="22.5" customHeight="1">
      <c r="B250" s="150"/>
      <c r="C250" s="151"/>
      <c r="D250" s="151"/>
      <c r="E250" s="152" t="s">
        <v>5</v>
      </c>
      <c r="F250" s="268" t="s">
        <v>463</v>
      </c>
      <c r="G250" s="269"/>
      <c r="H250" s="269"/>
      <c r="I250" s="269"/>
      <c r="J250" s="151"/>
      <c r="K250" s="153">
        <v>10</v>
      </c>
      <c r="L250" s="151"/>
      <c r="M250" s="151"/>
      <c r="N250" s="151"/>
      <c r="O250" s="151"/>
      <c r="P250" s="151"/>
      <c r="Q250" s="151"/>
      <c r="R250" s="154"/>
      <c r="T250" s="155"/>
      <c r="U250" s="151"/>
      <c r="V250" s="151"/>
      <c r="W250" s="151"/>
      <c r="X250" s="151"/>
      <c r="Y250" s="151"/>
      <c r="Z250" s="151"/>
      <c r="AA250" s="156"/>
      <c r="AT250" s="157" t="s">
        <v>147</v>
      </c>
      <c r="AU250" s="157" t="s">
        <v>101</v>
      </c>
      <c r="AV250" s="10" t="s">
        <v>101</v>
      </c>
      <c r="AW250" s="10" t="s">
        <v>40</v>
      </c>
      <c r="AX250" s="10" t="s">
        <v>83</v>
      </c>
      <c r="AY250" s="157" t="s">
        <v>139</v>
      </c>
    </row>
    <row r="251" spans="2:65" s="1" customFormat="1" ht="31.5" customHeight="1">
      <c r="B251" s="140"/>
      <c r="C251" s="141" t="s">
        <v>464</v>
      </c>
      <c r="D251" s="141" t="s">
        <v>140</v>
      </c>
      <c r="E251" s="142" t="s">
        <v>465</v>
      </c>
      <c r="F251" s="262" t="s">
        <v>466</v>
      </c>
      <c r="G251" s="262"/>
      <c r="H251" s="262"/>
      <c r="I251" s="262"/>
      <c r="J251" s="143" t="s">
        <v>172</v>
      </c>
      <c r="K251" s="144">
        <v>3</v>
      </c>
      <c r="L251" s="263"/>
      <c r="M251" s="263"/>
      <c r="N251" s="263">
        <f aca="true" t="shared" si="20" ref="N251:N256">ROUND(L251*K251,0)</f>
        <v>0</v>
      </c>
      <c r="O251" s="263"/>
      <c r="P251" s="263"/>
      <c r="Q251" s="263"/>
      <c r="R251" s="145"/>
      <c r="T251" s="146" t="s">
        <v>5</v>
      </c>
      <c r="U251" s="44" t="s">
        <v>48</v>
      </c>
      <c r="V251" s="147">
        <v>0.287</v>
      </c>
      <c r="W251" s="147">
        <f aca="true" t="shared" si="21" ref="W251:W256">V251*K251</f>
        <v>0.861</v>
      </c>
      <c r="X251" s="147">
        <v>0</v>
      </c>
      <c r="Y251" s="147">
        <f aca="true" t="shared" si="22" ref="Y251:Y256">X251*K251</f>
        <v>0</v>
      </c>
      <c r="Z251" s="147">
        <v>0.00925</v>
      </c>
      <c r="AA251" s="148">
        <f aca="true" t="shared" si="23" ref="AA251:AA256">Z251*K251</f>
        <v>0.027749999999999997</v>
      </c>
      <c r="AR251" s="21" t="s">
        <v>144</v>
      </c>
      <c r="AT251" s="21" t="s">
        <v>140</v>
      </c>
      <c r="AU251" s="21" t="s">
        <v>101</v>
      </c>
      <c r="AY251" s="21" t="s">
        <v>139</v>
      </c>
      <c r="BE251" s="149">
        <f aca="true" t="shared" si="24" ref="BE251:BE256">IF(U251="základní",N251,0)</f>
        <v>0</v>
      </c>
      <c r="BF251" s="149">
        <f aca="true" t="shared" si="25" ref="BF251:BF256">IF(U251="snížená",N251,0)</f>
        <v>0</v>
      </c>
      <c r="BG251" s="149">
        <f aca="true" t="shared" si="26" ref="BG251:BG256">IF(U251="zákl. přenesená",N251,0)</f>
        <v>0</v>
      </c>
      <c r="BH251" s="149">
        <f aca="true" t="shared" si="27" ref="BH251:BH256">IF(U251="sníž. přenesená",N251,0)</f>
        <v>0</v>
      </c>
      <c r="BI251" s="149">
        <f aca="true" t="shared" si="28" ref="BI251:BI256">IF(U251="nulová",N251,0)</f>
        <v>0</v>
      </c>
      <c r="BJ251" s="21" t="s">
        <v>11</v>
      </c>
      <c r="BK251" s="149">
        <f aca="true" t="shared" si="29" ref="BK251:BK256">ROUND(L251*K251,0)</f>
        <v>0</v>
      </c>
      <c r="BL251" s="21" t="s">
        <v>144</v>
      </c>
      <c r="BM251" s="21" t="s">
        <v>467</v>
      </c>
    </row>
    <row r="252" spans="2:65" s="1" customFormat="1" ht="22.5" customHeight="1">
      <c r="B252" s="140"/>
      <c r="C252" s="141" t="s">
        <v>468</v>
      </c>
      <c r="D252" s="141" t="s">
        <v>140</v>
      </c>
      <c r="E252" s="142" t="s">
        <v>469</v>
      </c>
      <c r="F252" s="262" t="s">
        <v>470</v>
      </c>
      <c r="G252" s="262"/>
      <c r="H252" s="262"/>
      <c r="I252" s="262"/>
      <c r="J252" s="143" t="s">
        <v>235</v>
      </c>
      <c r="K252" s="144">
        <v>34.981</v>
      </c>
      <c r="L252" s="263"/>
      <c r="M252" s="263"/>
      <c r="N252" s="263">
        <f t="shared" si="20"/>
        <v>0</v>
      </c>
      <c r="O252" s="263"/>
      <c r="P252" s="263"/>
      <c r="Q252" s="263"/>
      <c r="R252" s="145"/>
      <c r="T252" s="146" t="s">
        <v>5</v>
      </c>
      <c r="U252" s="44" t="s">
        <v>48</v>
      </c>
      <c r="V252" s="147">
        <v>0.01</v>
      </c>
      <c r="W252" s="147">
        <f t="shared" si="21"/>
        <v>0.34981</v>
      </c>
      <c r="X252" s="147">
        <v>0</v>
      </c>
      <c r="Y252" s="147">
        <f t="shared" si="22"/>
        <v>0</v>
      </c>
      <c r="Z252" s="147">
        <v>0</v>
      </c>
      <c r="AA252" s="148">
        <f t="shared" si="23"/>
        <v>0</v>
      </c>
      <c r="AR252" s="21" t="s">
        <v>144</v>
      </c>
      <c r="AT252" s="21" t="s">
        <v>140</v>
      </c>
      <c r="AU252" s="21" t="s">
        <v>101</v>
      </c>
      <c r="AY252" s="21" t="s">
        <v>139</v>
      </c>
      <c r="BE252" s="149">
        <f t="shared" si="24"/>
        <v>0</v>
      </c>
      <c r="BF252" s="149">
        <f t="shared" si="25"/>
        <v>0</v>
      </c>
      <c r="BG252" s="149">
        <f t="shared" si="26"/>
        <v>0</v>
      </c>
      <c r="BH252" s="149">
        <f t="shared" si="27"/>
        <v>0</v>
      </c>
      <c r="BI252" s="149">
        <f t="shared" si="28"/>
        <v>0</v>
      </c>
      <c r="BJ252" s="21" t="s">
        <v>11</v>
      </c>
      <c r="BK252" s="149">
        <f t="shared" si="29"/>
        <v>0</v>
      </c>
      <c r="BL252" s="21" t="s">
        <v>144</v>
      </c>
      <c r="BM252" s="21" t="s">
        <v>471</v>
      </c>
    </row>
    <row r="253" spans="2:65" s="1" customFormat="1" ht="31.5" customHeight="1">
      <c r="B253" s="140"/>
      <c r="C253" s="141" t="s">
        <v>472</v>
      </c>
      <c r="D253" s="141" t="s">
        <v>140</v>
      </c>
      <c r="E253" s="142" t="s">
        <v>473</v>
      </c>
      <c r="F253" s="262" t="s">
        <v>474</v>
      </c>
      <c r="G253" s="262"/>
      <c r="H253" s="262"/>
      <c r="I253" s="262"/>
      <c r="J253" s="143" t="s">
        <v>235</v>
      </c>
      <c r="K253" s="144">
        <v>314.829</v>
      </c>
      <c r="L253" s="263"/>
      <c r="M253" s="263"/>
      <c r="N253" s="263">
        <f t="shared" si="20"/>
        <v>0</v>
      </c>
      <c r="O253" s="263"/>
      <c r="P253" s="263"/>
      <c r="Q253" s="263"/>
      <c r="R253" s="145"/>
      <c r="T253" s="146" t="s">
        <v>5</v>
      </c>
      <c r="U253" s="44" t="s">
        <v>48</v>
      </c>
      <c r="V253" s="147">
        <v>0</v>
      </c>
      <c r="W253" s="147">
        <f t="shared" si="21"/>
        <v>0</v>
      </c>
      <c r="X253" s="147">
        <v>0</v>
      </c>
      <c r="Y253" s="147">
        <f t="shared" si="22"/>
        <v>0</v>
      </c>
      <c r="Z253" s="147">
        <v>0</v>
      </c>
      <c r="AA253" s="148">
        <f t="shared" si="23"/>
        <v>0</v>
      </c>
      <c r="AR253" s="21" t="s">
        <v>144</v>
      </c>
      <c r="AT253" s="21" t="s">
        <v>140</v>
      </c>
      <c r="AU253" s="21" t="s">
        <v>101</v>
      </c>
      <c r="AY253" s="21" t="s">
        <v>139</v>
      </c>
      <c r="BE253" s="149">
        <f t="shared" si="24"/>
        <v>0</v>
      </c>
      <c r="BF253" s="149">
        <f t="shared" si="25"/>
        <v>0</v>
      </c>
      <c r="BG253" s="149">
        <f t="shared" si="26"/>
        <v>0</v>
      </c>
      <c r="BH253" s="149">
        <f t="shared" si="27"/>
        <v>0</v>
      </c>
      <c r="BI253" s="149">
        <f t="shared" si="28"/>
        <v>0</v>
      </c>
      <c r="BJ253" s="21" t="s">
        <v>11</v>
      </c>
      <c r="BK253" s="149">
        <f t="shared" si="29"/>
        <v>0</v>
      </c>
      <c r="BL253" s="21" t="s">
        <v>144</v>
      </c>
      <c r="BM253" s="21" t="s">
        <v>475</v>
      </c>
    </row>
    <row r="254" spans="2:65" s="1" customFormat="1" ht="31.5" customHeight="1">
      <c r="B254" s="140"/>
      <c r="C254" s="141" t="s">
        <v>476</v>
      </c>
      <c r="D254" s="141" t="s">
        <v>140</v>
      </c>
      <c r="E254" s="142" t="s">
        <v>477</v>
      </c>
      <c r="F254" s="262" t="s">
        <v>478</v>
      </c>
      <c r="G254" s="262"/>
      <c r="H254" s="262"/>
      <c r="I254" s="262"/>
      <c r="J254" s="143" t="s">
        <v>235</v>
      </c>
      <c r="K254" s="144">
        <v>34.981</v>
      </c>
      <c r="L254" s="263"/>
      <c r="M254" s="263"/>
      <c r="N254" s="263">
        <f t="shared" si="20"/>
        <v>0</v>
      </c>
      <c r="O254" s="263"/>
      <c r="P254" s="263"/>
      <c r="Q254" s="263"/>
      <c r="R254" s="145"/>
      <c r="T254" s="146" t="s">
        <v>5</v>
      </c>
      <c r="U254" s="44" t="s">
        <v>48</v>
      </c>
      <c r="V254" s="147">
        <v>0.15</v>
      </c>
      <c r="W254" s="147">
        <f t="shared" si="21"/>
        <v>5.24715</v>
      </c>
      <c r="X254" s="147">
        <v>0</v>
      </c>
      <c r="Y254" s="147">
        <f t="shared" si="22"/>
        <v>0</v>
      </c>
      <c r="Z254" s="147">
        <v>0</v>
      </c>
      <c r="AA254" s="148">
        <f t="shared" si="23"/>
        <v>0</v>
      </c>
      <c r="AR254" s="21" t="s">
        <v>144</v>
      </c>
      <c r="AT254" s="21" t="s">
        <v>140</v>
      </c>
      <c r="AU254" s="21" t="s">
        <v>101</v>
      </c>
      <c r="AY254" s="21" t="s">
        <v>139</v>
      </c>
      <c r="BE254" s="149">
        <f t="shared" si="24"/>
        <v>0</v>
      </c>
      <c r="BF254" s="149">
        <f t="shared" si="25"/>
        <v>0</v>
      </c>
      <c r="BG254" s="149">
        <f t="shared" si="26"/>
        <v>0</v>
      </c>
      <c r="BH254" s="149">
        <f t="shared" si="27"/>
        <v>0</v>
      </c>
      <c r="BI254" s="149">
        <f t="shared" si="28"/>
        <v>0</v>
      </c>
      <c r="BJ254" s="21" t="s">
        <v>11</v>
      </c>
      <c r="BK254" s="149">
        <f t="shared" si="29"/>
        <v>0</v>
      </c>
      <c r="BL254" s="21" t="s">
        <v>144</v>
      </c>
      <c r="BM254" s="21" t="s">
        <v>479</v>
      </c>
    </row>
    <row r="255" spans="2:65" s="1" customFormat="1" ht="31.5" customHeight="1">
      <c r="B255" s="140"/>
      <c r="C255" s="141" t="s">
        <v>480</v>
      </c>
      <c r="D255" s="141" t="s">
        <v>140</v>
      </c>
      <c r="E255" s="142" t="s">
        <v>481</v>
      </c>
      <c r="F255" s="262" t="s">
        <v>482</v>
      </c>
      <c r="G255" s="262"/>
      <c r="H255" s="262"/>
      <c r="I255" s="262"/>
      <c r="J255" s="143" t="s">
        <v>235</v>
      </c>
      <c r="K255" s="144">
        <v>34.981</v>
      </c>
      <c r="L255" s="263"/>
      <c r="M255" s="263"/>
      <c r="N255" s="263">
        <f t="shared" si="20"/>
        <v>0</v>
      </c>
      <c r="O255" s="263"/>
      <c r="P255" s="263"/>
      <c r="Q255" s="263"/>
      <c r="R255" s="145"/>
      <c r="T255" s="146" t="s">
        <v>5</v>
      </c>
      <c r="U255" s="44" t="s">
        <v>48</v>
      </c>
      <c r="V255" s="147">
        <v>0.006</v>
      </c>
      <c r="W255" s="147">
        <f t="shared" si="21"/>
        <v>0.20988600000000002</v>
      </c>
      <c r="X255" s="147">
        <v>0</v>
      </c>
      <c r="Y255" s="147">
        <f t="shared" si="22"/>
        <v>0</v>
      </c>
      <c r="Z255" s="147">
        <v>0</v>
      </c>
      <c r="AA255" s="148">
        <f t="shared" si="23"/>
        <v>0</v>
      </c>
      <c r="AR255" s="21" t="s">
        <v>144</v>
      </c>
      <c r="AT255" s="21" t="s">
        <v>140</v>
      </c>
      <c r="AU255" s="21" t="s">
        <v>101</v>
      </c>
      <c r="AY255" s="21" t="s">
        <v>139</v>
      </c>
      <c r="BE255" s="149">
        <f t="shared" si="24"/>
        <v>0</v>
      </c>
      <c r="BF255" s="149">
        <f t="shared" si="25"/>
        <v>0</v>
      </c>
      <c r="BG255" s="149">
        <f t="shared" si="26"/>
        <v>0</v>
      </c>
      <c r="BH255" s="149">
        <f t="shared" si="27"/>
        <v>0</v>
      </c>
      <c r="BI255" s="149">
        <f t="shared" si="28"/>
        <v>0</v>
      </c>
      <c r="BJ255" s="21" t="s">
        <v>11</v>
      </c>
      <c r="BK255" s="149">
        <f t="shared" si="29"/>
        <v>0</v>
      </c>
      <c r="BL255" s="21" t="s">
        <v>144</v>
      </c>
      <c r="BM255" s="21" t="s">
        <v>483</v>
      </c>
    </row>
    <row r="256" spans="2:65" s="1" customFormat="1" ht="31.5" customHeight="1">
      <c r="B256" s="140"/>
      <c r="C256" s="141" t="s">
        <v>484</v>
      </c>
      <c r="D256" s="141" t="s">
        <v>140</v>
      </c>
      <c r="E256" s="142" t="s">
        <v>485</v>
      </c>
      <c r="F256" s="262" t="s">
        <v>486</v>
      </c>
      <c r="G256" s="262"/>
      <c r="H256" s="262"/>
      <c r="I256" s="262"/>
      <c r="J256" s="143" t="s">
        <v>235</v>
      </c>
      <c r="K256" s="144">
        <v>34.981</v>
      </c>
      <c r="L256" s="263"/>
      <c r="M256" s="263"/>
      <c r="N256" s="263">
        <f t="shared" si="20"/>
        <v>0</v>
      </c>
      <c r="O256" s="263"/>
      <c r="P256" s="263"/>
      <c r="Q256" s="263"/>
      <c r="R256" s="145"/>
      <c r="T256" s="146" t="s">
        <v>5</v>
      </c>
      <c r="U256" s="44" t="s">
        <v>48</v>
      </c>
      <c r="V256" s="147">
        <v>0</v>
      </c>
      <c r="W256" s="147">
        <f t="shared" si="21"/>
        <v>0</v>
      </c>
      <c r="X256" s="147">
        <v>0</v>
      </c>
      <c r="Y256" s="147">
        <f t="shared" si="22"/>
        <v>0</v>
      </c>
      <c r="Z256" s="147">
        <v>0</v>
      </c>
      <c r="AA256" s="148">
        <f t="shared" si="23"/>
        <v>0</v>
      </c>
      <c r="AR256" s="21" t="s">
        <v>144</v>
      </c>
      <c r="AT256" s="21" t="s">
        <v>140</v>
      </c>
      <c r="AU256" s="21" t="s">
        <v>101</v>
      </c>
      <c r="AY256" s="21" t="s">
        <v>139</v>
      </c>
      <c r="BE256" s="149">
        <f t="shared" si="24"/>
        <v>0</v>
      </c>
      <c r="BF256" s="149">
        <f t="shared" si="25"/>
        <v>0</v>
      </c>
      <c r="BG256" s="149">
        <f t="shared" si="26"/>
        <v>0</v>
      </c>
      <c r="BH256" s="149">
        <f t="shared" si="27"/>
        <v>0</v>
      </c>
      <c r="BI256" s="149">
        <f t="shared" si="28"/>
        <v>0</v>
      </c>
      <c r="BJ256" s="21" t="s">
        <v>11</v>
      </c>
      <c r="BK256" s="149">
        <f t="shared" si="29"/>
        <v>0</v>
      </c>
      <c r="BL256" s="21" t="s">
        <v>144</v>
      </c>
      <c r="BM256" s="21" t="s">
        <v>487</v>
      </c>
    </row>
    <row r="257" spans="2:63" s="9" customFormat="1" ht="22.35" customHeight="1">
      <c r="B257" s="129"/>
      <c r="C257" s="130"/>
      <c r="D257" s="139" t="s">
        <v>118</v>
      </c>
      <c r="E257" s="139"/>
      <c r="F257" s="139"/>
      <c r="G257" s="139"/>
      <c r="H257" s="139"/>
      <c r="I257" s="139"/>
      <c r="J257" s="139"/>
      <c r="K257" s="139"/>
      <c r="L257" s="139"/>
      <c r="M257" s="139"/>
      <c r="N257" s="286">
        <f>BK257</f>
        <v>0</v>
      </c>
      <c r="O257" s="287"/>
      <c r="P257" s="287"/>
      <c r="Q257" s="287"/>
      <c r="R257" s="132"/>
      <c r="T257" s="133"/>
      <c r="U257" s="130"/>
      <c r="V257" s="130"/>
      <c r="W257" s="134">
        <f>SUM(W258:W259)</f>
        <v>8.600828</v>
      </c>
      <c r="X257" s="130"/>
      <c r="Y257" s="134">
        <f>SUM(Y258:Y259)</f>
        <v>0</v>
      </c>
      <c r="Z257" s="130"/>
      <c r="AA257" s="135">
        <f>SUM(AA258:AA259)</f>
        <v>0</v>
      </c>
      <c r="AR257" s="136" t="s">
        <v>11</v>
      </c>
      <c r="AT257" s="137" t="s">
        <v>82</v>
      </c>
      <c r="AU257" s="137" t="s">
        <v>101</v>
      </c>
      <c r="AY257" s="136" t="s">
        <v>139</v>
      </c>
      <c r="BK257" s="138">
        <f>SUM(BK258:BK259)</f>
        <v>0</v>
      </c>
    </row>
    <row r="258" spans="2:65" s="1" customFormat="1" ht="31.5" customHeight="1">
      <c r="B258" s="140"/>
      <c r="C258" s="141" t="s">
        <v>488</v>
      </c>
      <c r="D258" s="141" t="s">
        <v>140</v>
      </c>
      <c r="E258" s="142" t="s">
        <v>489</v>
      </c>
      <c r="F258" s="262" t="s">
        <v>490</v>
      </c>
      <c r="G258" s="262"/>
      <c r="H258" s="262"/>
      <c r="I258" s="262"/>
      <c r="J258" s="143" t="s">
        <v>235</v>
      </c>
      <c r="K258" s="144">
        <v>99.998</v>
      </c>
      <c r="L258" s="263"/>
      <c r="M258" s="263"/>
      <c r="N258" s="263">
        <f>ROUND(L258*K258,0)</f>
        <v>0</v>
      </c>
      <c r="O258" s="263"/>
      <c r="P258" s="263"/>
      <c r="Q258" s="263"/>
      <c r="R258" s="145"/>
      <c r="T258" s="146" t="s">
        <v>5</v>
      </c>
      <c r="U258" s="44" t="s">
        <v>48</v>
      </c>
      <c r="V258" s="147">
        <v>0.066</v>
      </c>
      <c r="W258" s="147">
        <f>V258*K258</f>
        <v>6.599868000000001</v>
      </c>
      <c r="X258" s="147">
        <v>0</v>
      </c>
      <c r="Y258" s="147">
        <f>X258*K258</f>
        <v>0</v>
      </c>
      <c r="Z258" s="147">
        <v>0</v>
      </c>
      <c r="AA258" s="148">
        <f>Z258*K258</f>
        <v>0</v>
      </c>
      <c r="AR258" s="21" t="s">
        <v>144</v>
      </c>
      <c r="AT258" s="21" t="s">
        <v>140</v>
      </c>
      <c r="AU258" s="21" t="s">
        <v>156</v>
      </c>
      <c r="AY258" s="21" t="s">
        <v>139</v>
      </c>
      <c r="BE258" s="149">
        <f>IF(U258="základní",N258,0)</f>
        <v>0</v>
      </c>
      <c r="BF258" s="149">
        <f>IF(U258="snížená",N258,0)</f>
        <v>0</v>
      </c>
      <c r="BG258" s="149">
        <f>IF(U258="zákl. přenesená",N258,0)</f>
        <v>0</v>
      </c>
      <c r="BH258" s="149">
        <f>IF(U258="sníž. přenesená",N258,0)</f>
        <v>0</v>
      </c>
      <c r="BI258" s="149">
        <f>IF(U258="nulová",N258,0)</f>
        <v>0</v>
      </c>
      <c r="BJ258" s="21" t="s">
        <v>11</v>
      </c>
      <c r="BK258" s="149">
        <f>ROUND(L258*K258,0)</f>
        <v>0</v>
      </c>
      <c r="BL258" s="21" t="s">
        <v>144</v>
      </c>
      <c r="BM258" s="21" t="s">
        <v>491</v>
      </c>
    </row>
    <row r="259" spans="2:65" s="1" customFormat="1" ht="31.5" customHeight="1">
      <c r="B259" s="140"/>
      <c r="C259" s="141" t="s">
        <v>492</v>
      </c>
      <c r="D259" s="141" t="s">
        <v>140</v>
      </c>
      <c r="E259" s="142" t="s">
        <v>493</v>
      </c>
      <c r="F259" s="262" t="s">
        <v>494</v>
      </c>
      <c r="G259" s="262"/>
      <c r="H259" s="262"/>
      <c r="I259" s="262"/>
      <c r="J259" s="143" t="s">
        <v>235</v>
      </c>
      <c r="K259" s="144">
        <v>1.352</v>
      </c>
      <c r="L259" s="263"/>
      <c r="M259" s="263"/>
      <c r="N259" s="263">
        <f>ROUND(L259*K259,0)</f>
        <v>0</v>
      </c>
      <c r="O259" s="263"/>
      <c r="P259" s="263"/>
      <c r="Q259" s="263"/>
      <c r="R259" s="145"/>
      <c r="T259" s="146" t="s">
        <v>5</v>
      </c>
      <c r="U259" s="44" t="s">
        <v>48</v>
      </c>
      <c r="V259" s="147">
        <v>1.48</v>
      </c>
      <c r="W259" s="147">
        <f>V259*K259</f>
        <v>2.00096</v>
      </c>
      <c r="X259" s="147">
        <v>0</v>
      </c>
      <c r="Y259" s="147">
        <f>X259*K259</f>
        <v>0</v>
      </c>
      <c r="Z259" s="147">
        <v>0</v>
      </c>
      <c r="AA259" s="148">
        <f>Z259*K259</f>
        <v>0</v>
      </c>
      <c r="AR259" s="21" t="s">
        <v>144</v>
      </c>
      <c r="AT259" s="21" t="s">
        <v>140</v>
      </c>
      <c r="AU259" s="21" t="s">
        <v>156</v>
      </c>
      <c r="AY259" s="21" t="s">
        <v>139</v>
      </c>
      <c r="BE259" s="149">
        <f>IF(U259="základní",N259,0)</f>
        <v>0</v>
      </c>
      <c r="BF259" s="149">
        <f>IF(U259="snížená",N259,0)</f>
        <v>0</v>
      </c>
      <c r="BG259" s="149">
        <f>IF(U259="zákl. přenesená",N259,0)</f>
        <v>0</v>
      </c>
      <c r="BH259" s="149">
        <f>IF(U259="sníž. přenesená",N259,0)</f>
        <v>0</v>
      </c>
      <c r="BI259" s="149">
        <f>IF(U259="nulová",N259,0)</f>
        <v>0</v>
      </c>
      <c r="BJ259" s="21" t="s">
        <v>11</v>
      </c>
      <c r="BK259" s="149">
        <f>ROUND(L259*K259,0)</f>
        <v>0</v>
      </c>
      <c r="BL259" s="21" t="s">
        <v>144</v>
      </c>
      <c r="BM259" s="21" t="s">
        <v>495</v>
      </c>
    </row>
    <row r="260" spans="2:63" s="9" customFormat="1" ht="37.35" customHeight="1">
      <c r="B260" s="129"/>
      <c r="C260" s="130"/>
      <c r="D260" s="131" t="s">
        <v>119</v>
      </c>
      <c r="E260" s="131"/>
      <c r="F260" s="131"/>
      <c r="G260" s="131"/>
      <c r="H260" s="131"/>
      <c r="I260" s="131"/>
      <c r="J260" s="131"/>
      <c r="K260" s="131"/>
      <c r="L260" s="131"/>
      <c r="M260" s="131"/>
      <c r="N260" s="288">
        <f>BK260</f>
        <v>0</v>
      </c>
      <c r="O260" s="289"/>
      <c r="P260" s="289"/>
      <c r="Q260" s="289"/>
      <c r="R260" s="132"/>
      <c r="T260" s="133"/>
      <c r="U260" s="130"/>
      <c r="V260" s="130"/>
      <c r="W260" s="134">
        <f>W261+W264</f>
        <v>3.45</v>
      </c>
      <c r="X260" s="130"/>
      <c r="Y260" s="134">
        <f>Y261+Y264</f>
        <v>0.014879999999999999</v>
      </c>
      <c r="Z260" s="130"/>
      <c r="AA260" s="135">
        <f>AA261+AA264</f>
        <v>0</v>
      </c>
      <c r="AR260" s="136" t="s">
        <v>101</v>
      </c>
      <c r="AT260" s="137" t="s">
        <v>82</v>
      </c>
      <c r="AU260" s="137" t="s">
        <v>83</v>
      </c>
      <c r="AY260" s="136" t="s">
        <v>139</v>
      </c>
      <c r="BK260" s="138">
        <f>BK261+BK264</f>
        <v>0</v>
      </c>
    </row>
    <row r="261" spans="2:63" s="9" customFormat="1" ht="19.9" customHeight="1">
      <c r="B261" s="129"/>
      <c r="C261" s="130"/>
      <c r="D261" s="139" t="s">
        <v>120</v>
      </c>
      <c r="E261" s="139"/>
      <c r="F261" s="139"/>
      <c r="G261" s="139"/>
      <c r="H261" s="139"/>
      <c r="I261" s="139"/>
      <c r="J261" s="139"/>
      <c r="K261" s="139"/>
      <c r="L261" s="139"/>
      <c r="M261" s="139"/>
      <c r="N261" s="284">
        <f>BK261</f>
        <v>0</v>
      </c>
      <c r="O261" s="285"/>
      <c r="P261" s="285"/>
      <c r="Q261" s="285"/>
      <c r="R261" s="132"/>
      <c r="T261" s="133"/>
      <c r="U261" s="130"/>
      <c r="V261" s="130"/>
      <c r="W261" s="134">
        <f>SUM(W262:W263)</f>
        <v>0.5820000000000001</v>
      </c>
      <c r="X261" s="130"/>
      <c r="Y261" s="134">
        <f>SUM(Y262:Y263)</f>
        <v>0.00354</v>
      </c>
      <c r="Z261" s="130"/>
      <c r="AA261" s="135">
        <f>SUM(AA262:AA263)</f>
        <v>0</v>
      </c>
      <c r="AR261" s="136" t="s">
        <v>101</v>
      </c>
      <c r="AT261" s="137" t="s">
        <v>82</v>
      </c>
      <c r="AU261" s="137" t="s">
        <v>11</v>
      </c>
      <c r="AY261" s="136" t="s">
        <v>139</v>
      </c>
      <c r="BK261" s="138">
        <f>SUM(BK262:BK263)</f>
        <v>0</v>
      </c>
    </row>
    <row r="262" spans="2:65" s="1" customFormat="1" ht="44.25" customHeight="1">
      <c r="B262" s="140"/>
      <c r="C262" s="141" t="s">
        <v>496</v>
      </c>
      <c r="D262" s="141" t="s">
        <v>140</v>
      </c>
      <c r="E262" s="142" t="s">
        <v>497</v>
      </c>
      <c r="F262" s="262" t="s">
        <v>498</v>
      </c>
      <c r="G262" s="262"/>
      <c r="H262" s="262"/>
      <c r="I262" s="262"/>
      <c r="J262" s="143" t="s">
        <v>143</v>
      </c>
      <c r="K262" s="144">
        <v>6</v>
      </c>
      <c r="L262" s="263"/>
      <c r="M262" s="263"/>
      <c r="N262" s="263">
        <f>ROUND(L262*K262,0)</f>
        <v>0</v>
      </c>
      <c r="O262" s="263"/>
      <c r="P262" s="263"/>
      <c r="Q262" s="263"/>
      <c r="R262" s="145"/>
      <c r="T262" s="146" t="s">
        <v>5</v>
      </c>
      <c r="U262" s="44" t="s">
        <v>48</v>
      </c>
      <c r="V262" s="147">
        <v>0.097</v>
      </c>
      <c r="W262" s="147">
        <f>V262*K262</f>
        <v>0.5820000000000001</v>
      </c>
      <c r="X262" s="147">
        <v>0.00059</v>
      </c>
      <c r="Y262" s="147">
        <f>X262*K262</f>
        <v>0.00354</v>
      </c>
      <c r="Z262" s="147">
        <v>0</v>
      </c>
      <c r="AA262" s="148">
        <f>Z262*K262</f>
        <v>0</v>
      </c>
      <c r="AR262" s="21" t="s">
        <v>228</v>
      </c>
      <c r="AT262" s="21" t="s">
        <v>140</v>
      </c>
      <c r="AU262" s="21" t="s">
        <v>101</v>
      </c>
      <c r="AY262" s="21" t="s">
        <v>139</v>
      </c>
      <c r="BE262" s="149">
        <f>IF(U262="základní",N262,0)</f>
        <v>0</v>
      </c>
      <c r="BF262" s="149">
        <f>IF(U262="snížená",N262,0)</f>
        <v>0</v>
      </c>
      <c r="BG262" s="149">
        <f>IF(U262="zákl. přenesená",N262,0)</f>
        <v>0</v>
      </c>
      <c r="BH262" s="149">
        <f>IF(U262="sníž. přenesená",N262,0)</f>
        <v>0</v>
      </c>
      <c r="BI262" s="149">
        <f>IF(U262="nulová",N262,0)</f>
        <v>0</v>
      </c>
      <c r="BJ262" s="21" t="s">
        <v>11</v>
      </c>
      <c r="BK262" s="149">
        <f>ROUND(L262*K262,0)</f>
        <v>0</v>
      </c>
      <c r="BL262" s="21" t="s">
        <v>228</v>
      </c>
      <c r="BM262" s="21" t="s">
        <v>499</v>
      </c>
    </row>
    <row r="263" spans="2:51" s="10" customFormat="1" ht="22.5" customHeight="1">
      <c r="B263" s="150"/>
      <c r="C263" s="151"/>
      <c r="D263" s="151"/>
      <c r="E263" s="152" t="s">
        <v>5</v>
      </c>
      <c r="F263" s="264" t="s">
        <v>500</v>
      </c>
      <c r="G263" s="265"/>
      <c r="H263" s="265"/>
      <c r="I263" s="265"/>
      <c r="J263" s="151"/>
      <c r="K263" s="153">
        <v>6</v>
      </c>
      <c r="L263" s="151"/>
      <c r="M263" s="151"/>
      <c r="N263" s="151"/>
      <c r="O263" s="151"/>
      <c r="P263" s="151"/>
      <c r="Q263" s="151"/>
      <c r="R263" s="154"/>
      <c r="T263" s="155"/>
      <c r="U263" s="151"/>
      <c r="V263" s="151"/>
      <c r="W263" s="151"/>
      <c r="X263" s="151"/>
      <c r="Y263" s="151"/>
      <c r="Z263" s="151"/>
      <c r="AA263" s="156"/>
      <c r="AT263" s="157" t="s">
        <v>147</v>
      </c>
      <c r="AU263" s="157" t="s">
        <v>101</v>
      </c>
      <c r="AV263" s="10" t="s">
        <v>101</v>
      </c>
      <c r="AW263" s="10" t="s">
        <v>40</v>
      </c>
      <c r="AX263" s="10" t="s">
        <v>83</v>
      </c>
      <c r="AY263" s="157" t="s">
        <v>139</v>
      </c>
    </row>
    <row r="264" spans="2:63" s="9" customFormat="1" ht="29.85" customHeight="1">
      <c r="B264" s="129"/>
      <c r="C264" s="130"/>
      <c r="D264" s="139" t="s">
        <v>121</v>
      </c>
      <c r="E264" s="139"/>
      <c r="F264" s="139"/>
      <c r="G264" s="139"/>
      <c r="H264" s="139"/>
      <c r="I264" s="139"/>
      <c r="J264" s="139"/>
      <c r="K264" s="139"/>
      <c r="L264" s="139"/>
      <c r="M264" s="139"/>
      <c r="N264" s="284">
        <f>BK264</f>
        <v>0</v>
      </c>
      <c r="O264" s="285"/>
      <c r="P264" s="285"/>
      <c r="Q264" s="285"/>
      <c r="R264" s="132"/>
      <c r="T264" s="133"/>
      <c r="U264" s="130"/>
      <c r="V264" s="130"/>
      <c r="W264" s="134">
        <f>SUM(W265:W267)</f>
        <v>2.868</v>
      </c>
      <c r="X264" s="130"/>
      <c r="Y264" s="134">
        <f>SUM(Y265:Y267)</f>
        <v>0.01134</v>
      </c>
      <c r="Z264" s="130"/>
      <c r="AA264" s="135">
        <f>SUM(AA265:AA267)</f>
        <v>0</v>
      </c>
      <c r="AR264" s="136" t="s">
        <v>101</v>
      </c>
      <c r="AT264" s="137" t="s">
        <v>82</v>
      </c>
      <c r="AU264" s="137" t="s">
        <v>11</v>
      </c>
      <c r="AY264" s="136" t="s">
        <v>139</v>
      </c>
      <c r="BK264" s="138">
        <f>SUM(BK265:BK267)</f>
        <v>0</v>
      </c>
    </row>
    <row r="265" spans="2:65" s="1" customFormat="1" ht="31.5" customHeight="1">
      <c r="B265" s="140"/>
      <c r="C265" s="141" t="s">
        <v>501</v>
      </c>
      <c r="D265" s="141" t="s">
        <v>140</v>
      </c>
      <c r="E265" s="142" t="s">
        <v>502</v>
      </c>
      <c r="F265" s="262" t="s">
        <v>503</v>
      </c>
      <c r="G265" s="262"/>
      <c r="H265" s="262"/>
      <c r="I265" s="262"/>
      <c r="J265" s="143" t="s">
        <v>172</v>
      </c>
      <c r="K265" s="144">
        <v>6</v>
      </c>
      <c r="L265" s="263"/>
      <c r="M265" s="263"/>
      <c r="N265" s="263">
        <f>ROUND(L265*K265,0)</f>
        <v>0</v>
      </c>
      <c r="O265" s="263"/>
      <c r="P265" s="263"/>
      <c r="Q265" s="263"/>
      <c r="R265" s="145"/>
      <c r="T265" s="146" t="s">
        <v>5</v>
      </c>
      <c r="U265" s="44" t="s">
        <v>48</v>
      </c>
      <c r="V265" s="147">
        <v>0.478</v>
      </c>
      <c r="W265" s="147">
        <f>V265*K265</f>
        <v>2.868</v>
      </c>
      <c r="X265" s="147">
        <v>0.00189</v>
      </c>
      <c r="Y265" s="147">
        <f>X265*K265</f>
        <v>0.01134</v>
      </c>
      <c r="Z265" s="147">
        <v>0</v>
      </c>
      <c r="AA265" s="148">
        <f>Z265*K265</f>
        <v>0</v>
      </c>
      <c r="AR265" s="21" t="s">
        <v>228</v>
      </c>
      <c r="AT265" s="21" t="s">
        <v>140</v>
      </c>
      <c r="AU265" s="21" t="s">
        <v>101</v>
      </c>
      <c r="AY265" s="21" t="s">
        <v>139</v>
      </c>
      <c r="BE265" s="149">
        <f>IF(U265="základní",N265,0)</f>
        <v>0</v>
      </c>
      <c r="BF265" s="149">
        <f>IF(U265="snížená",N265,0)</f>
        <v>0</v>
      </c>
      <c r="BG265" s="149">
        <f>IF(U265="zákl. přenesená",N265,0)</f>
        <v>0</v>
      </c>
      <c r="BH265" s="149">
        <f>IF(U265="sníž. přenesená",N265,0)</f>
        <v>0</v>
      </c>
      <c r="BI265" s="149">
        <f>IF(U265="nulová",N265,0)</f>
        <v>0</v>
      </c>
      <c r="BJ265" s="21" t="s">
        <v>11</v>
      </c>
      <c r="BK265" s="149">
        <f>ROUND(L265*K265,0)</f>
        <v>0</v>
      </c>
      <c r="BL265" s="21" t="s">
        <v>228</v>
      </c>
      <c r="BM265" s="21" t="s">
        <v>504</v>
      </c>
    </row>
    <row r="266" spans="2:51" s="11" customFormat="1" ht="22.5" customHeight="1">
      <c r="B266" s="158"/>
      <c r="C266" s="159"/>
      <c r="D266" s="159"/>
      <c r="E266" s="160" t="s">
        <v>5</v>
      </c>
      <c r="F266" s="266" t="s">
        <v>505</v>
      </c>
      <c r="G266" s="267"/>
      <c r="H266" s="267"/>
      <c r="I266" s="267"/>
      <c r="J266" s="159"/>
      <c r="K266" s="161" t="s">
        <v>5</v>
      </c>
      <c r="L266" s="159"/>
      <c r="M266" s="159"/>
      <c r="N266" s="159"/>
      <c r="O266" s="159"/>
      <c r="P266" s="159"/>
      <c r="Q266" s="159"/>
      <c r="R266" s="162"/>
      <c r="T266" s="163"/>
      <c r="U266" s="159"/>
      <c r="V266" s="159"/>
      <c r="W266" s="159"/>
      <c r="X266" s="159"/>
      <c r="Y266" s="159"/>
      <c r="Z266" s="159"/>
      <c r="AA266" s="164"/>
      <c r="AT266" s="165" t="s">
        <v>147</v>
      </c>
      <c r="AU266" s="165" t="s">
        <v>101</v>
      </c>
      <c r="AV266" s="11" t="s">
        <v>11</v>
      </c>
      <c r="AW266" s="11" t="s">
        <v>40</v>
      </c>
      <c r="AX266" s="11" t="s">
        <v>83</v>
      </c>
      <c r="AY266" s="165" t="s">
        <v>139</v>
      </c>
    </row>
    <row r="267" spans="2:51" s="10" customFormat="1" ht="22.5" customHeight="1">
      <c r="B267" s="150"/>
      <c r="C267" s="151"/>
      <c r="D267" s="151"/>
      <c r="E267" s="152" t="s">
        <v>5</v>
      </c>
      <c r="F267" s="268" t="s">
        <v>500</v>
      </c>
      <c r="G267" s="269"/>
      <c r="H267" s="269"/>
      <c r="I267" s="269"/>
      <c r="J267" s="151"/>
      <c r="K267" s="153">
        <v>6</v>
      </c>
      <c r="L267" s="151"/>
      <c r="M267" s="151"/>
      <c r="N267" s="151"/>
      <c r="O267" s="151"/>
      <c r="P267" s="151"/>
      <c r="Q267" s="151"/>
      <c r="R267" s="154"/>
      <c r="T267" s="155"/>
      <c r="U267" s="151"/>
      <c r="V267" s="151"/>
      <c r="W267" s="151"/>
      <c r="X267" s="151"/>
      <c r="Y267" s="151"/>
      <c r="Z267" s="151"/>
      <c r="AA267" s="156"/>
      <c r="AT267" s="157" t="s">
        <v>147</v>
      </c>
      <c r="AU267" s="157" t="s">
        <v>101</v>
      </c>
      <c r="AV267" s="10" t="s">
        <v>101</v>
      </c>
      <c r="AW267" s="10" t="s">
        <v>40</v>
      </c>
      <c r="AX267" s="10" t="s">
        <v>83</v>
      </c>
      <c r="AY267" s="157" t="s">
        <v>139</v>
      </c>
    </row>
    <row r="268" spans="2:63" s="9" customFormat="1" ht="37.35" customHeight="1">
      <c r="B268" s="129"/>
      <c r="C268" s="130"/>
      <c r="D268" s="131" t="s">
        <v>122</v>
      </c>
      <c r="E268" s="131"/>
      <c r="F268" s="131"/>
      <c r="G268" s="131"/>
      <c r="H268" s="131"/>
      <c r="I268" s="131"/>
      <c r="J268" s="131"/>
      <c r="K268" s="131"/>
      <c r="L268" s="131"/>
      <c r="M268" s="131"/>
      <c r="N268" s="283">
        <f>BK268</f>
        <v>0</v>
      </c>
      <c r="O268" s="254"/>
      <c r="P268" s="254"/>
      <c r="Q268" s="254"/>
      <c r="R268" s="132"/>
      <c r="T268" s="133"/>
      <c r="U268" s="130"/>
      <c r="V268" s="130"/>
      <c r="W268" s="134">
        <f>W269</f>
        <v>0.9392</v>
      </c>
      <c r="X268" s="130"/>
      <c r="Y268" s="134">
        <f>Y269</f>
        <v>0.0019800000000000004</v>
      </c>
      <c r="Z268" s="130"/>
      <c r="AA268" s="135">
        <f>AA269</f>
        <v>0</v>
      </c>
      <c r="AR268" s="136" t="s">
        <v>156</v>
      </c>
      <c r="AT268" s="137" t="s">
        <v>82</v>
      </c>
      <c r="AU268" s="137" t="s">
        <v>83</v>
      </c>
      <c r="AY268" s="136" t="s">
        <v>139</v>
      </c>
      <c r="BK268" s="138">
        <f>BK269</f>
        <v>0</v>
      </c>
    </row>
    <row r="269" spans="2:63" s="9" customFormat="1" ht="19.9" customHeight="1">
      <c r="B269" s="129"/>
      <c r="C269" s="130"/>
      <c r="D269" s="139" t="s">
        <v>123</v>
      </c>
      <c r="E269" s="139"/>
      <c r="F269" s="139"/>
      <c r="G269" s="139"/>
      <c r="H269" s="139"/>
      <c r="I269" s="139"/>
      <c r="J269" s="139"/>
      <c r="K269" s="139"/>
      <c r="L269" s="139"/>
      <c r="M269" s="139"/>
      <c r="N269" s="284">
        <f>BK269</f>
        <v>0</v>
      </c>
      <c r="O269" s="285"/>
      <c r="P269" s="285"/>
      <c r="Q269" s="285"/>
      <c r="R269" s="132"/>
      <c r="T269" s="133"/>
      <c r="U269" s="130"/>
      <c r="V269" s="130"/>
      <c r="W269" s="134">
        <f>SUM(W270:W271)</f>
        <v>0.9392</v>
      </c>
      <c r="X269" s="130"/>
      <c r="Y269" s="134">
        <f>SUM(Y270:Y271)</f>
        <v>0.0019800000000000004</v>
      </c>
      <c r="Z269" s="130"/>
      <c r="AA269" s="135">
        <f>SUM(AA270:AA271)</f>
        <v>0</v>
      </c>
      <c r="AR269" s="136" t="s">
        <v>156</v>
      </c>
      <c r="AT269" s="137" t="s">
        <v>82</v>
      </c>
      <c r="AU269" s="137" t="s">
        <v>11</v>
      </c>
      <c r="AY269" s="136" t="s">
        <v>139</v>
      </c>
      <c r="BK269" s="138">
        <f>SUM(BK270:BK271)</f>
        <v>0</v>
      </c>
    </row>
    <row r="270" spans="2:65" s="1" customFormat="1" ht="31.5" customHeight="1">
      <c r="B270" s="140"/>
      <c r="C270" s="141" t="s">
        <v>506</v>
      </c>
      <c r="D270" s="141" t="s">
        <v>140</v>
      </c>
      <c r="E270" s="142" t="s">
        <v>507</v>
      </c>
      <c r="F270" s="262" t="s">
        <v>508</v>
      </c>
      <c r="G270" s="262"/>
      <c r="H270" s="262"/>
      <c r="I270" s="262"/>
      <c r="J270" s="143" t="s">
        <v>509</v>
      </c>
      <c r="K270" s="144">
        <v>0.2</v>
      </c>
      <c r="L270" s="263"/>
      <c r="M270" s="263"/>
      <c r="N270" s="263">
        <f>ROUND(L270*K270,0)</f>
        <v>0</v>
      </c>
      <c r="O270" s="263"/>
      <c r="P270" s="263"/>
      <c r="Q270" s="263"/>
      <c r="R270" s="145"/>
      <c r="T270" s="146" t="s">
        <v>5</v>
      </c>
      <c r="U270" s="44" t="s">
        <v>48</v>
      </c>
      <c r="V270" s="147">
        <v>4.696</v>
      </c>
      <c r="W270" s="147">
        <f>V270*K270</f>
        <v>0.9392</v>
      </c>
      <c r="X270" s="147">
        <v>0.0099</v>
      </c>
      <c r="Y270" s="147">
        <f>X270*K270</f>
        <v>0.0019800000000000004</v>
      </c>
      <c r="Z270" s="147">
        <v>0</v>
      </c>
      <c r="AA270" s="148">
        <f>Z270*K270</f>
        <v>0</v>
      </c>
      <c r="AR270" s="21" t="s">
        <v>449</v>
      </c>
      <c r="AT270" s="21" t="s">
        <v>140</v>
      </c>
      <c r="AU270" s="21" t="s">
        <v>101</v>
      </c>
      <c r="AY270" s="21" t="s">
        <v>139</v>
      </c>
      <c r="BE270" s="149">
        <f>IF(U270="základní",N270,0)</f>
        <v>0</v>
      </c>
      <c r="BF270" s="149">
        <f>IF(U270="snížená",N270,0)</f>
        <v>0</v>
      </c>
      <c r="BG270" s="149">
        <f>IF(U270="zákl. přenesená",N270,0)</f>
        <v>0</v>
      </c>
      <c r="BH270" s="149">
        <f>IF(U270="sníž. přenesená",N270,0)</f>
        <v>0</v>
      </c>
      <c r="BI270" s="149">
        <f>IF(U270="nulová",N270,0)</f>
        <v>0</v>
      </c>
      <c r="BJ270" s="21" t="s">
        <v>11</v>
      </c>
      <c r="BK270" s="149">
        <f>ROUND(L270*K270,0)</f>
        <v>0</v>
      </c>
      <c r="BL270" s="21" t="s">
        <v>449</v>
      </c>
      <c r="BM270" s="21" t="s">
        <v>510</v>
      </c>
    </row>
    <row r="271" spans="2:47" s="1" customFormat="1" ht="138" customHeight="1">
      <c r="B271" s="35"/>
      <c r="C271" s="36"/>
      <c r="D271" s="36"/>
      <c r="E271" s="36"/>
      <c r="F271" s="278" t="s">
        <v>511</v>
      </c>
      <c r="G271" s="279"/>
      <c r="H271" s="279"/>
      <c r="I271" s="279"/>
      <c r="J271" s="36"/>
      <c r="K271" s="36"/>
      <c r="L271" s="36"/>
      <c r="M271" s="36"/>
      <c r="N271" s="36"/>
      <c r="O271" s="36"/>
      <c r="P271" s="36"/>
      <c r="Q271" s="36"/>
      <c r="R271" s="37"/>
      <c r="T271" s="101"/>
      <c r="U271" s="56"/>
      <c r="V271" s="56"/>
      <c r="W271" s="56"/>
      <c r="X271" s="56"/>
      <c r="Y271" s="56"/>
      <c r="Z271" s="56"/>
      <c r="AA271" s="58"/>
      <c r="AT271" s="21" t="s">
        <v>344</v>
      </c>
      <c r="AU271" s="21" t="s">
        <v>101</v>
      </c>
    </row>
    <row r="272" spans="2:18" s="1" customFormat="1" ht="6.95" customHeight="1">
      <c r="B272" s="59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1"/>
    </row>
  </sheetData>
  <mergeCells count="366">
    <mergeCell ref="H1:K1"/>
    <mergeCell ref="S2:AC2"/>
    <mergeCell ref="F271:I271"/>
    <mergeCell ref="N121:Q121"/>
    <mergeCell ref="N122:Q122"/>
    <mergeCell ref="N123:Q123"/>
    <mergeCell ref="N188:Q188"/>
    <mergeCell ref="N193:Q193"/>
    <mergeCell ref="N200:Q200"/>
    <mergeCell ref="N211:Q211"/>
    <mergeCell ref="N215:Q215"/>
    <mergeCell ref="N247:Q247"/>
    <mergeCell ref="N257:Q257"/>
    <mergeCell ref="N260:Q260"/>
    <mergeCell ref="N261:Q261"/>
    <mergeCell ref="N264:Q264"/>
    <mergeCell ref="N268:Q268"/>
    <mergeCell ref="N269:Q269"/>
    <mergeCell ref="F263:I263"/>
    <mergeCell ref="F265:I265"/>
    <mergeCell ref="L265:M265"/>
    <mergeCell ref="N265:Q265"/>
    <mergeCell ref="F266:I266"/>
    <mergeCell ref="F267:I267"/>
    <mergeCell ref="F270:I270"/>
    <mergeCell ref="L270:M270"/>
    <mergeCell ref="N270:Q270"/>
    <mergeCell ref="F258:I258"/>
    <mergeCell ref="L258:M258"/>
    <mergeCell ref="N258:Q258"/>
    <mergeCell ref="F259:I259"/>
    <mergeCell ref="L259:M259"/>
    <mergeCell ref="N259:Q259"/>
    <mergeCell ref="F262:I262"/>
    <mergeCell ref="L262:M262"/>
    <mergeCell ref="N262:Q262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49:I249"/>
    <mergeCell ref="F250:I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8:I248"/>
    <mergeCell ref="L248:M248"/>
    <mergeCell ref="N248:Q248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2:I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F228:I228"/>
    <mergeCell ref="L228:M228"/>
    <mergeCell ref="N228:Q228"/>
    <mergeCell ref="F229:I229"/>
    <mergeCell ref="L229:M229"/>
    <mergeCell ref="N229:Q229"/>
    <mergeCell ref="F230:I230"/>
    <mergeCell ref="F231:I231"/>
    <mergeCell ref="L231:M231"/>
    <mergeCell ref="N231:Q231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09:I209"/>
    <mergeCell ref="L209:M209"/>
    <mergeCell ref="N209:Q209"/>
    <mergeCell ref="F210:I210"/>
    <mergeCell ref="F212:I212"/>
    <mergeCell ref="L212:M212"/>
    <mergeCell ref="N212:Q212"/>
    <mergeCell ref="F213:I213"/>
    <mergeCell ref="F214:I21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L208:M208"/>
    <mergeCell ref="N208:Q208"/>
    <mergeCell ref="F199:I199"/>
    <mergeCell ref="L199:M199"/>
    <mergeCell ref="N199:Q199"/>
    <mergeCell ref="F201:I201"/>
    <mergeCell ref="L201:M201"/>
    <mergeCell ref="N201:Q201"/>
    <mergeCell ref="F202:I202"/>
    <mergeCell ref="F203:I203"/>
    <mergeCell ref="F204:I204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L198:M198"/>
    <mergeCell ref="N198:Q19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L192:M192"/>
    <mergeCell ref="N192:Q19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L179:M179"/>
    <mergeCell ref="N179:Q179"/>
    <mergeCell ref="F168:I168"/>
    <mergeCell ref="L168:M168"/>
    <mergeCell ref="N168:Q168"/>
    <mergeCell ref="F169:I169"/>
    <mergeCell ref="F170:I170"/>
    <mergeCell ref="F171:I171"/>
    <mergeCell ref="F172:I172"/>
    <mergeCell ref="L172:M172"/>
    <mergeCell ref="N172:Q172"/>
    <mergeCell ref="F163:I163"/>
    <mergeCell ref="F164:I164"/>
    <mergeCell ref="F165:I165"/>
    <mergeCell ref="L165:M165"/>
    <mergeCell ref="N165:Q165"/>
    <mergeCell ref="F166:I166"/>
    <mergeCell ref="L166:M166"/>
    <mergeCell ref="N166:Q166"/>
    <mergeCell ref="F167:I16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N153:Q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L153:M153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F132:I132"/>
    <mergeCell ref="L132:M132"/>
    <mergeCell ref="N132:Q132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M115:P11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display="1) Krycí list rozpočtu"/>
    <hyperlink ref="H1:K1" location="C85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2"/>
  <sheetViews>
    <sheetView showGridLines="0" workbookViewId="0" topLeftCell="A1">
      <pane ySplit="1" topLeftCell="A84" activePane="bottomLeft" state="frozen"/>
      <selection pane="bottomLeft" activeCell="F118" sqref="F118:I1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5"/>
      <c r="C1" s="15"/>
      <c r="D1" s="16" t="s">
        <v>1</v>
      </c>
      <c r="E1" s="15"/>
      <c r="F1" s="17" t="s">
        <v>96</v>
      </c>
      <c r="G1" s="17"/>
      <c r="H1" s="280" t="s">
        <v>97</v>
      </c>
      <c r="I1" s="280"/>
      <c r="J1" s="280"/>
      <c r="K1" s="280"/>
      <c r="L1" s="17" t="s">
        <v>98</v>
      </c>
      <c r="M1" s="15"/>
      <c r="N1" s="15"/>
      <c r="O1" s="16" t="s">
        <v>99</v>
      </c>
      <c r="P1" s="15"/>
      <c r="Q1" s="15"/>
      <c r="R1" s="15"/>
      <c r="S1" s="17" t="s">
        <v>100</v>
      </c>
      <c r="T1" s="17"/>
      <c r="U1" s="104"/>
      <c r="V1" s="104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1" t="s">
        <v>7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21" t="s">
        <v>91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101</v>
      </c>
    </row>
    <row r="4" spans="2:46" ht="36.95" customHeight="1">
      <c r="B4" s="25"/>
      <c r="C4" s="213" t="s">
        <v>102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6"/>
      <c r="T4" s="27" t="s">
        <v>14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18</v>
      </c>
      <c r="E6" s="28"/>
      <c r="F6" s="290" t="str">
        <f>'Rekapitulace stavby'!K6</f>
        <v>Základní škola El.Krásnohorské - Oprava venkovní kanalizace</v>
      </c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8"/>
      <c r="R6" s="26"/>
    </row>
    <row r="7" spans="2:18" s="1" customFormat="1" ht="32.85" customHeight="1">
      <c r="B7" s="35"/>
      <c r="C7" s="36"/>
      <c r="D7" s="31" t="s">
        <v>512</v>
      </c>
      <c r="E7" s="36"/>
      <c r="F7" s="217" t="s">
        <v>513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6"/>
      <c r="R7" s="37"/>
    </row>
    <row r="8" spans="2:18" s="1" customFormat="1" ht="14.45" customHeight="1">
      <c r="B8" s="35"/>
      <c r="C8" s="36"/>
      <c r="D8" s="32" t="s">
        <v>21</v>
      </c>
      <c r="E8" s="36"/>
      <c r="F8" s="30" t="s">
        <v>5</v>
      </c>
      <c r="G8" s="36"/>
      <c r="H8" s="36"/>
      <c r="I8" s="36"/>
      <c r="J8" s="36"/>
      <c r="K8" s="36"/>
      <c r="L8" s="36"/>
      <c r="M8" s="32" t="s">
        <v>22</v>
      </c>
      <c r="N8" s="36"/>
      <c r="O8" s="30" t="s">
        <v>5</v>
      </c>
      <c r="P8" s="36"/>
      <c r="Q8" s="36"/>
      <c r="R8" s="37"/>
    </row>
    <row r="9" spans="2:18" s="1" customFormat="1" ht="14.45" customHeight="1">
      <c r="B9" s="35"/>
      <c r="C9" s="36"/>
      <c r="D9" s="32" t="s">
        <v>23</v>
      </c>
      <c r="E9" s="36"/>
      <c r="F9" s="30" t="s">
        <v>35</v>
      </c>
      <c r="G9" s="36"/>
      <c r="H9" s="36"/>
      <c r="I9" s="36"/>
      <c r="J9" s="36"/>
      <c r="K9" s="36"/>
      <c r="L9" s="36"/>
      <c r="M9" s="32" t="s">
        <v>25</v>
      </c>
      <c r="N9" s="36"/>
      <c r="O9" s="246" t="str">
        <f>'Rekapitulace stavby'!AN8</f>
        <v>30. 5. 2017</v>
      </c>
      <c r="P9" s="246"/>
      <c r="Q9" s="36"/>
      <c r="R9" s="37"/>
    </row>
    <row r="10" spans="2:18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5" customHeight="1">
      <c r="B11" s="35"/>
      <c r="C11" s="36"/>
      <c r="D11" s="32" t="s">
        <v>29</v>
      </c>
      <c r="E11" s="36"/>
      <c r="F11" s="36"/>
      <c r="G11" s="36"/>
      <c r="H11" s="36"/>
      <c r="I11" s="36"/>
      <c r="J11" s="36"/>
      <c r="K11" s="36"/>
      <c r="L11" s="36"/>
      <c r="M11" s="32" t="s">
        <v>30</v>
      </c>
      <c r="N11" s="36"/>
      <c r="O11" s="215" t="str">
        <f>IF('Rekapitulace stavby'!AN10="","",'Rekapitulace stavby'!AN10)</f>
        <v>00296643</v>
      </c>
      <c r="P11" s="215"/>
      <c r="Q11" s="36"/>
      <c r="R11" s="37"/>
    </row>
    <row r="12" spans="2:18" s="1" customFormat="1" ht="18" customHeight="1">
      <c r="B12" s="35"/>
      <c r="C12" s="36"/>
      <c r="D12" s="36"/>
      <c r="E12" s="30" t="str">
        <f>IF('Rekapitulace stavby'!E11="","",'Rekapitulace stavby'!E11)</f>
        <v>Statutární město Frýdek-Místek</v>
      </c>
      <c r="F12" s="36"/>
      <c r="G12" s="36"/>
      <c r="H12" s="36"/>
      <c r="I12" s="36"/>
      <c r="J12" s="36"/>
      <c r="K12" s="36"/>
      <c r="L12" s="36"/>
      <c r="M12" s="32" t="s">
        <v>33</v>
      </c>
      <c r="N12" s="36"/>
      <c r="O12" s="215" t="str">
        <f>IF('Rekapitulace stavby'!AN11="","",'Rekapitulace stavby'!AN11)</f>
        <v/>
      </c>
      <c r="P12" s="215"/>
      <c r="Q12" s="36"/>
      <c r="R12" s="37"/>
    </row>
    <row r="13" spans="2:18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5" customHeight="1">
      <c r="B14" s="35"/>
      <c r="C14" s="36"/>
      <c r="D14" s="32" t="s">
        <v>34</v>
      </c>
      <c r="E14" s="36"/>
      <c r="F14" s="36"/>
      <c r="G14" s="36"/>
      <c r="H14" s="36"/>
      <c r="I14" s="36"/>
      <c r="J14" s="36"/>
      <c r="K14" s="36"/>
      <c r="L14" s="36"/>
      <c r="M14" s="32" t="s">
        <v>30</v>
      </c>
      <c r="N14" s="36"/>
      <c r="O14" s="215" t="str">
        <f>IF('Rekapitulace stavby'!AN13="","",'Rekapitulace stavby'!AN13)</f>
        <v/>
      </c>
      <c r="P14" s="215"/>
      <c r="Q14" s="36"/>
      <c r="R14" s="37"/>
    </row>
    <row r="15" spans="2:18" s="1" customFormat="1" ht="18" customHeight="1">
      <c r="B15" s="35"/>
      <c r="C15" s="36"/>
      <c r="D15" s="36"/>
      <c r="E15" s="30" t="str">
        <f>IF('Rekapitulace stavby'!E14="","",'Rekapitulace stavby'!E14)</f>
        <v xml:space="preserve"> </v>
      </c>
      <c r="F15" s="36"/>
      <c r="G15" s="36"/>
      <c r="H15" s="36"/>
      <c r="I15" s="36"/>
      <c r="J15" s="36"/>
      <c r="K15" s="36"/>
      <c r="L15" s="36"/>
      <c r="M15" s="32" t="s">
        <v>33</v>
      </c>
      <c r="N15" s="36"/>
      <c r="O15" s="215" t="str">
        <f>IF('Rekapitulace stavby'!AN14="","",'Rekapitulace stavby'!AN14)</f>
        <v/>
      </c>
      <c r="P15" s="215"/>
      <c r="Q15" s="36"/>
      <c r="R15" s="37"/>
    </row>
    <row r="16" spans="2:18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2" t="s">
        <v>36</v>
      </c>
      <c r="E17" s="36"/>
      <c r="F17" s="36"/>
      <c r="G17" s="36"/>
      <c r="H17" s="36"/>
      <c r="I17" s="36"/>
      <c r="J17" s="36"/>
      <c r="K17" s="36"/>
      <c r="L17" s="36"/>
      <c r="M17" s="32" t="s">
        <v>30</v>
      </c>
      <c r="N17" s="36"/>
      <c r="O17" s="215" t="str">
        <f>IF('Rekapitulace stavby'!AN16="","",'Rekapitulace stavby'!AN16)</f>
        <v>16648625</v>
      </c>
      <c r="P17" s="215"/>
      <c r="Q17" s="36"/>
      <c r="R17" s="37"/>
    </row>
    <row r="18" spans="2:18" s="1" customFormat="1" ht="18" customHeight="1">
      <c r="B18" s="35"/>
      <c r="C18" s="36"/>
      <c r="D18" s="36"/>
      <c r="E18" s="30" t="str">
        <f>IF('Rekapitulace stavby'!E17="","",'Rekapitulace stavby'!E17)</f>
        <v>Rechtik - PROJEKT</v>
      </c>
      <c r="F18" s="36"/>
      <c r="G18" s="36"/>
      <c r="H18" s="36"/>
      <c r="I18" s="36"/>
      <c r="J18" s="36"/>
      <c r="K18" s="36"/>
      <c r="L18" s="36"/>
      <c r="M18" s="32" t="s">
        <v>33</v>
      </c>
      <c r="N18" s="36"/>
      <c r="O18" s="215" t="str">
        <f>IF('Rekapitulace stavby'!AN17="","",'Rekapitulace stavby'!AN17)</f>
        <v>CZ6011010588</v>
      </c>
      <c r="P18" s="215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2" t="s">
        <v>41</v>
      </c>
      <c r="E20" s="36"/>
      <c r="F20" s="36"/>
      <c r="G20" s="36"/>
      <c r="H20" s="36"/>
      <c r="I20" s="36"/>
      <c r="J20" s="36"/>
      <c r="K20" s="36"/>
      <c r="L20" s="36"/>
      <c r="M20" s="32" t="s">
        <v>30</v>
      </c>
      <c r="N20" s="36"/>
      <c r="O20" s="215" t="str">
        <f>IF('Rekapitulace stavby'!AN19="","",'Rekapitulace stavby'!AN19)</f>
        <v/>
      </c>
      <c r="P20" s="215"/>
      <c r="Q20" s="36"/>
      <c r="R20" s="37"/>
    </row>
    <row r="21" spans="2:18" s="1" customFormat="1" ht="18" customHeight="1">
      <c r="B21" s="35"/>
      <c r="C21" s="36"/>
      <c r="D21" s="36"/>
      <c r="E21" s="30" t="str">
        <f>IF('Rekapitulace stavby'!E20="","",'Rekapitulace stavby'!E20)</f>
        <v>Josef Rechtik</v>
      </c>
      <c r="F21" s="36"/>
      <c r="G21" s="36"/>
      <c r="H21" s="36"/>
      <c r="I21" s="36"/>
      <c r="J21" s="36"/>
      <c r="K21" s="36"/>
      <c r="L21" s="36"/>
      <c r="M21" s="32" t="s">
        <v>33</v>
      </c>
      <c r="N21" s="36"/>
      <c r="O21" s="215" t="str">
        <f>IF('Rekapitulace stavby'!AN20="","",'Rekapitulace stavby'!AN20)</f>
        <v/>
      </c>
      <c r="P21" s="215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2" t="s">
        <v>43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2.5" customHeight="1">
      <c r="B24" s="35"/>
      <c r="C24" s="36"/>
      <c r="D24" s="36"/>
      <c r="E24" s="218" t="s">
        <v>5</v>
      </c>
      <c r="F24" s="218"/>
      <c r="G24" s="218"/>
      <c r="H24" s="218"/>
      <c r="I24" s="218"/>
      <c r="J24" s="218"/>
      <c r="K24" s="218"/>
      <c r="L24" s="218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05" t="s">
        <v>103</v>
      </c>
      <c r="E27" s="36"/>
      <c r="F27" s="36"/>
      <c r="G27" s="36"/>
      <c r="H27" s="36"/>
      <c r="I27" s="36"/>
      <c r="J27" s="36"/>
      <c r="K27" s="36"/>
      <c r="L27" s="36"/>
      <c r="M27" s="242">
        <f>N88</f>
        <v>0</v>
      </c>
      <c r="N27" s="242"/>
      <c r="O27" s="242"/>
      <c r="P27" s="242"/>
      <c r="Q27" s="36"/>
      <c r="R27" s="37"/>
    </row>
    <row r="28" spans="2:18" s="1" customFormat="1" ht="14.45" customHeight="1">
      <c r="B28" s="35"/>
      <c r="C28" s="36"/>
      <c r="D28" s="34" t="s">
        <v>104</v>
      </c>
      <c r="E28" s="36"/>
      <c r="F28" s="36"/>
      <c r="G28" s="36"/>
      <c r="H28" s="36"/>
      <c r="I28" s="36"/>
      <c r="J28" s="36"/>
      <c r="K28" s="36"/>
      <c r="L28" s="36"/>
      <c r="M28" s="242">
        <f>N95</f>
        <v>0</v>
      </c>
      <c r="N28" s="242"/>
      <c r="O28" s="242"/>
      <c r="P28" s="242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06" t="s">
        <v>46</v>
      </c>
      <c r="E30" s="36"/>
      <c r="F30" s="36"/>
      <c r="G30" s="36"/>
      <c r="H30" s="36"/>
      <c r="I30" s="36"/>
      <c r="J30" s="36"/>
      <c r="K30" s="36"/>
      <c r="L30" s="36"/>
      <c r="M30" s="247">
        <f>ROUND(M27+M28,0)</f>
        <v>0</v>
      </c>
      <c r="N30" s="245"/>
      <c r="O30" s="245"/>
      <c r="P30" s="24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47</v>
      </c>
      <c r="E32" s="42" t="s">
        <v>48</v>
      </c>
      <c r="F32" s="43">
        <v>0.21</v>
      </c>
      <c r="G32" s="107" t="s">
        <v>49</v>
      </c>
      <c r="H32" s="248">
        <f>ROUND((SUM(BE95:BE96)+SUM(BE114:BE141)),0)</f>
        <v>0</v>
      </c>
      <c r="I32" s="245"/>
      <c r="J32" s="245"/>
      <c r="K32" s="36"/>
      <c r="L32" s="36"/>
      <c r="M32" s="248">
        <f>ROUND(ROUND((SUM(BE95:BE96)+SUM(BE114:BE141)),0)*F32,0)</f>
        <v>0</v>
      </c>
      <c r="N32" s="245"/>
      <c r="O32" s="245"/>
      <c r="P32" s="245"/>
      <c r="Q32" s="36"/>
      <c r="R32" s="37"/>
    </row>
    <row r="33" spans="2:18" s="1" customFormat="1" ht="14.45" customHeight="1">
      <c r="B33" s="35"/>
      <c r="C33" s="36"/>
      <c r="D33" s="36"/>
      <c r="E33" s="42" t="s">
        <v>50</v>
      </c>
      <c r="F33" s="43">
        <v>0.15</v>
      </c>
      <c r="G33" s="107" t="s">
        <v>49</v>
      </c>
      <c r="H33" s="248">
        <f>ROUND((SUM(BF95:BF96)+SUM(BF114:BF141)),0)</f>
        <v>0</v>
      </c>
      <c r="I33" s="245"/>
      <c r="J33" s="245"/>
      <c r="K33" s="36"/>
      <c r="L33" s="36"/>
      <c r="M33" s="248">
        <f>ROUND(ROUND((SUM(BF95:BF96)+SUM(BF114:BF141)),0)*F33,0)</f>
        <v>0</v>
      </c>
      <c r="N33" s="245"/>
      <c r="O33" s="245"/>
      <c r="P33" s="245"/>
      <c r="Q33" s="36"/>
      <c r="R33" s="37"/>
    </row>
    <row r="34" spans="2:18" s="1" customFormat="1" ht="14.45" customHeight="1" hidden="1">
      <c r="B34" s="35"/>
      <c r="C34" s="36"/>
      <c r="D34" s="36"/>
      <c r="E34" s="42" t="s">
        <v>51</v>
      </c>
      <c r="F34" s="43">
        <v>0.21</v>
      </c>
      <c r="G34" s="107" t="s">
        <v>49</v>
      </c>
      <c r="H34" s="248">
        <f>ROUND((SUM(BG95:BG96)+SUM(BG114:BG141)),0)</f>
        <v>0</v>
      </c>
      <c r="I34" s="245"/>
      <c r="J34" s="245"/>
      <c r="K34" s="36"/>
      <c r="L34" s="36"/>
      <c r="M34" s="248">
        <v>0</v>
      </c>
      <c r="N34" s="245"/>
      <c r="O34" s="245"/>
      <c r="P34" s="245"/>
      <c r="Q34" s="36"/>
      <c r="R34" s="37"/>
    </row>
    <row r="35" spans="2:18" s="1" customFormat="1" ht="14.45" customHeight="1" hidden="1">
      <c r="B35" s="35"/>
      <c r="C35" s="36"/>
      <c r="D35" s="36"/>
      <c r="E35" s="42" t="s">
        <v>52</v>
      </c>
      <c r="F35" s="43">
        <v>0.15</v>
      </c>
      <c r="G35" s="107" t="s">
        <v>49</v>
      </c>
      <c r="H35" s="248">
        <f>ROUND((SUM(BH95:BH96)+SUM(BH114:BH141)),0)</f>
        <v>0</v>
      </c>
      <c r="I35" s="245"/>
      <c r="J35" s="245"/>
      <c r="K35" s="36"/>
      <c r="L35" s="36"/>
      <c r="M35" s="248">
        <v>0</v>
      </c>
      <c r="N35" s="245"/>
      <c r="O35" s="245"/>
      <c r="P35" s="245"/>
      <c r="Q35" s="36"/>
      <c r="R35" s="37"/>
    </row>
    <row r="36" spans="2:18" s="1" customFormat="1" ht="14.45" customHeight="1" hidden="1">
      <c r="B36" s="35"/>
      <c r="C36" s="36"/>
      <c r="D36" s="36"/>
      <c r="E36" s="42" t="s">
        <v>53</v>
      </c>
      <c r="F36" s="43">
        <v>0</v>
      </c>
      <c r="G36" s="107" t="s">
        <v>49</v>
      </c>
      <c r="H36" s="248">
        <f>ROUND((SUM(BI95:BI96)+SUM(BI114:BI141)),0)</f>
        <v>0</v>
      </c>
      <c r="I36" s="245"/>
      <c r="J36" s="245"/>
      <c r="K36" s="36"/>
      <c r="L36" s="36"/>
      <c r="M36" s="248">
        <v>0</v>
      </c>
      <c r="N36" s="245"/>
      <c r="O36" s="245"/>
      <c r="P36" s="24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03"/>
      <c r="D38" s="108" t="s">
        <v>54</v>
      </c>
      <c r="E38" s="75"/>
      <c r="F38" s="75"/>
      <c r="G38" s="109" t="s">
        <v>55</v>
      </c>
      <c r="H38" s="110" t="s">
        <v>56</v>
      </c>
      <c r="I38" s="75"/>
      <c r="J38" s="75"/>
      <c r="K38" s="75"/>
      <c r="L38" s="249">
        <f>SUM(M30:M36)</f>
        <v>0</v>
      </c>
      <c r="M38" s="249"/>
      <c r="N38" s="249"/>
      <c r="O38" s="249"/>
      <c r="P38" s="250"/>
      <c r="Q38" s="103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5">
      <c r="B50" s="35"/>
      <c r="C50" s="36"/>
      <c r="D50" s="50" t="s">
        <v>57</v>
      </c>
      <c r="E50" s="51"/>
      <c r="F50" s="51"/>
      <c r="G50" s="51"/>
      <c r="H50" s="52"/>
      <c r="I50" s="36"/>
      <c r="J50" s="50" t="s">
        <v>58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5"/>
      <c r="C51" s="28"/>
      <c r="D51" s="53"/>
      <c r="E51" s="28"/>
      <c r="F51" s="28"/>
      <c r="G51" s="28"/>
      <c r="H51" s="54"/>
      <c r="I51" s="28"/>
      <c r="J51" s="53"/>
      <c r="K51" s="28"/>
      <c r="L51" s="28"/>
      <c r="M51" s="28"/>
      <c r="N51" s="28"/>
      <c r="O51" s="28"/>
      <c r="P51" s="54"/>
      <c r="Q51" s="28"/>
      <c r="R51" s="26"/>
    </row>
    <row r="52" spans="2:18" ht="13.5">
      <c r="B52" s="25"/>
      <c r="C52" s="28"/>
      <c r="D52" s="53"/>
      <c r="E52" s="28"/>
      <c r="F52" s="28"/>
      <c r="G52" s="28"/>
      <c r="H52" s="54"/>
      <c r="I52" s="28"/>
      <c r="J52" s="53"/>
      <c r="K52" s="28"/>
      <c r="L52" s="28"/>
      <c r="M52" s="28"/>
      <c r="N52" s="28"/>
      <c r="O52" s="28"/>
      <c r="P52" s="54"/>
      <c r="Q52" s="28"/>
      <c r="R52" s="26"/>
    </row>
    <row r="53" spans="2:18" ht="13.5">
      <c r="B53" s="25"/>
      <c r="C53" s="28"/>
      <c r="D53" s="53"/>
      <c r="E53" s="28"/>
      <c r="F53" s="28"/>
      <c r="G53" s="28"/>
      <c r="H53" s="54"/>
      <c r="I53" s="28"/>
      <c r="J53" s="53"/>
      <c r="K53" s="28"/>
      <c r="L53" s="28"/>
      <c r="M53" s="28"/>
      <c r="N53" s="28"/>
      <c r="O53" s="28"/>
      <c r="P53" s="54"/>
      <c r="Q53" s="28"/>
      <c r="R53" s="26"/>
    </row>
    <row r="54" spans="2:18" ht="13.5">
      <c r="B54" s="25"/>
      <c r="C54" s="28"/>
      <c r="D54" s="53"/>
      <c r="E54" s="28"/>
      <c r="F54" s="28"/>
      <c r="G54" s="28"/>
      <c r="H54" s="54"/>
      <c r="I54" s="28"/>
      <c r="J54" s="53"/>
      <c r="K54" s="28"/>
      <c r="L54" s="28"/>
      <c r="M54" s="28"/>
      <c r="N54" s="28"/>
      <c r="O54" s="28"/>
      <c r="P54" s="54"/>
      <c r="Q54" s="28"/>
      <c r="R54" s="26"/>
    </row>
    <row r="55" spans="2:18" ht="13.5">
      <c r="B55" s="25"/>
      <c r="C55" s="28"/>
      <c r="D55" s="53"/>
      <c r="E55" s="28"/>
      <c r="F55" s="28"/>
      <c r="G55" s="28"/>
      <c r="H55" s="54"/>
      <c r="I55" s="28"/>
      <c r="J55" s="53"/>
      <c r="K55" s="28"/>
      <c r="L55" s="28"/>
      <c r="M55" s="28"/>
      <c r="N55" s="28"/>
      <c r="O55" s="28"/>
      <c r="P55" s="54"/>
      <c r="Q55" s="28"/>
      <c r="R55" s="26"/>
    </row>
    <row r="56" spans="2:18" ht="13.5">
      <c r="B56" s="25"/>
      <c r="C56" s="28"/>
      <c r="D56" s="53"/>
      <c r="E56" s="28"/>
      <c r="F56" s="28"/>
      <c r="G56" s="28"/>
      <c r="H56" s="54"/>
      <c r="I56" s="28"/>
      <c r="J56" s="53"/>
      <c r="K56" s="28"/>
      <c r="L56" s="28"/>
      <c r="M56" s="28"/>
      <c r="N56" s="28"/>
      <c r="O56" s="28"/>
      <c r="P56" s="54"/>
      <c r="Q56" s="28"/>
      <c r="R56" s="26"/>
    </row>
    <row r="57" spans="2:18" ht="13.5">
      <c r="B57" s="25"/>
      <c r="C57" s="28"/>
      <c r="D57" s="53"/>
      <c r="E57" s="28"/>
      <c r="F57" s="28"/>
      <c r="G57" s="28"/>
      <c r="H57" s="54"/>
      <c r="I57" s="28"/>
      <c r="J57" s="53"/>
      <c r="K57" s="28"/>
      <c r="L57" s="28"/>
      <c r="M57" s="28"/>
      <c r="N57" s="28"/>
      <c r="O57" s="28"/>
      <c r="P57" s="54"/>
      <c r="Q57" s="28"/>
      <c r="R57" s="26"/>
    </row>
    <row r="58" spans="2:18" ht="13.5">
      <c r="B58" s="25"/>
      <c r="C58" s="28"/>
      <c r="D58" s="53"/>
      <c r="E58" s="28"/>
      <c r="F58" s="28"/>
      <c r="G58" s="28"/>
      <c r="H58" s="54"/>
      <c r="I58" s="28"/>
      <c r="J58" s="53"/>
      <c r="K58" s="28"/>
      <c r="L58" s="28"/>
      <c r="M58" s="28"/>
      <c r="N58" s="28"/>
      <c r="O58" s="28"/>
      <c r="P58" s="54"/>
      <c r="Q58" s="28"/>
      <c r="R58" s="26"/>
    </row>
    <row r="59" spans="2:18" s="1" customFormat="1" ht="15">
      <c r="B59" s="35"/>
      <c r="C59" s="36"/>
      <c r="D59" s="55" t="s">
        <v>59</v>
      </c>
      <c r="E59" s="56"/>
      <c r="F59" s="56"/>
      <c r="G59" s="57" t="s">
        <v>60</v>
      </c>
      <c r="H59" s="58"/>
      <c r="I59" s="36"/>
      <c r="J59" s="55" t="s">
        <v>59</v>
      </c>
      <c r="K59" s="56"/>
      <c r="L59" s="56"/>
      <c r="M59" s="56"/>
      <c r="N59" s="57" t="s">
        <v>60</v>
      </c>
      <c r="O59" s="56"/>
      <c r="P59" s="58"/>
      <c r="Q59" s="36"/>
      <c r="R59" s="37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5">
      <c r="B61" s="35"/>
      <c r="C61" s="36"/>
      <c r="D61" s="50" t="s">
        <v>61</v>
      </c>
      <c r="E61" s="51"/>
      <c r="F61" s="51"/>
      <c r="G61" s="51"/>
      <c r="H61" s="52"/>
      <c r="I61" s="36"/>
      <c r="J61" s="50" t="s">
        <v>62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5"/>
      <c r="C62" s="28"/>
      <c r="D62" s="53"/>
      <c r="E62" s="28"/>
      <c r="F62" s="28"/>
      <c r="G62" s="28"/>
      <c r="H62" s="54"/>
      <c r="I62" s="28"/>
      <c r="J62" s="53"/>
      <c r="K62" s="28"/>
      <c r="L62" s="28"/>
      <c r="M62" s="28"/>
      <c r="N62" s="28"/>
      <c r="O62" s="28"/>
      <c r="P62" s="54"/>
      <c r="Q62" s="28"/>
      <c r="R62" s="26"/>
    </row>
    <row r="63" spans="2:18" ht="13.5">
      <c r="B63" s="25"/>
      <c r="C63" s="28"/>
      <c r="D63" s="53"/>
      <c r="E63" s="28"/>
      <c r="F63" s="28"/>
      <c r="G63" s="28"/>
      <c r="H63" s="54"/>
      <c r="I63" s="28"/>
      <c r="J63" s="53"/>
      <c r="K63" s="28"/>
      <c r="L63" s="28"/>
      <c r="M63" s="28"/>
      <c r="N63" s="28"/>
      <c r="O63" s="28"/>
      <c r="P63" s="54"/>
      <c r="Q63" s="28"/>
      <c r="R63" s="26"/>
    </row>
    <row r="64" spans="2:18" ht="13.5">
      <c r="B64" s="25"/>
      <c r="C64" s="28"/>
      <c r="D64" s="53"/>
      <c r="E64" s="28"/>
      <c r="F64" s="28"/>
      <c r="G64" s="28"/>
      <c r="H64" s="54"/>
      <c r="I64" s="28"/>
      <c r="J64" s="53"/>
      <c r="K64" s="28"/>
      <c r="L64" s="28"/>
      <c r="M64" s="28"/>
      <c r="N64" s="28"/>
      <c r="O64" s="28"/>
      <c r="P64" s="54"/>
      <c r="Q64" s="28"/>
      <c r="R64" s="26"/>
    </row>
    <row r="65" spans="2:18" ht="13.5">
      <c r="B65" s="25"/>
      <c r="C65" s="28"/>
      <c r="D65" s="53"/>
      <c r="E65" s="28"/>
      <c r="F65" s="28"/>
      <c r="G65" s="28"/>
      <c r="H65" s="54"/>
      <c r="I65" s="28"/>
      <c r="J65" s="53"/>
      <c r="K65" s="28"/>
      <c r="L65" s="28"/>
      <c r="M65" s="28"/>
      <c r="N65" s="28"/>
      <c r="O65" s="28"/>
      <c r="P65" s="54"/>
      <c r="Q65" s="28"/>
      <c r="R65" s="26"/>
    </row>
    <row r="66" spans="2:18" ht="13.5">
      <c r="B66" s="25"/>
      <c r="C66" s="28"/>
      <c r="D66" s="53"/>
      <c r="E66" s="28"/>
      <c r="F66" s="28"/>
      <c r="G66" s="28"/>
      <c r="H66" s="54"/>
      <c r="I66" s="28"/>
      <c r="J66" s="53"/>
      <c r="K66" s="28"/>
      <c r="L66" s="28"/>
      <c r="M66" s="28"/>
      <c r="N66" s="28"/>
      <c r="O66" s="28"/>
      <c r="P66" s="54"/>
      <c r="Q66" s="28"/>
      <c r="R66" s="26"/>
    </row>
    <row r="67" spans="2:18" ht="13.5">
      <c r="B67" s="25"/>
      <c r="C67" s="28"/>
      <c r="D67" s="53"/>
      <c r="E67" s="28"/>
      <c r="F67" s="28"/>
      <c r="G67" s="28"/>
      <c r="H67" s="54"/>
      <c r="I67" s="28"/>
      <c r="J67" s="53"/>
      <c r="K67" s="28"/>
      <c r="L67" s="28"/>
      <c r="M67" s="28"/>
      <c r="N67" s="28"/>
      <c r="O67" s="28"/>
      <c r="P67" s="54"/>
      <c r="Q67" s="28"/>
      <c r="R67" s="26"/>
    </row>
    <row r="68" spans="2:18" ht="13.5">
      <c r="B68" s="25"/>
      <c r="C68" s="28"/>
      <c r="D68" s="53"/>
      <c r="E68" s="28"/>
      <c r="F68" s="28"/>
      <c r="G68" s="28"/>
      <c r="H68" s="54"/>
      <c r="I68" s="28"/>
      <c r="J68" s="53"/>
      <c r="K68" s="28"/>
      <c r="L68" s="28"/>
      <c r="M68" s="28"/>
      <c r="N68" s="28"/>
      <c r="O68" s="28"/>
      <c r="P68" s="54"/>
      <c r="Q68" s="28"/>
      <c r="R68" s="26"/>
    </row>
    <row r="69" spans="2:18" ht="13.5">
      <c r="B69" s="25"/>
      <c r="C69" s="28"/>
      <c r="D69" s="53"/>
      <c r="E69" s="28"/>
      <c r="F69" s="28"/>
      <c r="G69" s="28"/>
      <c r="H69" s="54"/>
      <c r="I69" s="28"/>
      <c r="J69" s="53"/>
      <c r="K69" s="28"/>
      <c r="L69" s="28"/>
      <c r="M69" s="28"/>
      <c r="N69" s="28"/>
      <c r="O69" s="28"/>
      <c r="P69" s="54"/>
      <c r="Q69" s="28"/>
      <c r="R69" s="26"/>
    </row>
    <row r="70" spans="2:18" s="1" customFormat="1" ht="15">
      <c r="B70" s="35"/>
      <c r="C70" s="36"/>
      <c r="D70" s="55" t="s">
        <v>59</v>
      </c>
      <c r="E70" s="56"/>
      <c r="F70" s="56"/>
      <c r="G70" s="57" t="s">
        <v>60</v>
      </c>
      <c r="H70" s="58"/>
      <c r="I70" s="36"/>
      <c r="J70" s="55" t="s">
        <v>59</v>
      </c>
      <c r="K70" s="56"/>
      <c r="L70" s="56"/>
      <c r="M70" s="56"/>
      <c r="N70" s="57" t="s">
        <v>60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" customHeight="1">
      <c r="B76" s="35"/>
      <c r="C76" s="213" t="s">
        <v>105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2" t="s">
        <v>18</v>
      </c>
      <c r="D78" s="36"/>
      <c r="E78" s="36"/>
      <c r="F78" s="290" t="str">
        <f>F6</f>
        <v>Základní škola El.Krásnohorské - Oprava venkovní kanalizace</v>
      </c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36"/>
      <c r="R78" s="37"/>
    </row>
    <row r="79" spans="2:18" s="1" customFormat="1" ht="36.95" customHeight="1">
      <c r="B79" s="35"/>
      <c r="C79" s="69" t="s">
        <v>512</v>
      </c>
      <c r="D79" s="36"/>
      <c r="E79" s="36"/>
      <c r="F79" s="227" t="str">
        <f>F7</f>
        <v>VRN - Vedlejší rozpočtové náklady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2" t="s">
        <v>23</v>
      </c>
      <c r="D81" s="36"/>
      <c r="E81" s="36"/>
      <c r="F81" s="30" t="str">
        <f>F9</f>
        <v xml:space="preserve"> </v>
      </c>
      <c r="G81" s="36"/>
      <c r="H81" s="36"/>
      <c r="I81" s="36"/>
      <c r="J81" s="36"/>
      <c r="K81" s="32" t="s">
        <v>25</v>
      </c>
      <c r="L81" s="36"/>
      <c r="M81" s="246" t="str">
        <f>IF(O9="","",O9)</f>
        <v>30. 5. 2017</v>
      </c>
      <c r="N81" s="246"/>
      <c r="O81" s="246"/>
      <c r="P81" s="246"/>
      <c r="Q81" s="36"/>
      <c r="R81" s="37"/>
    </row>
    <row r="82" spans="2:18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2" t="s">
        <v>29</v>
      </c>
      <c r="D83" s="36"/>
      <c r="E83" s="36"/>
      <c r="F83" s="30" t="str">
        <f>E12</f>
        <v>Statutární město Frýdek-Místek</v>
      </c>
      <c r="G83" s="36"/>
      <c r="H83" s="36"/>
      <c r="I83" s="36"/>
      <c r="J83" s="36"/>
      <c r="K83" s="32" t="s">
        <v>36</v>
      </c>
      <c r="L83" s="36"/>
      <c r="M83" s="215" t="str">
        <f>E18</f>
        <v>Rechtik - PROJEKT</v>
      </c>
      <c r="N83" s="215"/>
      <c r="O83" s="215"/>
      <c r="P83" s="215"/>
      <c r="Q83" s="215"/>
      <c r="R83" s="37"/>
    </row>
    <row r="84" spans="2:18" s="1" customFormat="1" ht="14.45" customHeight="1">
      <c r="B84" s="35"/>
      <c r="C84" s="32" t="s">
        <v>34</v>
      </c>
      <c r="D84" s="36"/>
      <c r="E84" s="36"/>
      <c r="F84" s="30" t="str">
        <f>IF(E15="","",E15)</f>
        <v xml:space="preserve"> </v>
      </c>
      <c r="G84" s="36"/>
      <c r="H84" s="36"/>
      <c r="I84" s="36"/>
      <c r="J84" s="36"/>
      <c r="K84" s="32" t="s">
        <v>41</v>
      </c>
      <c r="L84" s="36"/>
      <c r="M84" s="215" t="str">
        <f>E21</f>
        <v>Josef Rechtik</v>
      </c>
      <c r="N84" s="215"/>
      <c r="O84" s="215"/>
      <c r="P84" s="215"/>
      <c r="Q84" s="215"/>
      <c r="R84" s="37"/>
    </row>
    <row r="85" spans="2:18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51" t="s">
        <v>106</v>
      </c>
      <c r="D86" s="252"/>
      <c r="E86" s="252"/>
      <c r="F86" s="252"/>
      <c r="G86" s="252"/>
      <c r="H86" s="103"/>
      <c r="I86" s="103"/>
      <c r="J86" s="103"/>
      <c r="K86" s="103"/>
      <c r="L86" s="103"/>
      <c r="M86" s="103"/>
      <c r="N86" s="251" t="s">
        <v>107</v>
      </c>
      <c r="O86" s="252"/>
      <c r="P86" s="252"/>
      <c r="Q86" s="252"/>
      <c r="R86" s="37"/>
    </row>
    <row r="87" spans="2:18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1" t="s">
        <v>108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7">
        <f>N114</f>
        <v>0</v>
      </c>
      <c r="O88" s="253"/>
      <c r="P88" s="253"/>
      <c r="Q88" s="253"/>
      <c r="R88" s="37"/>
      <c r="AU88" s="21" t="s">
        <v>109</v>
      </c>
    </row>
    <row r="89" spans="2:18" s="6" customFormat="1" ht="24.95" customHeight="1">
      <c r="B89" s="112"/>
      <c r="C89" s="113"/>
      <c r="D89" s="114" t="s">
        <v>513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54">
        <f>N115</f>
        <v>0</v>
      </c>
      <c r="O89" s="255"/>
      <c r="P89" s="255"/>
      <c r="Q89" s="255"/>
      <c r="R89" s="115"/>
    </row>
    <row r="90" spans="2:18" s="7" customFormat="1" ht="19.9" customHeight="1">
      <c r="B90" s="116"/>
      <c r="C90" s="117"/>
      <c r="D90" s="118" t="s">
        <v>514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56">
        <f>N116</f>
        <v>0</v>
      </c>
      <c r="O90" s="257"/>
      <c r="P90" s="257"/>
      <c r="Q90" s="257"/>
      <c r="R90" s="119"/>
    </row>
    <row r="91" spans="2:18" s="7" customFormat="1" ht="19.9" customHeight="1">
      <c r="B91" s="116"/>
      <c r="C91" s="117"/>
      <c r="D91" s="118" t="s">
        <v>515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56">
        <f>N121</f>
        <v>0</v>
      </c>
      <c r="O91" s="257"/>
      <c r="P91" s="257"/>
      <c r="Q91" s="257"/>
      <c r="R91" s="119"/>
    </row>
    <row r="92" spans="2:18" s="7" customFormat="1" ht="19.9" customHeight="1">
      <c r="B92" s="116"/>
      <c r="C92" s="117"/>
      <c r="D92" s="118" t="s">
        <v>516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56">
        <f>N138</f>
        <v>0</v>
      </c>
      <c r="O92" s="257"/>
      <c r="P92" s="257"/>
      <c r="Q92" s="257"/>
      <c r="R92" s="119"/>
    </row>
    <row r="93" spans="2:18" s="7" customFormat="1" ht="19.9" customHeight="1">
      <c r="B93" s="116"/>
      <c r="C93" s="117"/>
      <c r="D93" s="118" t="s">
        <v>517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56">
        <f>N140</f>
        <v>0</v>
      </c>
      <c r="O93" s="257"/>
      <c r="P93" s="257"/>
      <c r="Q93" s="257"/>
      <c r="R93" s="119"/>
    </row>
    <row r="94" spans="2:18" s="1" customFormat="1" ht="21.75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</row>
    <row r="95" spans="2:21" s="1" customFormat="1" ht="29.25" customHeight="1">
      <c r="B95" s="35"/>
      <c r="C95" s="111" t="s">
        <v>124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53">
        <v>0</v>
      </c>
      <c r="O95" s="258"/>
      <c r="P95" s="258"/>
      <c r="Q95" s="258"/>
      <c r="R95" s="37"/>
      <c r="T95" s="120"/>
      <c r="U95" s="121" t="s">
        <v>47</v>
      </c>
    </row>
    <row r="96" spans="2:18" s="1" customFormat="1" ht="18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7"/>
    </row>
    <row r="97" spans="2:18" s="1" customFormat="1" ht="29.25" customHeight="1">
      <c r="B97" s="35"/>
      <c r="C97" s="102" t="s">
        <v>95</v>
      </c>
      <c r="D97" s="103"/>
      <c r="E97" s="103"/>
      <c r="F97" s="103"/>
      <c r="G97" s="103"/>
      <c r="H97" s="103"/>
      <c r="I97" s="103"/>
      <c r="J97" s="103"/>
      <c r="K97" s="103"/>
      <c r="L97" s="230">
        <f>ROUND(SUM(N88+N95),0)</f>
        <v>0</v>
      </c>
      <c r="M97" s="230"/>
      <c r="N97" s="230"/>
      <c r="O97" s="230"/>
      <c r="P97" s="230"/>
      <c r="Q97" s="230"/>
      <c r="R97" s="37"/>
    </row>
    <row r="98" spans="2:18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1"/>
    </row>
    <row r="102" spans="2:18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3" spans="2:18" s="1" customFormat="1" ht="36.95" customHeight="1">
      <c r="B103" s="35"/>
      <c r="C103" s="213" t="s">
        <v>125</v>
      </c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37"/>
    </row>
    <row r="104" spans="2:18" s="1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</row>
    <row r="105" spans="2:18" s="1" customFormat="1" ht="30" customHeight="1">
      <c r="B105" s="35"/>
      <c r="C105" s="32" t="s">
        <v>18</v>
      </c>
      <c r="D105" s="36"/>
      <c r="E105" s="36"/>
      <c r="F105" s="290" t="str">
        <f>F6</f>
        <v>Základní škola El.Krásnohorské - Oprava venkovní kanalizace</v>
      </c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36"/>
      <c r="R105" s="37"/>
    </row>
    <row r="106" spans="2:18" s="1" customFormat="1" ht="36.95" customHeight="1">
      <c r="B106" s="35"/>
      <c r="C106" s="69" t="s">
        <v>512</v>
      </c>
      <c r="D106" s="36"/>
      <c r="E106" s="36"/>
      <c r="F106" s="227" t="str">
        <f>F7</f>
        <v>VRN - Vedlejší rozpočtové náklady</v>
      </c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36"/>
      <c r="R106" s="37"/>
    </row>
    <row r="107" spans="2:18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18" customHeight="1">
      <c r="B108" s="35"/>
      <c r="C108" s="32" t="s">
        <v>23</v>
      </c>
      <c r="D108" s="36"/>
      <c r="E108" s="36"/>
      <c r="F108" s="30" t="str">
        <f>F9</f>
        <v xml:space="preserve"> </v>
      </c>
      <c r="G108" s="36"/>
      <c r="H108" s="36"/>
      <c r="I108" s="36"/>
      <c r="J108" s="36"/>
      <c r="K108" s="32" t="s">
        <v>25</v>
      </c>
      <c r="L108" s="36"/>
      <c r="M108" s="246" t="str">
        <f>IF(O9="","",O9)</f>
        <v>30. 5. 2017</v>
      </c>
      <c r="N108" s="246"/>
      <c r="O108" s="246"/>
      <c r="P108" s="246"/>
      <c r="Q108" s="36"/>
      <c r="R108" s="37"/>
    </row>
    <row r="109" spans="2:18" s="1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15">
      <c r="B110" s="35"/>
      <c r="C110" s="32" t="s">
        <v>29</v>
      </c>
      <c r="D110" s="36"/>
      <c r="E110" s="36"/>
      <c r="F110" s="30" t="str">
        <f>E12</f>
        <v>Statutární město Frýdek-Místek</v>
      </c>
      <c r="G110" s="36"/>
      <c r="H110" s="36"/>
      <c r="I110" s="36"/>
      <c r="J110" s="36"/>
      <c r="K110" s="32" t="s">
        <v>36</v>
      </c>
      <c r="L110" s="36"/>
      <c r="M110" s="215" t="str">
        <f>E18</f>
        <v>Rechtik - PROJEKT</v>
      </c>
      <c r="N110" s="215"/>
      <c r="O110" s="215"/>
      <c r="P110" s="215"/>
      <c r="Q110" s="215"/>
      <c r="R110" s="37"/>
    </row>
    <row r="111" spans="2:18" s="1" customFormat="1" ht="14.45" customHeight="1">
      <c r="B111" s="35"/>
      <c r="C111" s="32" t="s">
        <v>34</v>
      </c>
      <c r="D111" s="36"/>
      <c r="E111" s="36"/>
      <c r="F111" s="30" t="str">
        <f>IF(E15="","",E15)</f>
        <v xml:space="preserve"> </v>
      </c>
      <c r="G111" s="36"/>
      <c r="H111" s="36"/>
      <c r="I111" s="36"/>
      <c r="J111" s="36"/>
      <c r="K111" s="32" t="s">
        <v>41</v>
      </c>
      <c r="L111" s="36"/>
      <c r="M111" s="215" t="str">
        <f>E21</f>
        <v>Josef Rechtik</v>
      </c>
      <c r="N111" s="215"/>
      <c r="O111" s="215"/>
      <c r="P111" s="215"/>
      <c r="Q111" s="215"/>
      <c r="R111" s="37"/>
    </row>
    <row r="112" spans="2:18" s="1" customFormat="1" ht="10.3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27" s="8" customFormat="1" ht="29.25" customHeight="1">
      <c r="B113" s="122"/>
      <c r="C113" s="123" t="s">
        <v>126</v>
      </c>
      <c r="D113" s="124" t="s">
        <v>127</v>
      </c>
      <c r="E113" s="124" t="s">
        <v>65</v>
      </c>
      <c r="F113" s="259" t="s">
        <v>128</v>
      </c>
      <c r="G113" s="259"/>
      <c r="H113" s="259"/>
      <c r="I113" s="259"/>
      <c r="J113" s="124" t="s">
        <v>129</v>
      </c>
      <c r="K113" s="124" t="s">
        <v>130</v>
      </c>
      <c r="L113" s="260" t="s">
        <v>131</v>
      </c>
      <c r="M113" s="260"/>
      <c r="N113" s="259" t="s">
        <v>107</v>
      </c>
      <c r="O113" s="259"/>
      <c r="P113" s="259"/>
      <c r="Q113" s="261"/>
      <c r="R113" s="125"/>
      <c r="T113" s="76" t="s">
        <v>132</v>
      </c>
      <c r="U113" s="77" t="s">
        <v>47</v>
      </c>
      <c r="V113" s="77" t="s">
        <v>133</v>
      </c>
      <c r="W113" s="77" t="s">
        <v>134</v>
      </c>
      <c r="X113" s="77" t="s">
        <v>135</v>
      </c>
      <c r="Y113" s="77" t="s">
        <v>136</v>
      </c>
      <c r="Z113" s="77" t="s">
        <v>137</v>
      </c>
      <c r="AA113" s="78" t="s">
        <v>138</v>
      </c>
    </row>
    <row r="114" spans="2:63" s="1" customFormat="1" ht="29.25" customHeight="1">
      <c r="B114" s="35"/>
      <c r="C114" s="80" t="s">
        <v>103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281">
        <f>BK114</f>
        <v>0</v>
      </c>
      <c r="O114" s="282"/>
      <c r="P114" s="282"/>
      <c r="Q114" s="282"/>
      <c r="R114" s="37"/>
      <c r="T114" s="79"/>
      <c r="U114" s="51"/>
      <c r="V114" s="51"/>
      <c r="W114" s="126">
        <f>W115</f>
        <v>0</v>
      </c>
      <c r="X114" s="51"/>
      <c r="Y114" s="126">
        <f>Y115</f>
        <v>0</v>
      </c>
      <c r="Z114" s="51"/>
      <c r="AA114" s="127">
        <f>AA115</f>
        <v>0</v>
      </c>
      <c r="AT114" s="21" t="s">
        <v>82</v>
      </c>
      <c r="AU114" s="21" t="s">
        <v>109</v>
      </c>
      <c r="BK114" s="128">
        <f>BK115</f>
        <v>0</v>
      </c>
    </row>
    <row r="115" spans="2:63" s="9" customFormat="1" ht="37.35" customHeight="1">
      <c r="B115" s="129"/>
      <c r="C115" s="130"/>
      <c r="D115" s="131" t="s">
        <v>513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283">
        <f>BK115</f>
        <v>0</v>
      </c>
      <c r="O115" s="254"/>
      <c r="P115" s="254"/>
      <c r="Q115" s="254"/>
      <c r="R115" s="132"/>
      <c r="T115" s="133"/>
      <c r="U115" s="130"/>
      <c r="V115" s="130"/>
      <c r="W115" s="134">
        <f>W116+W121+W138+W140</f>
        <v>0</v>
      </c>
      <c r="X115" s="130"/>
      <c r="Y115" s="134">
        <f>Y116+Y121+Y138+Y140</f>
        <v>0</v>
      </c>
      <c r="Z115" s="130"/>
      <c r="AA115" s="135">
        <f>AA116+AA121+AA138+AA140</f>
        <v>0</v>
      </c>
      <c r="AR115" s="136" t="s">
        <v>164</v>
      </c>
      <c r="AT115" s="137" t="s">
        <v>82</v>
      </c>
      <c r="AU115" s="137" t="s">
        <v>83</v>
      </c>
      <c r="AY115" s="136" t="s">
        <v>139</v>
      </c>
      <c r="BK115" s="138">
        <f>BK116+BK121+BK138+BK140</f>
        <v>0</v>
      </c>
    </row>
    <row r="116" spans="2:63" s="9" customFormat="1" ht="19.9" customHeight="1">
      <c r="B116" s="129"/>
      <c r="C116" s="130"/>
      <c r="D116" s="139" t="s">
        <v>514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284">
        <f>BK116</f>
        <v>0</v>
      </c>
      <c r="O116" s="285"/>
      <c r="P116" s="285"/>
      <c r="Q116" s="285"/>
      <c r="R116" s="132"/>
      <c r="T116" s="133"/>
      <c r="U116" s="130"/>
      <c r="V116" s="130"/>
      <c r="W116" s="134">
        <f>SUM(W117:W120)</f>
        <v>0</v>
      </c>
      <c r="X116" s="130"/>
      <c r="Y116" s="134">
        <f>SUM(Y117:Y120)</f>
        <v>0</v>
      </c>
      <c r="Z116" s="130"/>
      <c r="AA116" s="135">
        <f>SUM(AA117:AA120)</f>
        <v>0</v>
      </c>
      <c r="AR116" s="136" t="s">
        <v>164</v>
      </c>
      <c r="AT116" s="137" t="s">
        <v>82</v>
      </c>
      <c r="AU116" s="137" t="s">
        <v>11</v>
      </c>
      <c r="AY116" s="136" t="s">
        <v>139</v>
      </c>
      <c r="BK116" s="138">
        <f>SUM(BK117:BK120)</f>
        <v>0</v>
      </c>
    </row>
    <row r="117" spans="2:65" s="1" customFormat="1" ht="22.5" customHeight="1">
      <c r="B117" s="140"/>
      <c r="C117" s="141" t="s">
        <v>11</v>
      </c>
      <c r="D117" s="141" t="s">
        <v>140</v>
      </c>
      <c r="E117" s="142" t="s">
        <v>518</v>
      </c>
      <c r="F117" s="262" t="s">
        <v>519</v>
      </c>
      <c r="G117" s="262"/>
      <c r="H117" s="262"/>
      <c r="I117" s="262"/>
      <c r="J117" s="143" t="s">
        <v>520</v>
      </c>
      <c r="K117" s="144">
        <v>1</v>
      </c>
      <c r="L117" s="263"/>
      <c r="M117" s="263"/>
      <c r="N117" s="263">
        <f>ROUND(L117*K117,0)</f>
        <v>0</v>
      </c>
      <c r="O117" s="263"/>
      <c r="P117" s="263"/>
      <c r="Q117" s="263"/>
      <c r="R117" s="145"/>
      <c r="T117" s="146" t="s">
        <v>5</v>
      </c>
      <c r="U117" s="44" t="s">
        <v>48</v>
      </c>
      <c r="V117" s="147">
        <v>0</v>
      </c>
      <c r="W117" s="147">
        <f>V117*K117</f>
        <v>0</v>
      </c>
      <c r="X117" s="147">
        <v>0</v>
      </c>
      <c r="Y117" s="147">
        <f>X117*K117</f>
        <v>0</v>
      </c>
      <c r="Z117" s="147">
        <v>0</v>
      </c>
      <c r="AA117" s="148">
        <f>Z117*K117</f>
        <v>0</v>
      </c>
      <c r="AR117" s="21" t="s">
        <v>521</v>
      </c>
      <c r="AT117" s="21" t="s">
        <v>140</v>
      </c>
      <c r="AU117" s="21" t="s">
        <v>101</v>
      </c>
      <c r="AY117" s="21" t="s">
        <v>139</v>
      </c>
      <c r="BE117" s="149">
        <f>IF(U117="základní",N117,0)</f>
        <v>0</v>
      </c>
      <c r="BF117" s="149">
        <f>IF(U117="snížená",N117,0)</f>
        <v>0</v>
      </c>
      <c r="BG117" s="149">
        <f>IF(U117="zákl. přenesená",N117,0)</f>
        <v>0</v>
      </c>
      <c r="BH117" s="149">
        <f>IF(U117="sníž. přenesená",N117,0)</f>
        <v>0</v>
      </c>
      <c r="BI117" s="149">
        <f>IF(U117="nulová",N117,0)</f>
        <v>0</v>
      </c>
      <c r="BJ117" s="21" t="s">
        <v>11</v>
      </c>
      <c r="BK117" s="149">
        <f>ROUND(L117*K117,0)</f>
        <v>0</v>
      </c>
      <c r="BL117" s="21" t="s">
        <v>521</v>
      </c>
      <c r="BM117" s="21" t="s">
        <v>522</v>
      </c>
    </row>
    <row r="118" spans="2:47" s="1" customFormat="1" ht="54" customHeight="1">
      <c r="B118" s="35"/>
      <c r="C118" s="36"/>
      <c r="D118" s="36"/>
      <c r="E118" s="36"/>
      <c r="F118" s="278" t="s">
        <v>523</v>
      </c>
      <c r="G118" s="279"/>
      <c r="H118" s="279"/>
      <c r="I118" s="279"/>
      <c r="J118" s="36"/>
      <c r="K118" s="36"/>
      <c r="L118" s="36"/>
      <c r="M118" s="36"/>
      <c r="N118" s="36"/>
      <c r="O118" s="36"/>
      <c r="P118" s="36"/>
      <c r="Q118" s="36"/>
      <c r="R118" s="37"/>
      <c r="T118" s="186"/>
      <c r="U118" s="36"/>
      <c r="V118" s="36"/>
      <c r="W118" s="36"/>
      <c r="X118" s="36"/>
      <c r="Y118" s="36"/>
      <c r="Z118" s="36"/>
      <c r="AA118" s="74"/>
      <c r="AT118" s="21" t="s">
        <v>344</v>
      </c>
      <c r="AU118" s="21" t="s">
        <v>101</v>
      </c>
    </row>
    <row r="119" spans="2:65" s="1" customFormat="1" ht="22.5" customHeight="1">
      <c r="B119" s="140"/>
      <c r="C119" s="141" t="s">
        <v>101</v>
      </c>
      <c r="D119" s="141" t="s">
        <v>140</v>
      </c>
      <c r="E119" s="142" t="s">
        <v>524</v>
      </c>
      <c r="F119" s="262" t="s">
        <v>525</v>
      </c>
      <c r="G119" s="262"/>
      <c r="H119" s="262"/>
      <c r="I119" s="262"/>
      <c r="J119" s="143" t="s">
        <v>520</v>
      </c>
      <c r="K119" s="144">
        <v>1</v>
      </c>
      <c r="L119" s="263"/>
      <c r="M119" s="263"/>
      <c r="N119" s="263">
        <f>ROUND(L119*K119,0)</f>
        <v>0</v>
      </c>
      <c r="O119" s="263"/>
      <c r="P119" s="263"/>
      <c r="Q119" s="263"/>
      <c r="R119" s="145"/>
      <c r="T119" s="146" t="s">
        <v>5</v>
      </c>
      <c r="U119" s="44" t="s">
        <v>48</v>
      </c>
      <c r="V119" s="147">
        <v>0</v>
      </c>
      <c r="W119" s="147">
        <f>V119*K119</f>
        <v>0</v>
      </c>
      <c r="X119" s="147">
        <v>0</v>
      </c>
      <c r="Y119" s="147">
        <f>X119*K119</f>
        <v>0</v>
      </c>
      <c r="Z119" s="147">
        <v>0</v>
      </c>
      <c r="AA119" s="148">
        <f>Z119*K119</f>
        <v>0</v>
      </c>
      <c r="AR119" s="21" t="s">
        <v>521</v>
      </c>
      <c r="AT119" s="21" t="s">
        <v>140</v>
      </c>
      <c r="AU119" s="21" t="s">
        <v>101</v>
      </c>
      <c r="AY119" s="21" t="s">
        <v>139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1" t="s">
        <v>11</v>
      </c>
      <c r="BK119" s="149">
        <f>ROUND(L119*K119,0)</f>
        <v>0</v>
      </c>
      <c r="BL119" s="21" t="s">
        <v>521</v>
      </c>
      <c r="BM119" s="21" t="s">
        <v>526</v>
      </c>
    </row>
    <row r="120" spans="2:47" s="1" customFormat="1" ht="42" customHeight="1">
      <c r="B120" s="35"/>
      <c r="C120" s="36"/>
      <c r="D120" s="36"/>
      <c r="E120" s="36"/>
      <c r="F120" s="278" t="s">
        <v>527</v>
      </c>
      <c r="G120" s="279"/>
      <c r="H120" s="279"/>
      <c r="I120" s="279"/>
      <c r="J120" s="36"/>
      <c r="K120" s="36"/>
      <c r="L120" s="36"/>
      <c r="M120" s="36"/>
      <c r="N120" s="36"/>
      <c r="O120" s="36"/>
      <c r="P120" s="36"/>
      <c r="Q120" s="36"/>
      <c r="R120" s="37"/>
      <c r="T120" s="186"/>
      <c r="U120" s="36"/>
      <c r="V120" s="36"/>
      <c r="W120" s="36"/>
      <c r="X120" s="36"/>
      <c r="Y120" s="36"/>
      <c r="Z120" s="36"/>
      <c r="AA120" s="74"/>
      <c r="AT120" s="21" t="s">
        <v>344</v>
      </c>
      <c r="AU120" s="21" t="s">
        <v>101</v>
      </c>
    </row>
    <row r="121" spans="2:63" s="9" customFormat="1" ht="29.85" customHeight="1">
      <c r="B121" s="129"/>
      <c r="C121" s="130"/>
      <c r="D121" s="139" t="s">
        <v>515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284">
        <f>BK121</f>
        <v>0</v>
      </c>
      <c r="O121" s="285"/>
      <c r="P121" s="285"/>
      <c r="Q121" s="285"/>
      <c r="R121" s="132"/>
      <c r="T121" s="133"/>
      <c r="U121" s="130"/>
      <c r="V121" s="130"/>
      <c r="W121" s="134">
        <f>SUM(W122:W137)</f>
        <v>0</v>
      </c>
      <c r="X121" s="130"/>
      <c r="Y121" s="134">
        <f>SUM(Y122:Y137)</f>
        <v>0</v>
      </c>
      <c r="Z121" s="130"/>
      <c r="AA121" s="135">
        <f>SUM(AA122:AA137)</f>
        <v>0</v>
      </c>
      <c r="AR121" s="136" t="s">
        <v>164</v>
      </c>
      <c r="AT121" s="137" t="s">
        <v>82</v>
      </c>
      <c r="AU121" s="137" t="s">
        <v>11</v>
      </c>
      <c r="AY121" s="136" t="s">
        <v>139</v>
      </c>
      <c r="BK121" s="138">
        <f>SUM(BK122:BK137)</f>
        <v>0</v>
      </c>
    </row>
    <row r="122" spans="2:65" s="1" customFormat="1" ht="31.5" customHeight="1">
      <c r="B122" s="140"/>
      <c r="C122" s="141" t="s">
        <v>156</v>
      </c>
      <c r="D122" s="141" t="s">
        <v>140</v>
      </c>
      <c r="E122" s="142" t="s">
        <v>528</v>
      </c>
      <c r="F122" s="262" t="s">
        <v>529</v>
      </c>
      <c r="G122" s="262"/>
      <c r="H122" s="262"/>
      <c r="I122" s="262"/>
      <c r="J122" s="143" t="s">
        <v>287</v>
      </c>
      <c r="K122" s="144">
        <v>1</v>
      </c>
      <c r="L122" s="263"/>
      <c r="M122" s="263"/>
      <c r="N122" s="263">
        <f>ROUND(L122*K122,0)</f>
        <v>0</v>
      </c>
      <c r="O122" s="263"/>
      <c r="P122" s="263"/>
      <c r="Q122" s="263"/>
      <c r="R122" s="145"/>
      <c r="T122" s="146" t="s">
        <v>5</v>
      </c>
      <c r="U122" s="44" t="s">
        <v>48</v>
      </c>
      <c r="V122" s="147">
        <v>0</v>
      </c>
      <c r="W122" s="147">
        <f>V122*K122</f>
        <v>0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1" t="s">
        <v>521</v>
      </c>
      <c r="AT122" s="21" t="s">
        <v>140</v>
      </c>
      <c r="AU122" s="21" t="s">
        <v>101</v>
      </c>
      <c r="AY122" s="21" t="s">
        <v>139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11</v>
      </c>
      <c r="BK122" s="149">
        <f>ROUND(L122*K122,0)</f>
        <v>0</v>
      </c>
      <c r="BL122" s="21" t="s">
        <v>521</v>
      </c>
      <c r="BM122" s="21" t="s">
        <v>530</v>
      </c>
    </row>
    <row r="123" spans="2:65" s="1" customFormat="1" ht="31.5" customHeight="1">
      <c r="B123" s="140"/>
      <c r="C123" s="141" t="s">
        <v>144</v>
      </c>
      <c r="D123" s="141" t="s">
        <v>140</v>
      </c>
      <c r="E123" s="142" t="s">
        <v>531</v>
      </c>
      <c r="F123" s="262" t="s">
        <v>532</v>
      </c>
      <c r="G123" s="262"/>
      <c r="H123" s="262"/>
      <c r="I123" s="262"/>
      <c r="J123" s="143" t="s">
        <v>533</v>
      </c>
      <c r="K123" s="144">
        <v>1.5</v>
      </c>
      <c r="L123" s="263"/>
      <c r="M123" s="263"/>
      <c r="N123" s="263">
        <f>ROUND(L123*K123,0)</f>
        <v>0</v>
      </c>
      <c r="O123" s="263"/>
      <c r="P123" s="263"/>
      <c r="Q123" s="263"/>
      <c r="R123" s="145"/>
      <c r="T123" s="146" t="s">
        <v>5</v>
      </c>
      <c r="U123" s="44" t="s">
        <v>48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1" t="s">
        <v>521</v>
      </c>
      <c r="AT123" s="21" t="s">
        <v>140</v>
      </c>
      <c r="AU123" s="21" t="s">
        <v>101</v>
      </c>
      <c r="AY123" s="21" t="s">
        <v>139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1" t="s">
        <v>11</v>
      </c>
      <c r="BK123" s="149">
        <f>ROUND(L123*K123,0)</f>
        <v>0</v>
      </c>
      <c r="BL123" s="21" t="s">
        <v>521</v>
      </c>
      <c r="BM123" s="21" t="s">
        <v>534</v>
      </c>
    </row>
    <row r="124" spans="2:47" s="1" customFormat="1" ht="30" customHeight="1">
      <c r="B124" s="35"/>
      <c r="C124" s="36"/>
      <c r="D124" s="36"/>
      <c r="E124" s="36"/>
      <c r="F124" s="278" t="s">
        <v>535</v>
      </c>
      <c r="G124" s="279"/>
      <c r="H124" s="279"/>
      <c r="I124" s="279"/>
      <c r="J124" s="36"/>
      <c r="K124" s="36"/>
      <c r="L124" s="36"/>
      <c r="M124" s="36"/>
      <c r="N124" s="36"/>
      <c r="O124" s="36"/>
      <c r="P124" s="36"/>
      <c r="Q124" s="36"/>
      <c r="R124" s="37"/>
      <c r="T124" s="186"/>
      <c r="U124" s="36"/>
      <c r="V124" s="36"/>
      <c r="W124" s="36"/>
      <c r="X124" s="36"/>
      <c r="Y124" s="36"/>
      <c r="Z124" s="36"/>
      <c r="AA124" s="74"/>
      <c r="AT124" s="21" t="s">
        <v>344</v>
      </c>
      <c r="AU124" s="21" t="s">
        <v>101</v>
      </c>
    </row>
    <row r="125" spans="2:65" s="1" customFormat="1" ht="22.5" customHeight="1">
      <c r="B125" s="140"/>
      <c r="C125" s="141" t="s">
        <v>164</v>
      </c>
      <c r="D125" s="141" t="s">
        <v>140</v>
      </c>
      <c r="E125" s="142" t="s">
        <v>536</v>
      </c>
      <c r="F125" s="262" t="s">
        <v>537</v>
      </c>
      <c r="G125" s="262"/>
      <c r="H125" s="262"/>
      <c r="I125" s="262"/>
      <c r="J125" s="143" t="s">
        <v>287</v>
      </c>
      <c r="K125" s="144">
        <v>1</v>
      </c>
      <c r="L125" s="263"/>
      <c r="M125" s="263"/>
      <c r="N125" s="263">
        <f>ROUND(L125*K125,0)</f>
        <v>0</v>
      </c>
      <c r="O125" s="263"/>
      <c r="P125" s="263"/>
      <c r="Q125" s="263"/>
      <c r="R125" s="145"/>
      <c r="T125" s="146" t="s">
        <v>5</v>
      </c>
      <c r="U125" s="44" t="s">
        <v>48</v>
      </c>
      <c r="V125" s="147">
        <v>0</v>
      </c>
      <c r="W125" s="147">
        <f>V125*K125</f>
        <v>0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1" t="s">
        <v>521</v>
      </c>
      <c r="AT125" s="21" t="s">
        <v>140</v>
      </c>
      <c r="AU125" s="21" t="s">
        <v>101</v>
      </c>
      <c r="AY125" s="21" t="s">
        <v>139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11</v>
      </c>
      <c r="BK125" s="149">
        <f>ROUND(L125*K125,0)</f>
        <v>0</v>
      </c>
      <c r="BL125" s="21" t="s">
        <v>521</v>
      </c>
      <c r="BM125" s="21" t="s">
        <v>538</v>
      </c>
    </row>
    <row r="126" spans="2:65" s="1" customFormat="1" ht="22.5" customHeight="1">
      <c r="B126" s="140"/>
      <c r="C126" s="141" t="s">
        <v>169</v>
      </c>
      <c r="D126" s="141" t="s">
        <v>140</v>
      </c>
      <c r="E126" s="142" t="s">
        <v>539</v>
      </c>
      <c r="F126" s="262" t="s">
        <v>540</v>
      </c>
      <c r="G126" s="262"/>
      <c r="H126" s="262"/>
      <c r="I126" s="262"/>
      <c r="J126" s="143" t="s">
        <v>287</v>
      </c>
      <c r="K126" s="144">
        <v>1.5</v>
      </c>
      <c r="L126" s="263"/>
      <c r="M126" s="263"/>
      <c r="N126" s="263">
        <f>ROUND(L126*K126,0)</f>
        <v>0</v>
      </c>
      <c r="O126" s="263"/>
      <c r="P126" s="263"/>
      <c r="Q126" s="263"/>
      <c r="R126" s="145"/>
      <c r="T126" s="146" t="s">
        <v>5</v>
      </c>
      <c r="U126" s="44" t="s">
        <v>48</v>
      </c>
      <c r="V126" s="147">
        <v>0</v>
      </c>
      <c r="W126" s="147">
        <f>V126*K126</f>
        <v>0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1" t="s">
        <v>521</v>
      </c>
      <c r="AT126" s="21" t="s">
        <v>140</v>
      </c>
      <c r="AU126" s="21" t="s">
        <v>101</v>
      </c>
      <c r="AY126" s="21" t="s">
        <v>139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11</v>
      </c>
      <c r="BK126" s="149">
        <f>ROUND(L126*K126,0)</f>
        <v>0</v>
      </c>
      <c r="BL126" s="21" t="s">
        <v>521</v>
      </c>
      <c r="BM126" s="21" t="s">
        <v>541</v>
      </c>
    </row>
    <row r="127" spans="2:47" s="1" customFormat="1" ht="30" customHeight="1">
      <c r="B127" s="35"/>
      <c r="C127" s="36"/>
      <c r="D127" s="36"/>
      <c r="E127" s="36"/>
      <c r="F127" s="278" t="s">
        <v>535</v>
      </c>
      <c r="G127" s="279"/>
      <c r="H127" s="279"/>
      <c r="I127" s="279"/>
      <c r="J127" s="36"/>
      <c r="K127" s="36"/>
      <c r="L127" s="36"/>
      <c r="M127" s="36"/>
      <c r="N127" s="36"/>
      <c r="O127" s="36"/>
      <c r="P127" s="36"/>
      <c r="Q127" s="36"/>
      <c r="R127" s="37"/>
      <c r="T127" s="186"/>
      <c r="U127" s="36"/>
      <c r="V127" s="36"/>
      <c r="W127" s="36"/>
      <c r="X127" s="36"/>
      <c r="Y127" s="36"/>
      <c r="Z127" s="36"/>
      <c r="AA127" s="74"/>
      <c r="AT127" s="21" t="s">
        <v>344</v>
      </c>
      <c r="AU127" s="21" t="s">
        <v>101</v>
      </c>
    </row>
    <row r="128" spans="2:65" s="1" customFormat="1" ht="22.5" customHeight="1">
      <c r="B128" s="140"/>
      <c r="C128" s="141" t="s">
        <v>175</v>
      </c>
      <c r="D128" s="141" t="s">
        <v>140</v>
      </c>
      <c r="E128" s="142" t="s">
        <v>542</v>
      </c>
      <c r="F128" s="262" t="s">
        <v>543</v>
      </c>
      <c r="G128" s="262"/>
      <c r="H128" s="262"/>
      <c r="I128" s="262"/>
      <c r="J128" s="143" t="s">
        <v>520</v>
      </c>
      <c r="K128" s="144">
        <v>1</v>
      </c>
      <c r="L128" s="263"/>
      <c r="M128" s="263"/>
      <c r="N128" s="263">
        <f>ROUND(L128*K128,0)</f>
        <v>0</v>
      </c>
      <c r="O128" s="263"/>
      <c r="P128" s="263"/>
      <c r="Q128" s="263"/>
      <c r="R128" s="145"/>
      <c r="T128" s="146" t="s">
        <v>5</v>
      </c>
      <c r="U128" s="44" t="s">
        <v>48</v>
      </c>
      <c r="V128" s="147">
        <v>0</v>
      </c>
      <c r="W128" s="147">
        <f>V128*K128</f>
        <v>0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1" t="s">
        <v>521</v>
      </c>
      <c r="AT128" s="21" t="s">
        <v>140</v>
      </c>
      <c r="AU128" s="21" t="s">
        <v>101</v>
      </c>
      <c r="AY128" s="21" t="s">
        <v>139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1" t="s">
        <v>11</v>
      </c>
      <c r="BK128" s="149">
        <f>ROUND(L128*K128,0)</f>
        <v>0</v>
      </c>
      <c r="BL128" s="21" t="s">
        <v>521</v>
      </c>
      <c r="BM128" s="21" t="s">
        <v>544</v>
      </c>
    </row>
    <row r="129" spans="2:65" s="1" customFormat="1" ht="22.5" customHeight="1">
      <c r="B129" s="140"/>
      <c r="C129" s="141">
        <v>8</v>
      </c>
      <c r="D129" s="141" t="s">
        <v>140</v>
      </c>
      <c r="E129" s="142" t="s">
        <v>545</v>
      </c>
      <c r="F129" s="262" t="s">
        <v>546</v>
      </c>
      <c r="G129" s="262"/>
      <c r="H129" s="262"/>
      <c r="I129" s="262"/>
      <c r="J129" s="143" t="s">
        <v>287</v>
      </c>
      <c r="K129" s="144">
        <v>11.429</v>
      </c>
      <c r="L129" s="263"/>
      <c r="M129" s="263"/>
      <c r="N129" s="263">
        <f>ROUND(L129*K129,0)</f>
        <v>0</v>
      </c>
      <c r="O129" s="263"/>
      <c r="P129" s="263"/>
      <c r="Q129" s="263"/>
      <c r="R129" s="145"/>
      <c r="T129" s="146" t="s">
        <v>5</v>
      </c>
      <c r="U129" s="44" t="s">
        <v>48</v>
      </c>
      <c r="V129" s="147">
        <v>0</v>
      </c>
      <c r="W129" s="147">
        <f>V129*K129</f>
        <v>0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1" t="s">
        <v>521</v>
      </c>
      <c r="AT129" s="21" t="s">
        <v>140</v>
      </c>
      <c r="AU129" s="21" t="s">
        <v>101</v>
      </c>
      <c r="AY129" s="21" t="s">
        <v>139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1" t="s">
        <v>11</v>
      </c>
      <c r="BK129" s="149">
        <f>ROUND(L129*K129,0)</f>
        <v>0</v>
      </c>
      <c r="BL129" s="21" t="s">
        <v>521</v>
      </c>
      <c r="BM129" s="21" t="s">
        <v>547</v>
      </c>
    </row>
    <row r="130" spans="2:47" s="1" customFormat="1" ht="30" customHeight="1">
      <c r="B130" s="35"/>
      <c r="C130" s="36"/>
      <c r="D130" s="36"/>
      <c r="E130" s="36"/>
      <c r="F130" s="278" t="s">
        <v>548</v>
      </c>
      <c r="G130" s="279"/>
      <c r="H130" s="279"/>
      <c r="I130" s="279"/>
      <c r="J130" s="36"/>
      <c r="K130" s="36"/>
      <c r="L130" s="36"/>
      <c r="M130" s="36"/>
      <c r="N130" s="36"/>
      <c r="O130" s="36"/>
      <c r="P130" s="36"/>
      <c r="Q130" s="36"/>
      <c r="R130" s="37"/>
      <c r="T130" s="186"/>
      <c r="U130" s="36"/>
      <c r="V130" s="36"/>
      <c r="W130" s="36"/>
      <c r="X130" s="36"/>
      <c r="Y130" s="36"/>
      <c r="Z130" s="36"/>
      <c r="AA130" s="74"/>
      <c r="AT130" s="21" t="s">
        <v>344</v>
      </c>
      <c r="AU130" s="21" t="s">
        <v>101</v>
      </c>
    </row>
    <row r="131" spans="2:51" s="11" customFormat="1" ht="22.5" customHeight="1">
      <c r="B131" s="158"/>
      <c r="C131" s="159"/>
      <c r="D131" s="159"/>
      <c r="E131" s="160" t="s">
        <v>5</v>
      </c>
      <c r="F131" s="270" t="s">
        <v>549</v>
      </c>
      <c r="G131" s="271"/>
      <c r="H131" s="271"/>
      <c r="I131" s="271"/>
      <c r="J131" s="159"/>
      <c r="K131" s="161" t="s">
        <v>5</v>
      </c>
      <c r="L131" s="159"/>
      <c r="M131" s="159"/>
      <c r="N131" s="159"/>
      <c r="O131" s="159"/>
      <c r="P131" s="159"/>
      <c r="Q131" s="159"/>
      <c r="R131" s="162"/>
      <c r="T131" s="163"/>
      <c r="U131" s="159"/>
      <c r="V131" s="159"/>
      <c r="W131" s="159"/>
      <c r="X131" s="159"/>
      <c r="Y131" s="159"/>
      <c r="Z131" s="159"/>
      <c r="AA131" s="164"/>
      <c r="AT131" s="165" t="s">
        <v>147</v>
      </c>
      <c r="AU131" s="165" t="s">
        <v>101</v>
      </c>
      <c r="AV131" s="11" t="s">
        <v>11</v>
      </c>
      <c r="AW131" s="11" t="s">
        <v>40</v>
      </c>
      <c r="AX131" s="11" t="s">
        <v>83</v>
      </c>
      <c r="AY131" s="165" t="s">
        <v>139</v>
      </c>
    </row>
    <row r="132" spans="2:51" s="10" customFormat="1" ht="22.5" customHeight="1">
      <c r="B132" s="150"/>
      <c r="C132" s="151"/>
      <c r="D132" s="151"/>
      <c r="E132" s="152" t="s">
        <v>5</v>
      </c>
      <c r="F132" s="268" t="s">
        <v>550</v>
      </c>
      <c r="G132" s="269"/>
      <c r="H132" s="269"/>
      <c r="I132" s="269"/>
      <c r="J132" s="151"/>
      <c r="K132" s="153">
        <v>11.429</v>
      </c>
      <c r="L132" s="151"/>
      <c r="M132" s="151"/>
      <c r="N132" s="151"/>
      <c r="O132" s="151"/>
      <c r="P132" s="151"/>
      <c r="Q132" s="151"/>
      <c r="R132" s="154"/>
      <c r="T132" s="155"/>
      <c r="U132" s="151"/>
      <c r="V132" s="151"/>
      <c r="W132" s="151"/>
      <c r="X132" s="151"/>
      <c r="Y132" s="151"/>
      <c r="Z132" s="151"/>
      <c r="AA132" s="156"/>
      <c r="AT132" s="157" t="s">
        <v>147</v>
      </c>
      <c r="AU132" s="157" t="s">
        <v>101</v>
      </c>
      <c r="AV132" s="10" t="s">
        <v>101</v>
      </c>
      <c r="AW132" s="10" t="s">
        <v>40</v>
      </c>
      <c r="AX132" s="10" t="s">
        <v>83</v>
      </c>
      <c r="AY132" s="157" t="s">
        <v>139</v>
      </c>
    </row>
    <row r="133" spans="2:65" s="1" customFormat="1" ht="22.5" customHeight="1">
      <c r="B133" s="140"/>
      <c r="C133" s="141">
        <v>9</v>
      </c>
      <c r="D133" s="141" t="s">
        <v>140</v>
      </c>
      <c r="E133" s="142" t="s">
        <v>551</v>
      </c>
      <c r="F133" s="262" t="s">
        <v>552</v>
      </c>
      <c r="G133" s="262"/>
      <c r="H133" s="262"/>
      <c r="I133" s="262"/>
      <c r="J133" s="143" t="s">
        <v>287</v>
      </c>
      <c r="K133" s="144">
        <v>1</v>
      </c>
      <c r="L133" s="263"/>
      <c r="M133" s="263"/>
      <c r="N133" s="263">
        <f>ROUND(L133*K133,0)</f>
        <v>0</v>
      </c>
      <c r="O133" s="263"/>
      <c r="P133" s="263"/>
      <c r="Q133" s="263"/>
      <c r="R133" s="145"/>
      <c r="T133" s="146" t="s">
        <v>5</v>
      </c>
      <c r="U133" s="44" t="s">
        <v>48</v>
      </c>
      <c r="V133" s="147">
        <v>0</v>
      </c>
      <c r="W133" s="147">
        <f>V133*K133</f>
        <v>0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1" t="s">
        <v>521</v>
      </c>
      <c r="AT133" s="21" t="s">
        <v>140</v>
      </c>
      <c r="AU133" s="21" t="s">
        <v>101</v>
      </c>
      <c r="AY133" s="21" t="s">
        <v>139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1" t="s">
        <v>11</v>
      </c>
      <c r="BK133" s="149">
        <f>ROUND(L133*K133,0)</f>
        <v>0</v>
      </c>
      <c r="BL133" s="21" t="s">
        <v>521</v>
      </c>
      <c r="BM133" s="21" t="s">
        <v>553</v>
      </c>
    </row>
    <row r="134" spans="2:47" s="1" customFormat="1" ht="30" customHeight="1">
      <c r="B134" s="35"/>
      <c r="C134" s="36"/>
      <c r="D134" s="36"/>
      <c r="E134" s="36"/>
      <c r="F134" s="278" t="s">
        <v>554</v>
      </c>
      <c r="G134" s="279"/>
      <c r="H134" s="279"/>
      <c r="I134" s="279"/>
      <c r="J134" s="36"/>
      <c r="K134" s="36"/>
      <c r="L134" s="36"/>
      <c r="M134" s="36"/>
      <c r="N134" s="36"/>
      <c r="O134" s="36"/>
      <c r="P134" s="36"/>
      <c r="Q134" s="36"/>
      <c r="R134" s="37"/>
      <c r="T134" s="186"/>
      <c r="U134" s="36"/>
      <c r="V134" s="36"/>
      <c r="W134" s="36"/>
      <c r="X134" s="36"/>
      <c r="Y134" s="36"/>
      <c r="Z134" s="36"/>
      <c r="AA134" s="74"/>
      <c r="AT134" s="21" t="s">
        <v>344</v>
      </c>
      <c r="AU134" s="21" t="s">
        <v>101</v>
      </c>
    </row>
    <row r="135" spans="2:65" s="1" customFormat="1" ht="31.5" customHeight="1">
      <c r="B135" s="140"/>
      <c r="C135" s="141">
        <v>10</v>
      </c>
      <c r="D135" s="141" t="s">
        <v>140</v>
      </c>
      <c r="E135" s="142" t="s">
        <v>555</v>
      </c>
      <c r="F135" s="262" t="s">
        <v>556</v>
      </c>
      <c r="G135" s="262"/>
      <c r="H135" s="262"/>
      <c r="I135" s="262"/>
      <c r="J135" s="143" t="s">
        <v>287</v>
      </c>
      <c r="K135" s="144">
        <v>1</v>
      </c>
      <c r="L135" s="263"/>
      <c r="M135" s="263"/>
      <c r="N135" s="263">
        <f>ROUND(L135*K135,0)</f>
        <v>0</v>
      </c>
      <c r="O135" s="263"/>
      <c r="P135" s="263"/>
      <c r="Q135" s="263"/>
      <c r="R135" s="145"/>
      <c r="T135" s="146" t="s">
        <v>5</v>
      </c>
      <c r="U135" s="44" t="s">
        <v>48</v>
      </c>
      <c r="V135" s="147">
        <v>0</v>
      </c>
      <c r="W135" s="147">
        <f>V135*K135</f>
        <v>0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1" t="s">
        <v>521</v>
      </c>
      <c r="AT135" s="21" t="s">
        <v>140</v>
      </c>
      <c r="AU135" s="21" t="s">
        <v>101</v>
      </c>
      <c r="AY135" s="21" t="s">
        <v>139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1" t="s">
        <v>11</v>
      </c>
      <c r="BK135" s="149">
        <f>ROUND(L135*K135,0)</f>
        <v>0</v>
      </c>
      <c r="BL135" s="21" t="s">
        <v>521</v>
      </c>
      <c r="BM135" s="21" t="s">
        <v>557</v>
      </c>
    </row>
    <row r="136" spans="2:65" s="1" customFormat="1" ht="22.5" customHeight="1">
      <c r="B136" s="140"/>
      <c r="C136" s="141">
        <v>11</v>
      </c>
      <c r="D136" s="141" t="s">
        <v>140</v>
      </c>
      <c r="E136" s="142" t="s">
        <v>558</v>
      </c>
      <c r="F136" s="262" t="s">
        <v>559</v>
      </c>
      <c r="G136" s="262"/>
      <c r="H136" s="262"/>
      <c r="I136" s="262"/>
      <c r="J136" s="143" t="s">
        <v>287</v>
      </c>
      <c r="K136" s="144">
        <v>1</v>
      </c>
      <c r="L136" s="263"/>
      <c r="M136" s="263"/>
      <c r="N136" s="263">
        <f>ROUND(L136*K136,0)</f>
        <v>0</v>
      </c>
      <c r="O136" s="263"/>
      <c r="P136" s="263"/>
      <c r="Q136" s="263"/>
      <c r="R136" s="145"/>
      <c r="T136" s="146" t="s">
        <v>5</v>
      </c>
      <c r="U136" s="44" t="s">
        <v>48</v>
      </c>
      <c r="V136" s="147">
        <v>0</v>
      </c>
      <c r="W136" s="147">
        <f>V136*K136</f>
        <v>0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1" t="s">
        <v>521</v>
      </c>
      <c r="AT136" s="21" t="s">
        <v>140</v>
      </c>
      <c r="AU136" s="21" t="s">
        <v>101</v>
      </c>
      <c r="AY136" s="21" t="s">
        <v>139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1" t="s">
        <v>11</v>
      </c>
      <c r="BK136" s="149">
        <f>ROUND(L136*K136,0)</f>
        <v>0</v>
      </c>
      <c r="BL136" s="21" t="s">
        <v>521</v>
      </c>
      <c r="BM136" s="21" t="s">
        <v>560</v>
      </c>
    </row>
    <row r="137" spans="2:65" s="1" customFormat="1" ht="31.5" customHeight="1">
      <c r="B137" s="140"/>
      <c r="C137" s="141">
        <v>12</v>
      </c>
      <c r="D137" s="141" t="s">
        <v>140</v>
      </c>
      <c r="E137" s="142" t="s">
        <v>561</v>
      </c>
      <c r="F137" s="262" t="s">
        <v>562</v>
      </c>
      <c r="G137" s="262"/>
      <c r="H137" s="262"/>
      <c r="I137" s="262"/>
      <c r="J137" s="143" t="s">
        <v>287</v>
      </c>
      <c r="K137" s="144">
        <v>1</v>
      </c>
      <c r="L137" s="263"/>
      <c r="M137" s="263"/>
      <c r="N137" s="263">
        <f>ROUND(L137*K137,0)</f>
        <v>0</v>
      </c>
      <c r="O137" s="263"/>
      <c r="P137" s="263"/>
      <c r="Q137" s="263"/>
      <c r="R137" s="145"/>
      <c r="T137" s="146" t="s">
        <v>5</v>
      </c>
      <c r="U137" s="44" t="s">
        <v>48</v>
      </c>
      <c r="V137" s="147">
        <v>0</v>
      </c>
      <c r="W137" s="147">
        <f>V137*K137</f>
        <v>0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1" t="s">
        <v>521</v>
      </c>
      <c r="AT137" s="21" t="s">
        <v>140</v>
      </c>
      <c r="AU137" s="21" t="s">
        <v>101</v>
      </c>
      <c r="AY137" s="21" t="s">
        <v>139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11</v>
      </c>
      <c r="BK137" s="149">
        <f>ROUND(L137*K137,0)</f>
        <v>0</v>
      </c>
      <c r="BL137" s="21" t="s">
        <v>521</v>
      </c>
      <c r="BM137" s="21" t="s">
        <v>563</v>
      </c>
    </row>
    <row r="138" spans="2:63" s="9" customFormat="1" ht="29.85" customHeight="1">
      <c r="B138" s="129"/>
      <c r="C138" s="130"/>
      <c r="D138" s="139" t="s">
        <v>516</v>
      </c>
      <c r="E138" s="139"/>
      <c r="F138" s="139"/>
      <c r="G138" s="139"/>
      <c r="H138" s="139"/>
      <c r="I138" s="139"/>
      <c r="J138" s="139"/>
      <c r="K138" s="139"/>
      <c r="L138" s="139"/>
      <c r="M138" s="139"/>
      <c r="N138" s="286">
        <f>BK138</f>
        <v>0</v>
      </c>
      <c r="O138" s="287"/>
      <c r="P138" s="287"/>
      <c r="Q138" s="287"/>
      <c r="R138" s="132"/>
      <c r="T138" s="133"/>
      <c r="U138" s="130"/>
      <c r="V138" s="130"/>
      <c r="W138" s="134">
        <f>W139</f>
        <v>0</v>
      </c>
      <c r="X138" s="130"/>
      <c r="Y138" s="134">
        <f>Y139</f>
        <v>0</v>
      </c>
      <c r="Z138" s="130"/>
      <c r="AA138" s="135">
        <f>AA139</f>
        <v>0</v>
      </c>
      <c r="AR138" s="136" t="s">
        <v>164</v>
      </c>
      <c r="AT138" s="137" t="s">
        <v>82</v>
      </c>
      <c r="AU138" s="137" t="s">
        <v>11</v>
      </c>
      <c r="AY138" s="136" t="s">
        <v>139</v>
      </c>
      <c r="BK138" s="138">
        <f>BK139</f>
        <v>0</v>
      </c>
    </row>
    <row r="139" spans="2:65" s="1" customFormat="1" ht="22.5" customHeight="1">
      <c r="B139" s="140"/>
      <c r="C139" s="141">
        <v>13</v>
      </c>
      <c r="D139" s="141" t="s">
        <v>140</v>
      </c>
      <c r="E139" s="142" t="s">
        <v>564</v>
      </c>
      <c r="F139" s="262" t="s">
        <v>565</v>
      </c>
      <c r="G139" s="262"/>
      <c r="H139" s="262"/>
      <c r="I139" s="262"/>
      <c r="J139" s="143" t="s">
        <v>235</v>
      </c>
      <c r="K139" s="144">
        <v>1.35</v>
      </c>
      <c r="L139" s="263"/>
      <c r="M139" s="263"/>
      <c r="N139" s="263">
        <f>ROUND(L139*K139,0)</f>
        <v>0</v>
      </c>
      <c r="O139" s="263"/>
      <c r="P139" s="263"/>
      <c r="Q139" s="263"/>
      <c r="R139" s="145"/>
      <c r="T139" s="146" t="s">
        <v>5</v>
      </c>
      <c r="U139" s="44" t="s">
        <v>48</v>
      </c>
      <c r="V139" s="147">
        <v>0</v>
      </c>
      <c r="W139" s="147">
        <f>V139*K139</f>
        <v>0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1" t="s">
        <v>521</v>
      </c>
      <c r="AT139" s="21" t="s">
        <v>140</v>
      </c>
      <c r="AU139" s="21" t="s">
        <v>101</v>
      </c>
      <c r="AY139" s="21" t="s">
        <v>139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1" t="s">
        <v>11</v>
      </c>
      <c r="BK139" s="149">
        <f>ROUND(L139*K139,0)</f>
        <v>0</v>
      </c>
      <c r="BL139" s="21" t="s">
        <v>521</v>
      </c>
      <c r="BM139" s="21" t="s">
        <v>566</v>
      </c>
    </row>
    <row r="140" spans="2:63" s="9" customFormat="1" ht="29.85" customHeight="1">
      <c r="B140" s="129"/>
      <c r="C140" s="130"/>
      <c r="D140" s="139" t="s">
        <v>517</v>
      </c>
      <c r="E140" s="139"/>
      <c r="F140" s="139"/>
      <c r="G140" s="139"/>
      <c r="H140" s="139"/>
      <c r="I140" s="139"/>
      <c r="J140" s="139"/>
      <c r="K140" s="139"/>
      <c r="L140" s="139"/>
      <c r="M140" s="139"/>
      <c r="N140" s="286">
        <f>BK140</f>
        <v>0</v>
      </c>
      <c r="O140" s="287"/>
      <c r="P140" s="287"/>
      <c r="Q140" s="287"/>
      <c r="R140" s="132"/>
      <c r="T140" s="133"/>
      <c r="U140" s="130"/>
      <c r="V140" s="130"/>
      <c r="W140" s="134">
        <f>W141</f>
        <v>0</v>
      </c>
      <c r="X140" s="130"/>
      <c r="Y140" s="134">
        <f>Y141</f>
        <v>0</v>
      </c>
      <c r="Z140" s="130"/>
      <c r="AA140" s="135">
        <f>AA141</f>
        <v>0</v>
      </c>
      <c r="AR140" s="136" t="s">
        <v>164</v>
      </c>
      <c r="AT140" s="137" t="s">
        <v>82</v>
      </c>
      <c r="AU140" s="137" t="s">
        <v>11</v>
      </c>
      <c r="AY140" s="136" t="s">
        <v>139</v>
      </c>
      <c r="BK140" s="138">
        <f>BK141</f>
        <v>0</v>
      </c>
    </row>
    <row r="141" spans="2:65" s="1" customFormat="1" ht="31.5" customHeight="1">
      <c r="B141" s="140"/>
      <c r="C141" s="141">
        <v>14</v>
      </c>
      <c r="D141" s="141" t="s">
        <v>140</v>
      </c>
      <c r="E141" s="142" t="s">
        <v>567</v>
      </c>
      <c r="F141" s="262" t="s">
        <v>568</v>
      </c>
      <c r="G141" s="262"/>
      <c r="H141" s="262"/>
      <c r="I141" s="262"/>
      <c r="J141" s="143" t="s">
        <v>167</v>
      </c>
      <c r="K141" s="144">
        <v>30</v>
      </c>
      <c r="L141" s="263"/>
      <c r="M141" s="263"/>
      <c r="N141" s="263">
        <f>ROUND(L141*K141,0)</f>
        <v>0</v>
      </c>
      <c r="O141" s="263"/>
      <c r="P141" s="263"/>
      <c r="Q141" s="263"/>
      <c r="R141" s="145"/>
      <c r="T141" s="146" t="s">
        <v>5</v>
      </c>
      <c r="U141" s="187" t="s">
        <v>48</v>
      </c>
      <c r="V141" s="188">
        <v>0</v>
      </c>
      <c r="W141" s="188">
        <f>V141*K141</f>
        <v>0</v>
      </c>
      <c r="X141" s="188">
        <v>0</v>
      </c>
      <c r="Y141" s="188">
        <f>X141*K141</f>
        <v>0</v>
      </c>
      <c r="Z141" s="188">
        <v>0</v>
      </c>
      <c r="AA141" s="189">
        <f>Z141*K141</f>
        <v>0</v>
      </c>
      <c r="AR141" s="21" t="s">
        <v>521</v>
      </c>
      <c r="AT141" s="21" t="s">
        <v>140</v>
      </c>
      <c r="AU141" s="21" t="s">
        <v>101</v>
      </c>
      <c r="AY141" s="21" t="s">
        <v>139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1" t="s">
        <v>11</v>
      </c>
      <c r="BK141" s="149">
        <f>ROUND(L141*K141,0)</f>
        <v>0</v>
      </c>
      <c r="BL141" s="21" t="s">
        <v>521</v>
      </c>
      <c r="BM141" s="21" t="s">
        <v>569</v>
      </c>
    </row>
    <row r="142" spans="2:18" s="1" customFormat="1" ht="6.95" customHeight="1"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1"/>
    </row>
  </sheetData>
  <mergeCells count="111">
    <mergeCell ref="H1:K1"/>
    <mergeCell ref="S2:AC2"/>
    <mergeCell ref="F141:I141"/>
    <mergeCell ref="L141:M141"/>
    <mergeCell ref="N141:Q141"/>
    <mergeCell ref="N114:Q114"/>
    <mergeCell ref="N115:Q115"/>
    <mergeCell ref="N116:Q116"/>
    <mergeCell ref="N121:Q121"/>
    <mergeCell ref="N138:Q138"/>
    <mergeCell ref="N140:Q140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29:I129"/>
    <mergeCell ref="L129:M129"/>
    <mergeCell ref="N129:Q129"/>
    <mergeCell ref="F124:I124"/>
    <mergeCell ref="F125:I125"/>
    <mergeCell ref="L125:M125"/>
    <mergeCell ref="N125:Q125"/>
    <mergeCell ref="F126:I126"/>
    <mergeCell ref="L126:M126"/>
    <mergeCell ref="N126:Q126"/>
    <mergeCell ref="F127:I127"/>
    <mergeCell ref="F128:I128"/>
    <mergeCell ref="L128:M128"/>
    <mergeCell ref="N128:Q128"/>
    <mergeCell ref="F118:I118"/>
    <mergeCell ref="F119:I119"/>
    <mergeCell ref="L119:M119"/>
    <mergeCell ref="N119:Q119"/>
    <mergeCell ref="F120:I120"/>
    <mergeCell ref="F122:I122"/>
    <mergeCell ref="L122:M122"/>
    <mergeCell ref="N122:Q122"/>
    <mergeCell ref="F123:I123"/>
    <mergeCell ref="L123:M123"/>
    <mergeCell ref="N123:Q123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Rechtik</dc:creator>
  <cp:keywords/>
  <dc:description/>
  <cp:lastModifiedBy>Pepa-PC</cp:lastModifiedBy>
  <cp:lastPrinted>2017-06-05T14:40:32Z</cp:lastPrinted>
  <dcterms:created xsi:type="dcterms:W3CDTF">2017-06-05T14:37:39Z</dcterms:created>
  <dcterms:modified xsi:type="dcterms:W3CDTF">2017-06-06T09:57:08Z</dcterms:modified>
  <cp:category/>
  <cp:version/>
  <cp:contentType/>
  <cp:contentStatus/>
</cp:coreProperties>
</file>