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32" yWindow="588" windowWidth="22716" windowHeight="11316" activeTab="1"/>
  </bookViews>
  <sheets>
    <sheet name="Rekapitulace stavby" sheetId="1" r:id="rId1"/>
    <sheet name="A56 - Oprava venkovního s..." sheetId="2" r:id="rId2"/>
  </sheets>
  <definedNames>
    <definedName name="_xlnm.Print_Area" localSheetId="1">'A56 - Oprava venkovního s...'!$C$4:$Q$70,'A56 - Oprava venkovního s...'!$C$76:$Q$107,'A56 - Oprava venkovního s...'!$C$113:$Q$241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'A56 - Oprava venkovního s...'!$122:$122</definedName>
  </definedNames>
  <calcPr calcId="125725"/>
</workbook>
</file>

<file path=xl/sharedStrings.xml><?xml version="1.0" encoding="utf-8"?>
<sst xmlns="http://schemas.openxmlformats.org/spreadsheetml/2006/main" count="1397" uniqueCount="283">
  <si>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</si>
  <si>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</si>
  <si>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</si>
  <si>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</si>
  <si>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</si>
  <si>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</si>
  <si>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</si>
  <si>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</si>
  <si>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</si>
  <si>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</si>
  <si>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</si>
  <si>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</si>
  <si>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</si>
  <si>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</si>
  <si>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</si>
  <si>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</si>
  <si>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</si>
  <si>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A56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</si>
  <si>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</si>
  <si>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</si>
  <si>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venkovního schodiště vč. zídek bytového domu</t>
  </si>
  <si>
    <t>JKSO:</t>
  </si>
  <si>
    <t/>
  </si>
  <si>
    <t>CC-CZ:</t>
  </si>
  <si>
    <t>Místo:</t>
  </si>
  <si>
    <t>ul.Čsl. Armády č.p. 799 , Frýdek - Místek</t>
  </si>
  <si>
    <t>Datum:</t>
  </si>
  <si>
    <t>8. 9. 2017</t>
  </si>
  <si>
    <t>Objednatel:</t>
  </si>
  <si>
    <t>IČ:</t>
  </si>
  <si>
    <t>Statutární město Frýdek - Místek</t>
  </si>
  <si>
    <t>DIČ:</t>
  </si>
  <si>
    <t>Zhotovitel:</t>
  </si>
  <si>
    <t>Vyplň údaj</t>
  </si>
  <si>
    <t>Projektant:</t>
  </si>
  <si>
    <t>VENEZA spol. s  r.o.</t>
  </si>
  <si>
    <t>True</t>
  </si>
  <si>
    <t>Zpracovatel:</t>
  </si>
  <si>
    <t>Ing. Lumír Hajdušek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</si>
  <si>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</si>
  <si>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</si>
  <si>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</si>
  <si>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</si>
  <si>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</si>
  <si>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</si>
  <si>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</si>
  <si>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</si>
  <si>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</si>
  <si>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</si>
  <si>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</si>
  <si>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</si>
  <si>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</si>
  <si>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</si>
  <si>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</si>
  <si>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</si>
  <si>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</si>
  <si>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</si>
  <si>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</si>
  <si>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</si>
  <si>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</si>
  <si>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</si>
  <si>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</si>
  <si>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</si>
  <si>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</si>
  <si>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</si>
  <si>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</si>
  <si>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</si>
  <si>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</si>
  <si>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</si>
  <si>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</si>
  <si>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</si>
  <si>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</si>
  <si>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</si>
  <si>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</si>
  <si>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</si>
  <si>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</si>
  <si>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</si>
  <si>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</si>
  <si>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</si>
  <si>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</si>
  <si>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</si>
  <si>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{79cf7235-3ac3-44f2-a98c-86407bda357d}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</si>
  <si>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</si>
  <si>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</si>
  <si>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</si>
  <si>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</si>
  <si>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</si>
  <si>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</si>
  <si>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</si>
  <si>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</si>
  <si>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</si>
  <si>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</si>
  <si>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</si>
  <si>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</si>
  <si>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</si>
  <si>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</si>
  <si>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</si>
  <si>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</si>
  <si>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</si>
  <si>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</si>
  <si>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</si>
  <si>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</si>
  <si>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</si>
  <si>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</si>
  <si>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</si>
  <si>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</si>
  <si>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</si>
  <si>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</si>
  <si>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</si>
  <si>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</si>
  <si>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</si>
  <si>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</si>
  <si>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</si>
  <si>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</si>
  <si>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</si>
  <si>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</si>
  <si>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</si>
  <si>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</si>
  <si>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</si>
  <si>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</si>
  <si>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</si>
  <si>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</si>
  <si>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</si>
  <si>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</si>
  <si>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</si>
  <si>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</si>
  <si>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</si>
  <si>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</si>
  <si>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</si>
  <si>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</si>
  <si>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</si>
  <si>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</si>
  <si>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</si>
  <si>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</si>
  <si>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</si>
  <si>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</si>
  <si>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</si>
  <si>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</si>
  <si>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</si>
  <si>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</si>
  <si>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</si>
  <si>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</si>
  <si>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</si>
  <si>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316121001</t>
  </si>
  <si>
    <t>Montáž krycí prefabrikované desky</t>
  </si>
  <si>
    <t>kus</t>
  </si>
  <si>
    <t>4</t>
  </si>
  <si>
    <t>-1607257830</t>
  </si>
  <si>
    <t>"horní plochy zídek v bm"</t>
  </si>
  <si>
    <t>VV</t>
  </si>
  <si>
    <t>"strana A"            (20,95+2,92)</t>
  </si>
  <si>
    <t>"strana B"           (12,998+1,32)</t>
  </si>
  <si>
    <t xml:space="preserve">                                 (13,002+1,15)</t>
  </si>
  <si>
    <t>"strana C"              12,5</t>
  </si>
  <si>
    <t xml:space="preserve">"rampa čelo"         2,7  </t>
  </si>
  <si>
    <t>"rampa stěna"      2,4+6,4</t>
  </si>
  <si>
    <t>"strana D"              9,67+10,94</t>
  </si>
  <si>
    <t>"u schodiště"         8,57</t>
  </si>
  <si>
    <t>Mezisoučet</t>
  </si>
  <si>
    <t>3</t>
  </si>
  <si>
    <t>" převod na kusy "                      105,52*1/0,8</t>
  </si>
  <si>
    <t>M</t>
  </si>
  <si>
    <t>592412000</t>
  </si>
  <si>
    <t>deska zákrytová průběžná přírodní ZD 1-20 80x30x8 cm</t>
  </si>
  <si>
    <t>8</t>
  </si>
  <si>
    <t>-447090207</t>
  </si>
  <si>
    <t>131,9*1,02</t>
  </si>
  <si>
    <t>451475121</t>
  </si>
  <si>
    <t>Podkladní vrstva plastbetonová samonivelační první vrstva tl 10 mm</t>
  </si>
  <si>
    <t>m2</t>
  </si>
  <si>
    <t>800595291</t>
  </si>
  <si>
    <t>"stupně schodiště "     ((2,38+2,47)*3,18+1,74*3,53)</t>
  </si>
  <si>
    <t>"podesty"                  3,38*3,18+3,85*2,25+3,53*0,4</t>
  </si>
  <si>
    <t>Součet</t>
  </si>
  <si>
    <t>451475122</t>
  </si>
  <si>
    <t>Podkladní vrstva plastbetonová samonivelační každá další vrstva tl 10 mm</t>
  </si>
  <si>
    <t>-1105915748</t>
  </si>
  <si>
    <t>5</t>
  </si>
  <si>
    <t>622135002</t>
  </si>
  <si>
    <t>Vyrovnání podkladu vnějších stěn maltou cementovou tl do 10 mm</t>
  </si>
  <si>
    <t>679526118</t>
  </si>
  <si>
    <t>"stěny"</t>
  </si>
  <si>
    <t>"strana A"            (20,95+2,92)*0,72</t>
  </si>
  <si>
    <t>"strana B"           (12,998+1,62)*0,26</t>
  </si>
  <si>
    <t xml:space="preserve">                                 (13,002+0,85)*0,7</t>
  </si>
  <si>
    <t>"strana C"              12,5*(0,88+0,8)/2</t>
  </si>
  <si>
    <t xml:space="preserve">"rampa čelo"         2,7 *0,8+1,7*0,93 </t>
  </si>
  <si>
    <t>"rampa stěna"      2,4*0,85+6,4*0,85/2</t>
  </si>
  <si>
    <t>"strana D"              9,67*0,72+(10,94+2,27)*0,73</t>
  </si>
  <si>
    <t>"u schodiště"         8,57*(1,22+1,14)/2</t>
  </si>
  <si>
    <t xml:space="preserve">  "vnitřní"               2,38*1,22/2+2,47*1,14/2</t>
  </si>
  <si>
    <t>6</t>
  </si>
  <si>
    <t>622135092</t>
  </si>
  <si>
    <t>Příplatek k vyrovnání vnějších stěn maltou cementovou za každých dalších 5 mm tl</t>
  </si>
  <si>
    <t>-569090101</t>
  </si>
  <si>
    <t>79,263*3</t>
  </si>
  <si>
    <t>7</t>
  </si>
  <si>
    <t>622142001</t>
  </si>
  <si>
    <t>Potažení vnějších stěn sklovláknitým pletivem vtlačeným do tenkovrstvé hmoty</t>
  </si>
  <si>
    <t>-64033096</t>
  </si>
  <si>
    <t>622335102</t>
  </si>
  <si>
    <t>Oprava cementové hladké omítky vnějších stěn v rozsahu přes 10%do 30%</t>
  </si>
  <si>
    <t>-1505262797</t>
  </si>
  <si>
    <t>9</t>
  </si>
  <si>
    <t>622511121</t>
  </si>
  <si>
    <t>Tenkovrstvá akrylátová mozaiková hrubozrnná omítka včetně penetrace vnějších stěn</t>
  </si>
  <si>
    <t>-1299382398</t>
  </si>
  <si>
    <t>10</t>
  </si>
  <si>
    <t>629995219</t>
  </si>
  <si>
    <t>Očištění vnějších ploch otryskáním nesušeným křemičitým pískem betonového povrchu</t>
  </si>
  <si>
    <t>-524088265</t>
  </si>
  <si>
    <t>79,263+31,656</t>
  </si>
  <si>
    <t>11</t>
  </si>
  <si>
    <t>632452441</t>
  </si>
  <si>
    <t>Doplnění cementového potěru hlazeného pl do 4 m2 tl do 40 mm</t>
  </si>
  <si>
    <t>-932075663</t>
  </si>
  <si>
    <t xml:space="preserve">                                     105,52*0,3</t>
  </si>
  <si>
    <t>12</t>
  </si>
  <si>
    <t>965024131</t>
  </si>
  <si>
    <t>Bourání kamenných podlah nebo dlažeb z desek nebo mozaiky pl přes 1 m2</t>
  </si>
  <si>
    <t>2000827937</t>
  </si>
  <si>
    <t>"podesty"                        3,38*3,18+3,85*2,25+3,53*0,4</t>
  </si>
  <si>
    <t>13</t>
  </si>
  <si>
    <t>967022681</t>
  </si>
  <si>
    <t>Přisekání ploch stupňů kamenných nebo s jiným tvrdým povrchem pro nové vrstvy</t>
  </si>
  <si>
    <t>m</t>
  </si>
  <si>
    <t>-1368356069</t>
  </si>
  <si>
    <t>"stupně schodiště "     3,18*12+1,74*6</t>
  </si>
  <si>
    <t>14</t>
  </si>
  <si>
    <t>777111141</t>
  </si>
  <si>
    <t>Otryskání podkladu před provedením lité podlahy</t>
  </si>
  <si>
    <t>16</t>
  </si>
  <si>
    <t>-902535056</t>
  </si>
  <si>
    <t>985441300</t>
  </si>
  <si>
    <t>Přídavná výztuž  pásovina v drážce v ŽB kc -  vč. kotev</t>
  </si>
  <si>
    <t>169676875</t>
  </si>
  <si>
    <t>"strana A - pásky 60/5 "       0,25*3*7+0,3*3</t>
  </si>
  <si>
    <t>"strana A - kotvy pásku"      8*3*2*0,2</t>
  </si>
  <si>
    <t>997221141</t>
  </si>
  <si>
    <t>Vodorovná doprava suti ze sypkých materiálů stavebním kolečkem do 50 m</t>
  </si>
  <si>
    <t>t</t>
  </si>
  <si>
    <t>-700614439</t>
  </si>
  <si>
    <t>17</t>
  </si>
  <si>
    <t>997221571</t>
  </si>
  <si>
    <t>Vodorovná doprava vybouraných hmot do 1 km</t>
  </si>
  <si>
    <t>-928637389</t>
  </si>
  <si>
    <t>18</t>
  </si>
  <si>
    <t>997221579</t>
  </si>
  <si>
    <t>Příplatek ZKD 1 km u vodorovné dopravy vybouraných hmot</t>
  </si>
  <si>
    <t>-171109983</t>
  </si>
  <si>
    <t>9,616*9</t>
  </si>
  <si>
    <t>19</t>
  </si>
  <si>
    <t>997221611</t>
  </si>
  <si>
    <t>Nakládání suti na dopravní prostředky pro vodorovnou dopravu</t>
  </si>
  <si>
    <t>684824776</t>
  </si>
  <si>
    <t>20</t>
  </si>
  <si>
    <t>997221815</t>
  </si>
  <si>
    <t>Poplatek za uložení betonového odpadu na skládce (skládkovné)</t>
  </si>
  <si>
    <t>721997258</t>
  </si>
  <si>
    <t>997221855</t>
  </si>
  <si>
    <t>Poplatek za uložení odpadu z kameniva na skládce (skládkovné)</t>
  </si>
  <si>
    <t>70232747</t>
  </si>
  <si>
    <t>22</t>
  </si>
  <si>
    <t>998223011</t>
  </si>
  <si>
    <t>Přesun hmot pro pozemní komunikace s krytem dlážděným</t>
  </si>
  <si>
    <t>-1541080890</t>
  </si>
  <si>
    <t>23</t>
  </si>
  <si>
    <t>713131141</t>
  </si>
  <si>
    <t>Montáž izolace tepelné stěn a základů lepením celoplošně rohoží, pásů, dílců, desek</t>
  </si>
  <si>
    <t>-386468155</t>
  </si>
  <si>
    <t>"strana A"             (20,95+2,67)*0,72</t>
  </si>
  <si>
    <t>24</t>
  </si>
  <si>
    <t>283763520</t>
  </si>
  <si>
    <t>deska fasádní polystyrénová izolační Perimeter N PER 30 (EPS P) 1250 x 600 x 50 mm</t>
  </si>
  <si>
    <t>32</t>
  </si>
  <si>
    <t>1781987533</t>
  </si>
  <si>
    <t>43,725*1,05</t>
  </si>
  <si>
    <t>25</t>
  </si>
  <si>
    <t>998713101</t>
  </si>
  <si>
    <t>Přesun hmot tonážní pro izolace tepelné v objektech v do 6 m</t>
  </si>
  <si>
    <t>-1827095466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</si>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</sst>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7" fillId="0" borderId="13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166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Border="1" applyAlignment="1" applyProtection="1">
      <alignment vertical="center"/>
      <protection/>
    </xf>
    <xf numFmtId="164" fontId="25" fillId="3" borderId="15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 applyProtection="1">
      <alignment vertical="center"/>
      <protection/>
    </xf>
    <xf numFmtId="0" fontId="28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6" fillId="0" borderId="11" xfId="0" applyNumberFormat="1" applyFont="1" applyBorder="1" applyAlignment="1" applyProtection="1">
      <alignment/>
      <protection/>
    </xf>
    <xf numFmtId="166" fontId="36" fillId="0" borderId="12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4" xfId="0" applyFont="1" applyBorder="1" applyAlignment="1" applyProtection="1">
      <alignment horizontal="center" vertical="center"/>
      <protection/>
    </xf>
    <xf numFmtId="49" fontId="38" fillId="0" borderId="24" xfId="0" applyNumberFormat="1" applyFont="1" applyBorder="1" applyAlignment="1" applyProtection="1">
      <alignment horizontal="left" vertical="center" wrapText="1"/>
      <protection/>
    </xf>
    <xf numFmtId="0" fontId="38" fillId="0" borderId="24" xfId="0" applyFont="1" applyBorder="1" applyAlignment="1" applyProtection="1">
      <alignment horizontal="center" vertical="center" wrapText="1"/>
      <protection/>
    </xf>
    <xf numFmtId="167" fontId="38" fillId="0" borderId="24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4" fontId="28" fillId="0" borderId="0" xfId="0" applyNumberFormat="1" applyFont="1" applyBorder="1" applyAlignment="1" applyProtection="1">
      <alignment vertical="center"/>
      <protection/>
    </xf>
    <xf numFmtId="4" fontId="28" fillId="5" borderId="0" xfId="0" applyNumberFormat="1" applyFont="1" applyFill="1" applyBorder="1" applyAlignment="1" applyProtection="1">
      <alignment vertical="center"/>
      <protection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4" fillId="0" borderId="0" xfId="0" applyNumberFormat="1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6" fillId="2" borderId="0" xfId="20" applyFont="1" applyFill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4" fontId="28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38" fillId="0" borderId="24" xfId="0" applyFont="1" applyBorder="1" applyAlignment="1" applyProtection="1">
      <alignment horizontal="left" vertical="center" wrapText="1"/>
      <protection/>
    </xf>
    <xf numFmtId="4" fontId="38" fillId="3" borderId="24" xfId="0" applyNumberFormat="1" applyFont="1" applyFill="1" applyBorder="1" applyAlignment="1" applyProtection="1">
      <alignment vertical="center"/>
      <protection locked="0"/>
    </xf>
    <xf numFmtId="4" fontId="38" fillId="3" borderId="24" xfId="0" applyNumberFormat="1" applyFont="1" applyFill="1" applyBorder="1" applyAlignment="1" applyProtection="1">
      <alignment vertical="center"/>
      <protection/>
    </xf>
    <xf numFmtId="4" fontId="38" fillId="0" borderId="24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5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workbookViewId="0" topLeftCell="A1">
      <pane ySplit="1" topLeftCell="A23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" customHeight="1">
      <c r="C2" s="248" t="s">
        <v>7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R2" s="216" t="s">
        <v>8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30" t="s">
        <v>12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6"/>
      <c r="AS4" s="27" t="s">
        <v>13</v>
      </c>
      <c r="BE4" s="28" t="s">
        <v>14</v>
      </c>
      <c r="BS4" s="21" t="s">
        <v>15</v>
      </c>
    </row>
    <row r="5" spans="2:71" ht="14.4" customHeight="1">
      <c r="B5" s="25"/>
      <c r="C5" s="29"/>
      <c r="D5" s="30" t="s">
        <v>16</v>
      </c>
      <c r="E5" s="29"/>
      <c r="F5" s="29"/>
      <c r="G5" s="29"/>
      <c r="H5" s="29"/>
      <c r="I5" s="29"/>
      <c r="J5" s="29"/>
      <c r="K5" s="252" t="s">
        <v>17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9"/>
      <c r="AQ5" s="26"/>
      <c r="BE5" s="250" t="s">
        <v>18</v>
      </c>
      <c r="BS5" s="21" t="s">
        <v>9</v>
      </c>
    </row>
    <row r="6" spans="2:71" ht="36.9" customHeight="1">
      <c r="B6" s="25"/>
      <c r="C6" s="29"/>
      <c r="D6" s="32" t="s">
        <v>19</v>
      </c>
      <c r="E6" s="29"/>
      <c r="F6" s="29"/>
      <c r="G6" s="29"/>
      <c r="H6" s="29"/>
      <c r="I6" s="29"/>
      <c r="J6" s="29"/>
      <c r="K6" s="254" t="s">
        <v>20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9"/>
      <c r="AQ6" s="26"/>
      <c r="BE6" s="251"/>
      <c r="BS6" s="21" t="s">
        <v>9</v>
      </c>
    </row>
    <row r="7" spans="2:71" ht="14.4" customHeight="1">
      <c r="B7" s="25"/>
      <c r="C7" s="29"/>
      <c r="D7" s="33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23</v>
      </c>
      <c r="AL7" s="29"/>
      <c r="AM7" s="29"/>
      <c r="AN7" s="31" t="s">
        <v>22</v>
      </c>
      <c r="AO7" s="29"/>
      <c r="AP7" s="29"/>
      <c r="AQ7" s="26"/>
      <c r="BE7" s="251"/>
      <c r="BS7" s="21" t="s">
        <v>9</v>
      </c>
    </row>
    <row r="8" spans="2:71" ht="14.4" customHeight="1">
      <c r="B8" s="25"/>
      <c r="C8" s="29"/>
      <c r="D8" s="33" t="s">
        <v>24</v>
      </c>
      <c r="E8" s="29"/>
      <c r="F8" s="29"/>
      <c r="G8" s="29"/>
      <c r="H8" s="29"/>
      <c r="I8" s="29"/>
      <c r="J8" s="29"/>
      <c r="K8" s="31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26</v>
      </c>
      <c r="AL8" s="29"/>
      <c r="AM8" s="29"/>
      <c r="AN8" s="34" t="s">
        <v>27</v>
      </c>
      <c r="AO8" s="29"/>
      <c r="AP8" s="29"/>
      <c r="AQ8" s="26"/>
      <c r="BE8" s="251"/>
      <c r="BS8" s="21" t="s">
        <v>9</v>
      </c>
    </row>
    <row r="9" spans="2:71" ht="14.4" customHeight="1"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6"/>
      <c r="BE9" s="251"/>
      <c r="BS9" s="21" t="s">
        <v>9</v>
      </c>
    </row>
    <row r="10" spans="2:71" ht="14.4" customHeight="1">
      <c r="B10" s="25"/>
      <c r="C10" s="29"/>
      <c r="D10" s="33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29</v>
      </c>
      <c r="AL10" s="29"/>
      <c r="AM10" s="29"/>
      <c r="AN10" s="31" t="s">
        <v>22</v>
      </c>
      <c r="AO10" s="29"/>
      <c r="AP10" s="29"/>
      <c r="AQ10" s="26"/>
      <c r="BE10" s="251"/>
      <c r="BS10" s="21" t="s">
        <v>9</v>
      </c>
    </row>
    <row r="11" spans="2:71" ht="18.45" customHeight="1">
      <c r="B11" s="25"/>
      <c r="C11" s="29"/>
      <c r="D11" s="29"/>
      <c r="E11" s="31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31</v>
      </c>
      <c r="AL11" s="29"/>
      <c r="AM11" s="29"/>
      <c r="AN11" s="31" t="s">
        <v>22</v>
      </c>
      <c r="AO11" s="29"/>
      <c r="AP11" s="29"/>
      <c r="AQ11" s="26"/>
      <c r="BE11" s="251"/>
      <c r="BS11" s="21" t="s">
        <v>9</v>
      </c>
    </row>
    <row r="12" spans="2:71" ht="6.9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51"/>
      <c r="BS12" s="21" t="s">
        <v>9</v>
      </c>
    </row>
    <row r="13" spans="2:71" ht="14.4" customHeight="1">
      <c r="B13" s="25"/>
      <c r="C13" s="29"/>
      <c r="D13" s="33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29</v>
      </c>
      <c r="AL13" s="29"/>
      <c r="AM13" s="29"/>
      <c r="AN13" s="35" t="s">
        <v>33</v>
      </c>
      <c r="AO13" s="29"/>
      <c r="AP13" s="29"/>
      <c r="AQ13" s="26"/>
      <c r="BE13" s="251"/>
      <c r="BS13" s="21" t="s">
        <v>9</v>
      </c>
    </row>
    <row r="14" spans="2:71" ht="13.2">
      <c r="B14" s="25"/>
      <c r="C14" s="29"/>
      <c r="D14" s="29"/>
      <c r="E14" s="255" t="s">
        <v>33</v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33" t="s">
        <v>31</v>
      </c>
      <c r="AL14" s="29"/>
      <c r="AM14" s="29"/>
      <c r="AN14" s="35" t="s">
        <v>33</v>
      </c>
      <c r="AO14" s="29"/>
      <c r="AP14" s="29"/>
      <c r="AQ14" s="26"/>
      <c r="BE14" s="251"/>
      <c r="BS14" s="21" t="s">
        <v>9</v>
      </c>
    </row>
    <row r="15" spans="2:71" ht="6.9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51"/>
      <c r="BS15" s="21" t="s">
        <v>6</v>
      </c>
    </row>
    <row r="16" spans="2:71" ht="14.4" customHeight="1">
      <c r="B16" s="25"/>
      <c r="C16" s="29"/>
      <c r="D16" s="33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29</v>
      </c>
      <c r="AL16" s="29"/>
      <c r="AM16" s="29"/>
      <c r="AN16" s="31" t="s">
        <v>22</v>
      </c>
      <c r="AO16" s="29"/>
      <c r="AP16" s="29"/>
      <c r="AQ16" s="26"/>
      <c r="BE16" s="251"/>
      <c r="BS16" s="21" t="s">
        <v>6</v>
      </c>
    </row>
    <row r="17" spans="2:71" ht="18.45" customHeight="1">
      <c r="B17" s="25"/>
      <c r="C17" s="29"/>
      <c r="D17" s="29"/>
      <c r="E17" s="31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31</v>
      </c>
      <c r="AL17" s="29"/>
      <c r="AM17" s="29"/>
      <c r="AN17" s="31" t="s">
        <v>22</v>
      </c>
      <c r="AO17" s="29"/>
      <c r="AP17" s="29"/>
      <c r="AQ17" s="26"/>
      <c r="BE17" s="251"/>
      <c r="BS17" s="21" t="s">
        <v>36</v>
      </c>
    </row>
    <row r="18" spans="2:71" ht="6.9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51"/>
      <c r="BS18" s="21" t="s">
        <v>9</v>
      </c>
    </row>
    <row r="19" spans="2:71" ht="14.4" customHeight="1">
      <c r="B19" s="25"/>
      <c r="C19" s="29"/>
      <c r="D19" s="33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29</v>
      </c>
      <c r="AL19" s="29"/>
      <c r="AM19" s="29"/>
      <c r="AN19" s="31" t="s">
        <v>22</v>
      </c>
      <c r="AO19" s="29"/>
      <c r="AP19" s="29"/>
      <c r="AQ19" s="26"/>
      <c r="BE19" s="251"/>
      <c r="BS19" s="21" t="s">
        <v>9</v>
      </c>
    </row>
    <row r="20" spans="2:57" ht="18.45" customHeight="1">
      <c r="B20" s="25"/>
      <c r="C20" s="29"/>
      <c r="D20" s="29"/>
      <c r="E20" s="31" t="s">
        <v>38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31</v>
      </c>
      <c r="AL20" s="29"/>
      <c r="AM20" s="29"/>
      <c r="AN20" s="31" t="s">
        <v>22</v>
      </c>
      <c r="AO20" s="29"/>
      <c r="AP20" s="29"/>
      <c r="AQ20" s="26"/>
      <c r="BE20" s="251"/>
    </row>
    <row r="21" spans="2:57" ht="6.9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51"/>
    </row>
    <row r="22" spans="2:57" ht="13.2">
      <c r="B22" s="25"/>
      <c r="C22" s="29"/>
      <c r="D22" s="33" t="s">
        <v>39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51"/>
    </row>
    <row r="23" spans="2:57" ht="22.5" customHeight="1">
      <c r="B23" s="25"/>
      <c r="C23" s="29"/>
      <c r="D23" s="29"/>
      <c r="E23" s="257" t="s">
        <v>22</v>
      </c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9"/>
      <c r="AP23" s="29"/>
      <c r="AQ23" s="26"/>
      <c r="BE23" s="251"/>
    </row>
    <row r="24" spans="2:57" ht="6.9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51"/>
    </row>
    <row r="25" spans="2:57" ht="6.9" customHeight="1">
      <c r="B25" s="25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6"/>
      <c r="BE25" s="251"/>
    </row>
    <row r="26" spans="2:57" ht="14.4" customHeight="1">
      <c r="B26" s="25"/>
      <c r="C26" s="29"/>
      <c r="D26" s="37" t="s">
        <v>40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58">
        <f>ROUND(AG87,2)</f>
        <v>0</v>
      </c>
      <c r="AL26" s="253"/>
      <c r="AM26" s="253"/>
      <c r="AN26" s="253"/>
      <c r="AO26" s="253"/>
      <c r="AP26" s="29"/>
      <c r="AQ26" s="26"/>
      <c r="BE26" s="251"/>
    </row>
    <row r="27" spans="2:57" ht="14.4" customHeight="1">
      <c r="B27" s="25"/>
      <c r="C27" s="29"/>
      <c r="D27" s="37" t="s">
        <v>41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58">
        <f>ROUND(AG90,2)</f>
        <v>0</v>
      </c>
      <c r="AL27" s="258"/>
      <c r="AM27" s="258"/>
      <c r="AN27" s="258"/>
      <c r="AO27" s="258"/>
      <c r="AP27" s="29"/>
      <c r="AQ27" s="26"/>
      <c r="BE27" s="251"/>
    </row>
    <row r="28" spans="2:57" s="1" customFormat="1" ht="6.9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51"/>
    </row>
    <row r="29" spans="2:57" s="1" customFormat="1" ht="25.95" customHeight="1">
      <c r="B29" s="38"/>
      <c r="C29" s="39"/>
      <c r="D29" s="41" t="s">
        <v>42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59">
        <f>ROUND(AK26+AK27,2)</f>
        <v>0</v>
      </c>
      <c r="AL29" s="260"/>
      <c r="AM29" s="260"/>
      <c r="AN29" s="260"/>
      <c r="AO29" s="260"/>
      <c r="AP29" s="39"/>
      <c r="AQ29" s="40"/>
      <c r="BE29" s="251"/>
    </row>
    <row r="30" spans="2:57" s="1" customFormat="1" ht="6.9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51"/>
    </row>
    <row r="31" spans="2:57" s="2" customFormat="1" ht="14.4" customHeight="1">
      <c r="B31" s="43"/>
      <c r="C31" s="44"/>
      <c r="D31" s="45" t="s">
        <v>43</v>
      </c>
      <c r="E31" s="44"/>
      <c r="F31" s="45" t="s">
        <v>44</v>
      </c>
      <c r="G31" s="44"/>
      <c r="H31" s="44"/>
      <c r="I31" s="44"/>
      <c r="J31" s="44"/>
      <c r="K31" s="44"/>
      <c r="L31" s="241">
        <v>0.21</v>
      </c>
      <c r="M31" s="242"/>
      <c r="N31" s="242"/>
      <c r="O31" s="242"/>
      <c r="P31" s="44"/>
      <c r="Q31" s="44"/>
      <c r="R31" s="44"/>
      <c r="S31" s="44"/>
      <c r="T31" s="47" t="s">
        <v>45</v>
      </c>
      <c r="U31" s="44"/>
      <c r="V31" s="44"/>
      <c r="W31" s="243">
        <f>ROUND(AZ87+SUM(CD91:CD95),2)</f>
        <v>0</v>
      </c>
      <c r="X31" s="242"/>
      <c r="Y31" s="242"/>
      <c r="Z31" s="242"/>
      <c r="AA31" s="242"/>
      <c r="AB31" s="242"/>
      <c r="AC31" s="242"/>
      <c r="AD31" s="242"/>
      <c r="AE31" s="242"/>
      <c r="AF31" s="44"/>
      <c r="AG31" s="44"/>
      <c r="AH31" s="44"/>
      <c r="AI31" s="44"/>
      <c r="AJ31" s="44"/>
      <c r="AK31" s="243">
        <f>ROUND(AV87+SUM(BY91:BY95),2)</f>
        <v>0</v>
      </c>
      <c r="AL31" s="242"/>
      <c r="AM31" s="242"/>
      <c r="AN31" s="242"/>
      <c r="AO31" s="242"/>
      <c r="AP31" s="44"/>
      <c r="AQ31" s="48"/>
      <c r="BE31" s="251"/>
    </row>
    <row r="32" spans="2:57" s="2" customFormat="1" ht="14.4" customHeight="1">
      <c r="B32" s="43"/>
      <c r="C32" s="44"/>
      <c r="D32" s="44"/>
      <c r="E32" s="44"/>
      <c r="F32" s="45" t="s">
        <v>46</v>
      </c>
      <c r="G32" s="44"/>
      <c r="H32" s="44"/>
      <c r="I32" s="44"/>
      <c r="J32" s="44"/>
      <c r="K32" s="44"/>
      <c r="L32" s="241">
        <v>0.15</v>
      </c>
      <c r="M32" s="242"/>
      <c r="N32" s="242"/>
      <c r="O32" s="242"/>
      <c r="P32" s="44"/>
      <c r="Q32" s="44"/>
      <c r="R32" s="44"/>
      <c r="S32" s="44"/>
      <c r="T32" s="47" t="s">
        <v>45</v>
      </c>
      <c r="U32" s="44"/>
      <c r="V32" s="44"/>
      <c r="W32" s="243">
        <f>ROUND(BA87+SUM(CE91:CE95),2)</f>
        <v>0</v>
      </c>
      <c r="X32" s="242"/>
      <c r="Y32" s="242"/>
      <c r="Z32" s="242"/>
      <c r="AA32" s="242"/>
      <c r="AB32" s="242"/>
      <c r="AC32" s="242"/>
      <c r="AD32" s="242"/>
      <c r="AE32" s="242"/>
      <c r="AF32" s="44"/>
      <c r="AG32" s="44"/>
      <c r="AH32" s="44"/>
      <c r="AI32" s="44"/>
      <c r="AJ32" s="44"/>
      <c r="AK32" s="243">
        <f>ROUND(AW87+SUM(BZ91:BZ95),2)</f>
        <v>0</v>
      </c>
      <c r="AL32" s="242"/>
      <c r="AM32" s="242"/>
      <c r="AN32" s="242"/>
      <c r="AO32" s="242"/>
      <c r="AP32" s="44"/>
      <c r="AQ32" s="48"/>
      <c r="BE32" s="251"/>
    </row>
    <row r="33" spans="2:57" s="2" customFormat="1" ht="14.4" customHeight="1" hidden="1">
      <c r="B33" s="43"/>
      <c r="C33" s="44"/>
      <c r="D33" s="44"/>
      <c r="E33" s="44"/>
      <c r="F33" s="45" t="s">
        <v>47</v>
      </c>
      <c r="G33" s="44"/>
      <c r="H33" s="44"/>
      <c r="I33" s="44"/>
      <c r="J33" s="44"/>
      <c r="K33" s="44"/>
      <c r="L33" s="241">
        <v>0.21</v>
      </c>
      <c r="M33" s="242"/>
      <c r="N33" s="242"/>
      <c r="O33" s="242"/>
      <c r="P33" s="44"/>
      <c r="Q33" s="44"/>
      <c r="R33" s="44"/>
      <c r="S33" s="44"/>
      <c r="T33" s="47" t="s">
        <v>45</v>
      </c>
      <c r="U33" s="44"/>
      <c r="V33" s="44"/>
      <c r="W33" s="243">
        <f>ROUND(BB87+SUM(CF91:CF95),2)</f>
        <v>0</v>
      </c>
      <c r="X33" s="242"/>
      <c r="Y33" s="242"/>
      <c r="Z33" s="242"/>
      <c r="AA33" s="242"/>
      <c r="AB33" s="242"/>
      <c r="AC33" s="242"/>
      <c r="AD33" s="242"/>
      <c r="AE33" s="242"/>
      <c r="AF33" s="44"/>
      <c r="AG33" s="44"/>
      <c r="AH33" s="44"/>
      <c r="AI33" s="44"/>
      <c r="AJ33" s="44"/>
      <c r="AK33" s="243">
        <v>0</v>
      </c>
      <c r="AL33" s="242"/>
      <c r="AM33" s="242"/>
      <c r="AN33" s="242"/>
      <c r="AO33" s="242"/>
      <c r="AP33" s="44"/>
      <c r="AQ33" s="48"/>
      <c r="BE33" s="251"/>
    </row>
    <row r="34" spans="2:57" s="2" customFormat="1" ht="14.4" customHeight="1" hidden="1">
      <c r="B34" s="43"/>
      <c r="C34" s="44"/>
      <c r="D34" s="44"/>
      <c r="E34" s="44"/>
      <c r="F34" s="45" t="s">
        <v>48</v>
      </c>
      <c r="G34" s="44"/>
      <c r="H34" s="44"/>
      <c r="I34" s="44"/>
      <c r="J34" s="44"/>
      <c r="K34" s="44"/>
      <c r="L34" s="241">
        <v>0.15</v>
      </c>
      <c r="M34" s="242"/>
      <c r="N34" s="242"/>
      <c r="O34" s="242"/>
      <c r="P34" s="44"/>
      <c r="Q34" s="44"/>
      <c r="R34" s="44"/>
      <c r="S34" s="44"/>
      <c r="T34" s="47" t="s">
        <v>45</v>
      </c>
      <c r="U34" s="44"/>
      <c r="V34" s="44"/>
      <c r="W34" s="243">
        <f>ROUND(BC87+SUM(CG91:CG95),2)</f>
        <v>0</v>
      </c>
      <c r="X34" s="242"/>
      <c r="Y34" s="242"/>
      <c r="Z34" s="242"/>
      <c r="AA34" s="242"/>
      <c r="AB34" s="242"/>
      <c r="AC34" s="242"/>
      <c r="AD34" s="242"/>
      <c r="AE34" s="242"/>
      <c r="AF34" s="44"/>
      <c r="AG34" s="44"/>
      <c r="AH34" s="44"/>
      <c r="AI34" s="44"/>
      <c r="AJ34" s="44"/>
      <c r="AK34" s="243">
        <v>0</v>
      </c>
      <c r="AL34" s="242"/>
      <c r="AM34" s="242"/>
      <c r="AN34" s="242"/>
      <c r="AO34" s="242"/>
      <c r="AP34" s="44"/>
      <c r="AQ34" s="48"/>
      <c r="BE34" s="251"/>
    </row>
    <row r="35" spans="2:43" s="2" customFormat="1" ht="14.4" customHeight="1" hidden="1">
      <c r="B35" s="43"/>
      <c r="C35" s="44"/>
      <c r="D35" s="44"/>
      <c r="E35" s="44"/>
      <c r="F35" s="45" t="s">
        <v>49</v>
      </c>
      <c r="G35" s="44"/>
      <c r="H35" s="44"/>
      <c r="I35" s="44"/>
      <c r="J35" s="44"/>
      <c r="K35" s="44"/>
      <c r="L35" s="241">
        <v>0</v>
      </c>
      <c r="M35" s="242"/>
      <c r="N35" s="242"/>
      <c r="O35" s="242"/>
      <c r="P35" s="44"/>
      <c r="Q35" s="44"/>
      <c r="R35" s="44"/>
      <c r="S35" s="44"/>
      <c r="T35" s="47" t="s">
        <v>45</v>
      </c>
      <c r="U35" s="44"/>
      <c r="V35" s="44"/>
      <c r="W35" s="243">
        <f>ROUND(BD87+SUM(CH91:CH95),2)</f>
        <v>0</v>
      </c>
      <c r="X35" s="242"/>
      <c r="Y35" s="242"/>
      <c r="Z35" s="242"/>
      <c r="AA35" s="242"/>
      <c r="AB35" s="242"/>
      <c r="AC35" s="242"/>
      <c r="AD35" s="242"/>
      <c r="AE35" s="242"/>
      <c r="AF35" s="44"/>
      <c r="AG35" s="44"/>
      <c r="AH35" s="44"/>
      <c r="AI35" s="44"/>
      <c r="AJ35" s="44"/>
      <c r="AK35" s="243">
        <v>0</v>
      </c>
      <c r="AL35" s="242"/>
      <c r="AM35" s="242"/>
      <c r="AN35" s="242"/>
      <c r="AO35" s="242"/>
      <c r="AP35" s="44"/>
      <c r="AQ35" s="48"/>
    </row>
    <row r="36" spans="2:43" s="1" customFormat="1" ht="6.9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95" customHeight="1">
      <c r="B37" s="38"/>
      <c r="C37" s="49"/>
      <c r="D37" s="50" t="s">
        <v>50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51</v>
      </c>
      <c r="U37" s="51"/>
      <c r="V37" s="51"/>
      <c r="W37" s="51"/>
      <c r="X37" s="244" t="s">
        <v>52</v>
      </c>
      <c r="Y37" s="245"/>
      <c r="Z37" s="245"/>
      <c r="AA37" s="245"/>
      <c r="AB37" s="245"/>
      <c r="AC37" s="51"/>
      <c r="AD37" s="51"/>
      <c r="AE37" s="51"/>
      <c r="AF37" s="51"/>
      <c r="AG37" s="51"/>
      <c r="AH37" s="51"/>
      <c r="AI37" s="51"/>
      <c r="AJ37" s="51"/>
      <c r="AK37" s="246">
        <f>SUM(AK29:AK35)</f>
        <v>0</v>
      </c>
      <c r="AL37" s="245"/>
      <c r="AM37" s="245"/>
      <c r="AN37" s="245"/>
      <c r="AO37" s="247"/>
      <c r="AP37" s="49"/>
      <c r="AQ37" s="40"/>
    </row>
    <row r="38" spans="2:43" s="1" customFormat="1" ht="14.4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43" ht="13.5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43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43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43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43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43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43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43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43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4.4">
      <c r="B49" s="38"/>
      <c r="C49" s="39"/>
      <c r="D49" s="53" t="s">
        <v>53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54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5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6"/>
    </row>
    <row r="51" spans="2:43" ht="13.5">
      <c r="B51" s="25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6"/>
    </row>
    <row r="52" spans="2:43" ht="13.5">
      <c r="B52" s="25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6"/>
    </row>
    <row r="53" spans="2:43" ht="13.5">
      <c r="B53" s="25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6"/>
    </row>
    <row r="54" spans="2:43" ht="13.5">
      <c r="B54" s="25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6"/>
    </row>
    <row r="55" spans="2:43" ht="13.5">
      <c r="B55" s="25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6"/>
    </row>
    <row r="56" spans="2:43" ht="13.5">
      <c r="B56" s="25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6"/>
    </row>
    <row r="57" spans="2:43" ht="13.5">
      <c r="B57" s="25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6"/>
    </row>
    <row r="58" spans="2:43" s="1" customFormat="1" ht="14.4">
      <c r="B58" s="38"/>
      <c r="C58" s="39"/>
      <c r="D58" s="58" t="s">
        <v>55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56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55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56</v>
      </c>
      <c r="AN58" s="59"/>
      <c r="AO58" s="61"/>
      <c r="AP58" s="39"/>
      <c r="AQ58" s="40"/>
    </row>
    <row r="59" spans="2:43" ht="13.5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4.4">
      <c r="B60" s="38"/>
      <c r="C60" s="39"/>
      <c r="D60" s="53" t="s">
        <v>57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58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5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6"/>
    </row>
    <row r="62" spans="2:43" ht="13.5">
      <c r="B62" s="25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6"/>
    </row>
    <row r="63" spans="2:43" ht="13.5">
      <c r="B63" s="25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6"/>
    </row>
    <row r="64" spans="2:43" ht="13.5">
      <c r="B64" s="25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6"/>
    </row>
    <row r="65" spans="2:43" ht="13.5">
      <c r="B65" s="25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6"/>
    </row>
    <row r="66" spans="2:43" ht="13.5">
      <c r="B66" s="25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6"/>
    </row>
    <row r="67" spans="2:43" ht="13.5">
      <c r="B67" s="25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6"/>
    </row>
    <row r="68" spans="2:43" ht="13.5">
      <c r="B68" s="25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6"/>
    </row>
    <row r="69" spans="2:43" s="1" customFormat="1" ht="14.4">
      <c r="B69" s="38"/>
      <c r="C69" s="39"/>
      <c r="D69" s="58" t="s">
        <v>55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56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55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56</v>
      </c>
      <c r="AN69" s="59"/>
      <c r="AO69" s="61"/>
      <c r="AP69" s="39"/>
      <c r="AQ69" s="40"/>
    </row>
    <row r="70" spans="2:43" s="1" customFormat="1" ht="6.9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" customHeight="1">
      <c r="B76" s="38"/>
      <c r="C76" s="230" t="s">
        <v>59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40"/>
    </row>
    <row r="77" spans="2:43" s="3" customFormat="1" ht="14.4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A56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32" t="str">
        <f>K6</f>
        <v>Oprava venkovního schodiště vč. zídek bytového domu</v>
      </c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73"/>
      <c r="AQ78" s="74"/>
    </row>
    <row r="79" spans="2:43" s="1" customFormat="1" ht="6.9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3.2">
      <c r="B80" s="38"/>
      <c r="C80" s="33" t="s">
        <v>24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ul.Čsl. Armády č.p. 799 , Frýdek - Místek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26</v>
      </c>
      <c r="AJ80" s="39"/>
      <c r="AK80" s="39"/>
      <c r="AL80" s="39"/>
      <c r="AM80" s="76" t="str">
        <f>IF(AN8="","",AN8)</f>
        <v>8. 9. 2017</v>
      </c>
      <c r="AN80" s="39"/>
      <c r="AO80" s="39"/>
      <c r="AP80" s="39"/>
      <c r="AQ80" s="40"/>
    </row>
    <row r="81" spans="2:43" s="1" customFormat="1" ht="6.9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3.2">
      <c r="B82" s="38"/>
      <c r="C82" s="33" t="s">
        <v>28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>Statutární město Frýdek - Místek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34</v>
      </c>
      <c r="AJ82" s="39"/>
      <c r="AK82" s="39"/>
      <c r="AL82" s="39"/>
      <c r="AM82" s="234" t="str">
        <f>IF(E17="","",E17)</f>
        <v>VENEZA spol. s  r.o.</v>
      </c>
      <c r="AN82" s="234"/>
      <c r="AO82" s="234"/>
      <c r="AP82" s="234"/>
      <c r="AQ82" s="40"/>
      <c r="AS82" s="235" t="s">
        <v>60</v>
      </c>
      <c r="AT82" s="236"/>
      <c r="AU82" s="77"/>
      <c r="AV82" s="77"/>
      <c r="AW82" s="77"/>
      <c r="AX82" s="77"/>
      <c r="AY82" s="77"/>
      <c r="AZ82" s="77"/>
      <c r="BA82" s="77"/>
      <c r="BB82" s="77"/>
      <c r="BC82" s="77"/>
      <c r="BD82" s="78"/>
    </row>
    <row r="83" spans="2:56" s="1" customFormat="1" ht="13.2">
      <c r="B83" s="38"/>
      <c r="C83" s="33" t="s">
        <v>32</v>
      </c>
      <c r="D83" s="39"/>
      <c r="E83" s="39"/>
      <c r="F83" s="39"/>
      <c r="G83" s="39"/>
      <c r="H83" s="39"/>
      <c r="I83" s="39"/>
      <c r="J83" s="39"/>
      <c r="K83" s="39"/>
      <c r="L83" s="69" t="str">
        <f>IF(E14="Vyplň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37</v>
      </c>
      <c r="AJ83" s="39"/>
      <c r="AK83" s="39"/>
      <c r="AL83" s="39"/>
      <c r="AM83" s="234" t="str">
        <f>IF(E20="","",E20)</f>
        <v>Ing. Lumír Hajdušek</v>
      </c>
      <c r="AN83" s="234"/>
      <c r="AO83" s="234"/>
      <c r="AP83" s="234"/>
      <c r="AQ83" s="40"/>
      <c r="AS83" s="237"/>
      <c r="AT83" s="238"/>
      <c r="AU83" s="79"/>
      <c r="AV83" s="79"/>
      <c r="AW83" s="79"/>
      <c r="AX83" s="79"/>
      <c r="AY83" s="79"/>
      <c r="AZ83" s="79"/>
      <c r="BA83" s="79"/>
      <c r="BB83" s="79"/>
      <c r="BC83" s="79"/>
      <c r="BD83" s="80"/>
    </row>
    <row r="84" spans="2:56" s="1" customFormat="1" ht="10.8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39"/>
      <c r="AT84" s="240"/>
      <c r="AU84" s="39"/>
      <c r="AV84" s="39"/>
      <c r="AW84" s="39"/>
      <c r="AX84" s="39"/>
      <c r="AY84" s="39"/>
      <c r="AZ84" s="39"/>
      <c r="BA84" s="39"/>
      <c r="BB84" s="39"/>
      <c r="BC84" s="39"/>
      <c r="BD84" s="81"/>
    </row>
    <row r="85" spans="2:56" s="1" customFormat="1" ht="29.25" customHeight="1">
      <c r="B85" s="38"/>
      <c r="C85" s="222" t="s">
        <v>61</v>
      </c>
      <c r="D85" s="223"/>
      <c r="E85" s="223"/>
      <c r="F85" s="223"/>
      <c r="G85" s="223"/>
      <c r="H85" s="82"/>
      <c r="I85" s="224" t="s">
        <v>62</v>
      </c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4" t="s">
        <v>63</v>
      </c>
      <c r="AH85" s="223"/>
      <c r="AI85" s="223"/>
      <c r="AJ85" s="223"/>
      <c r="AK85" s="223"/>
      <c r="AL85" s="223"/>
      <c r="AM85" s="223"/>
      <c r="AN85" s="224" t="s">
        <v>64</v>
      </c>
      <c r="AO85" s="223"/>
      <c r="AP85" s="225"/>
      <c r="AQ85" s="40"/>
      <c r="AS85" s="83" t="s">
        <v>65</v>
      </c>
      <c r="AT85" s="84" t="s">
        <v>66</v>
      </c>
      <c r="AU85" s="84" t="s">
        <v>67</v>
      </c>
      <c r="AV85" s="84" t="s">
        <v>68</v>
      </c>
      <c r="AW85" s="84" t="s">
        <v>69</v>
      </c>
      <c r="AX85" s="84" t="s">
        <v>70</v>
      </c>
      <c r="AY85" s="84" t="s">
        <v>71</v>
      </c>
      <c r="AZ85" s="84" t="s">
        <v>72</v>
      </c>
      <c r="BA85" s="84" t="s">
        <v>73</v>
      </c>
      <c r="BB85" s="84" t="s">
        <v>74</v>
      </c>
      <c r="BC85" s="84" t="s">
        <v>75</v>
      </c>
      <c r="BD85" s="85" t="s">
        <v>76</v>
      </c>
    </row>
    <row r="86" spans="2:56" s="1" customFormat="1" ht="10.8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6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4" customHeight="1">
      <c r="B87" s="71"/>
      <c r="C87" s="87" t="s">
        <v>77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229">
        <f>ROUND(AG88,2)</f>
        <v>0</v>
      </c>
      <c r="AH87" s="229"/>
      <c r="AI87" s="229"/>
      <c r="AJ87" s="229"/>
      <c r="AK87" s="229"/>
      <c r="AL87" s="229"/>
      <c r="AM87" s="229"/>
      <c r="AN87" s="214">
        <f>SUM(AG87,AT87)</f>
        <v>0</v>
      </c>
      <c r="AO87" s="214"/>
      <c r="AP87" s="214"/>
      <c r="AQ87" s="74"/>
      <c r="AS87" s="89">
        <f>ROUND(AS88,2)</f>
        <v>0</v>
      </c>
      <c r="AT87" s="90">
        <f>ROUND(SUM(AV87:AW87),2)</f>
        <v>0</v>
      </c>
      <c r="AU87" s="91">
        <f>ROUND(AU88,5)</f>
        <v>0</v>
      </c>
      <c r="AV87" s="90">
        <f>ROUND(AZ87*L31,2)</f>
        <v>0</v>
      </c>
      <c r="AW87" s="90">
        <f>ROUND(BA87*L32,2)</f>
        <v>0</v>
      </c>
      <c r="AX87" s="90">
        <f>ROUND(BB87*L31,2)</f>
        <v>0</v>
      </c>
      <c r="AY87" s="90">
        <f>ROUND(BC87*L32,2)</f>
        <v>0</v>
      </c>
      <c r="AZ87" s="90">
        <f>ROUND(AZ88,2)</f>
        <v>0</v>
      </c>
      <c r="BA87" s="90">
        <f>ROUND(BA88,2)</f>
        <v>0</v>
      </c>
      <c r="BB87" s="90">
        <f>ROUND(BB88,2)</f>
        <v>0</v>
      </c>
      <c r="BC87" s="90">
        <f>ROUND(BC88,2)</f>
        <v>0</v>
      </c>
      <c r="BD87" s="92">
        <f>ROUND(BD88,2)</f>
        <v>0</v>
      </c>
      <c r="BS87" s="93" t="s">
        <v>78</v>
      </c>
      <c r="BT87" s="93" t="s">
        <v>79</v>
      </c>
      <c r="BV87" s="93" t="s">
        <v>80</v>
      </c>
      <c r="BW87" s="93" t="s">
        <v>81</v>
      </c>
      <c r="BX87" s="93" t="s">
        <v>82</v>
      </c>
    </row>
    <row r="88" spans="1:76" s="5" customFormat="1" ht="37.5" customHeight="1">
      <c r="A88" s="94" t="s">
        <v>83</v>
      </c>
      <c r="B88" s="95"/>
      <c r="C88" s="96"/>
      <c r="D88" s="228" t="s">
        <v>17</v>
      </c>
      <c r="E88" s="228"/>
      <c r="F88" s="228"/>
      <c r="G88" s="228"/>
      <c r="H88" s="228"/>
      <c r="I88" s="97"/>
      <c r="J88" s="228" t="s">
        <v>20</v>
      </c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6">
        <f>'A56 - Oprava venkovního s...'!M29</f>
        <v>0</v>
      </c>
      <c r="AH88" s="227"/>
      <c r="AI88" s="227"/>
      <c r="AJ88" s="227"/>
      <c r="AK88" s="227"/>
      <c r="AL88" s="227"/>
      <c r="AM88" s="227"/>
      <c r="AN88" s="226">
        <f>SUM(AG88,AT88)</f>
        <v>0</v>
      </c>
      <c r="AO88" s="227"/>
      <c r="AP88" s="227"/>
      <c r="AQ88" s="98"/>
      <c r="AS88" s="99">
        <f>'A56 - Oprava venkovního s...'!M27</f>
        <v>0</v>
      </c>
      <c r="AT88" s="100">
        <f>ROUND(SUM(AV88:AW88),2)</f>
        <v>0</v>
      </c>
      <c r="AU88" s="101">
        <f>'A56 - Oprava venkovního s...'!W123</f>
        <v>0</v>
      </c>
      <c r="AV88" s="100">
        <f>'A56 - Oprava venkovního s...'!M31</f>
        <v>0</v>
      </c>
      <c r="AW88" s="100">
        <f>'A56 - Oprava venkovního s...'!M32</f>
        <v>0</v>
      </c>
      <c r="AX88" s="100">
        <f>'A56 - Oprava venkovního s...'!M33</f>
        <v>0</v>
      </c>
      <c r="AY88" s="100">
        <f>'A56 - Oprava venkovního s...'!M34</f>
        <v>0</v>
      </c>
      <c r="AZ88" s="100">
        <f>'A56 - Oprava venkovního s...'!H31</f>
        <v>0</v>
      </c>
      <c r="BA88" s="100">
        <f>'A56 - Oprava venkovního s...'!H32</f>
        <v>0</v>
      </c>
      <c r="BB88" s="100">
        <f>'A56 - Oprava venkovního s...'!H33</f>
        <v>0</v>
      </c>
      <c r="BC88" s="100">
        <f>'A56 - Oprava venkovního s...'!H34</f>
        <v>0</v>
      </c>
      <c r="BD88" s="102">
        <f>'A56 - Oprava venkovního s...'!H35</f>
        <v>0</v>
      </c>
      <c r="BT88" s="103" t="s">
        <v>84</v>
      </c>
      <c r="BU88" s="103" t="s">
        <v>85</v>
      </c>
      <c r="BV88" s="103" t="s">
        <v>80</v>
      </c>
      <c r="BW88" s="103" t="s">
        <v>81</v>
      </c>
      <c r="BX88" s="103" t="s">
        <v>82</v>
      </c>
    </row>
    <row r="89" spans="2:43" ht="13.5">
      <c r="B89" s="2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6"/>
    </row>
    <row r="90" spans="2:48" s="1" customFormat="1" ht="30" customHeight="1">
      <c r="B90" s="38"/>
      <c r="C90" s="87" t="s">
        <v>86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214">
        <f>ROUND(SUM(AG91:AG94),2)</f>
        <v>0</v>
      </c>
      <c r="AH90" s="214"/>
      <c r="AI90" s="214"/>
      <c r="AJ90" s="214"/>
      <c r="AK90" s="214"/>
      <c r="AL90" s="214"/>
      <c r="AM90" s="214"/>
      <c r="AN90" s="214">
        <f>ROUND(SUM(AN91:AN94),2)</f>
        <v>0</v>
      </c>
      <c r="AO90" s="214"/>
      <c r="AP90" s="214"/>
      <c r="AQ90" s="40"/>
      <c r="AS90" s="83" t="s">
        <v>87</v>
      </c>
      <c r="AT90" s="84" t="s">
        <v>88</v>
      </c>
      <c r="AU90" s="84" t="s">
        <v>43</v>
      </c>
      <c r="AV90" s="85" t="s">
        <v>66</v>
      </c>
    </row>
    <row r="91" spans="2:89" s="1" customFormat="1" ht="19.95" customHeight="1">
      <c r="B91" s="38"/>
      <c r="C91" s="39"/>
      <c r="D91" s="104" t="s">
        <v>89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220">
        <f>ROUND(AG87*AS91,2)</f>
        <v>0</v>
      </c>
      <c r="AH91" s="221"/>
      <c r="AI91" s="221"/>
      <c r="AJ91" s="221"/>
      <c r="AK91" s="221"/>
      <c r="AL91" s="221"/>
      <c r="AM91" s="221"/>
      <c r="AN91" s="221">
        <f>ROUND(AG91+AV91,2)</f>
        <v>0</v>
      </c>
      <c r="AO91" s="221"/>
      <c r="AP91" s="221"/>
      <c r="AQ91" s="40"/>
      <c r="AS91" s="105">
        <v>0</v>
      </c>
      <c r="AT91" s="106" t="s">
        <v>90</v>
      </c>
      <c r="AU91" s="106" t="s">
        <v>44</v>
      </c>
      <c r="AV91" s="107">
        <f>ROUND(IF(AU91="základní",AG91*L31,IF(AU91="snížená",AG91*L32,0)),2)</f>
        <v>0</v>
      </c>
      <c r="BV91" s="21" t="s">
        <v>91</v>
      </c>
      <c r="BY91" s="108">
        <f>IF(AU91="základní",AV91,0)</f>
        <v>0</v>
      </c>
      <c r="BZ91" s="108">
        <f>IF(AU91="snížená",AV91,0)</f>
        <v>0</v>
      </c>
      <c r="CA91" s="108">
        <v>0</v>
      </c>
      <c r="CB91" s="108">
        <v>0</v>
      </c>
      <c r="CC91" s="108">
        <v>0</v>
      </c>
      <c r="CD91" s="108">
        <f>IF(AU91="základní",AG91,0)</f>
        <v>0</v>
      </c>
      <c r="CE91" s="108">
        <f>IF(AU91="snížená",AG91,0)</f>
        <v>0</v>
      </c>
      <c r="CF91" s="108">
        <f>IF(AU91="zákl. přenesená",AG91,0)</f>
        <v>0</v>
      </c>
      <c r="CG91" s="108">
        <f>IF(AU91="sníž. přenesená",AG91,0)</f>
        <v>0</v>
      </c>
      <c r="CH91" s="108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5" customHeight="1">
      <c r="B92" s="38"/>
      <c r="C92" s="39"/>
      <c r="D92" s="218" t="s">
        <v>92</v>
      </c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39"/>
      <c r="AD92" s="39"/>
      <c r="AE92" s="39"/>
      <c r="AF92" s="39"/>
      <c r="AG92" s="220">
        <f>AG87*AS92</f>
        <v>0</v>
      </c>
      <c r="AH92" s="221"/>
      <c r="AI92" s="221"/>
      <c r="AJ92" s="221"/>
      <c r="AK92" s="221"/>
      <c r="AL92" s="221"/>
      <c r="AM92" s="221"/>
      <c r="AN92" s="221">
        <f>AG92+AV92</f>
        <v>0</v>
      </c>
      <c r="AO92" s="221"/>
      <c r="AP92" s="221"/>
      <c r="AQ92" s="40"/>
      <c r="AS92" s="109">
        <v>0</v>
      </c>
      <c r="AT92" s="110" t="s">
        <v>90</v>
      </c>
      <c r="AU92" s="110" t="s">
        <v>44</v>
      </c>
      <c r="AV92" s="111">
        <f>ROUND(IF(AU92="nulová",0,IF(OR(AU92="základní",AU92="zákl. přenesená"),AG92*L31,AG92*L32)),2)</f>
        <v>0</v>
      </c>
      <c r="BV92" s="21" t="s">
        <v>93</v>
      </c>
      <c r="BY92" s="108">
        <f>IF(AU92="základní",AV92,0)</f>
        <v>0</v>
      </c>
      <c r="BZ92" s="108">
        <f>IF(AU92="snížená",AV92,0)</f>
        <v>0</v>
      </c>
      <c r="CA92" s="108">
        <f>IF(AU92="zákl. přenesená",AV92,0)</f>
        <v>0</v>
      </c>
      <c r="CB92" s="108">
        <f>IF(AU92="sníž. přenesená",AV92,0)</f>
        <v>0</v>
      </c>
      <c r="CC92" s="108">
        <f>IF(AU92="nulová",AV92,0)</f>
        <v>0</v>
      </c>
      <c r="CD92" s="108">
        <f>IF(AU92="základní",AG92,0)</f>
        <v>0</v>
      </c>
      <c r="CE92" s="108">
        <f>IF(AU92="snížená",AG92,0)</f>
        <v>0</v>
      </c>
      <c r="CF92" s="108">
        <f>IF(AU92="zákl. přenesená",AG92,0)</f>
        <v>0</v>
      </c>
      <c r="CG92" s="108">
        <f>IF(AU92="sníž. přenesená",AG92,0)</f>
        <v>0</v>
      </c>
      <c r="CH92" s="108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5" customHeight="1">
      <c r="B93" s="38"/>
      <c r="C93" s="39"/>
      <c r="D93" s="218" t="s">
        <v>92</v>
      </c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39"/>
      <c r="AD93" s="39"/>
      <c r="AE93" s="39"/>
      <c r="AF93" s="39"/>
      <c r="AG93" s="220">
        <f>AG87*AS93</f>
        <v>0</v>
      </c>
      <c r="AH93" s="221"/>
      <c r="AI93" s="221"/>
      <c r="AJ93" s="221"/>
      <c r="AK93" s="221"/>
      <c r="AL93" s="221"/>
      <c r="AM93" s="221"/>
      <c r="AN93" s="221">
        <f>AG93+AV93</f>
        <v>0</v>
      </c>
      <c r="AO93" s="221"/>
      <c r="AP93" s="221"/>
      <c r="AQ93" s="40"/>
      <c r="AS93" s="109">
        <v>0</v>
      </c>
      <c r="AT93" s="110" t="s">
        <v>90</v>
      </c>
      <c r="AU93" s="110" t="s">
        <v>44</v>
      </c>
      <c r="AV93" s="111">
        <f>ROUND(IF(AU93="nulová",0,IF(OR(AU93="základní",AU93="zákl. přenesená"),AG93*L31,AG93*L32)),2)</f>
        <v>0</v>
      </c>
      <c r="BV93" s="21" t="s">
        <v>93</v>
      </c>
      <c r="BY93" s="108">
        <f>IF(AU93="základní",AV93,0)</f>
        <v>0</v>
      </c>
      <c r="BZ93" s="108">
        <f>IF(AU93="snížená",AV93,0)</f>
        <v>0</v>
      </c>
      <c r="CA93" s="108">
        <f>IF(AU93="zákl. přenesená",AV93,0)</f>
        <v>0</v>
      </c>
      <c r="CB93" s="108">
        <f>IF(AU93="sníž. přenesená",AV93,0)</f>
        <v>0</v>
      </c>
      <c r="CC93" s="108">
        <f>IF(AU93="nulová",AV93,0)</f>
        <v>0</v>
      </c>
      <c r="CD93" s="108">
        <f>IF(AU93="základní",AG93,0)</f>
        <v>0</v>
      </c>
      <c r="CE93" s="108">
        <f>IF(AU93="snížená",AG93,0)</f>
        <v>0</v>
      </c>
      <c r="CF93" s="108">
        <f>IF(AU93="zákl. přenesená",AG93,0)</f>
        <v>0</v>
      </c>
      <c r="CG93" s="108">
        <f>IF(AU93="sníž. přenesená",AG93,0)</f>
        <v>0</v>
      </c>
      <c r="CH93" s="108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5" customHeight="1">
      <c r="B94" s="38"/>
      <c r="C94" s="39"/>
      <c r="D94" s="218" t="s">
        <v>92</v>
      </c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39"/>
      <c r="AD94" s="39"/>
      <c r="AE94" s="39"/>
      <c r="AF94" s="39"/>
      <c r="AG94" s="220">
        <f>AG87*AS94</f>
        <v>0</v>
      </c>
      <c r="AH94" s="221"/>
      <c r="AI94" s="221"/>
      <c r="AJ94" s="221"/>
      <c r="AK94" s="221"/>
      <c r="AL94" s="221"/>
      <c r="AM94" s="221"/>
      <c r="AN94" s="221">
        <f>AG94+AV94</f>
        <v>0</v>
      </c>
      <c r="AO94" s="221"/>
      <c r="AP94" s="221"/>
      <c r="AQ94" s="40"/>
      <c r="AS94" s="112">
        <v>0</v>
      </c>
      <c r="AT94" s="113" t="s">
        <v>90</v>
      </c>
      <c r="AU94" s="113" t="s">
        <v>44</v>
      </c>
      <c r="AV94" s="114">
        <f>ROUND(IF(AU94="nulová",0,IF(OR(AU94="základní",AU94="zákl. přenesená"),AG94*L31,AG94*L32)),2)</f>
        <v>0</v>
      </c>
      <c r="BV94" s="21" t="s">
        <v>93</v>
      </c>
      <c r="BY94" s="108">
        <f>IF(AU94="základní",AV94,0)</f>
        <v>0</v>
      </c>
      <c r="BZ94" s="108">
        <f>IF(AU94="snížená",AV94,0)</f>
        <v>0</v>
      </c>
      <c r="CA94" s="108">
        <f>IF(AU94="zákl. přenesená",AV94,0)</f>
        <v>0</v>
      </c>
      <c r="CB94" s="108">
        <f>IF(AU94="sníž. přenesená",AV94,0)</f>
        <v>0</v>
      </c>
      <c r="CC94" s="108">
        <f>IF(AU94="nulová",AV94,0)</f>
        <v>0</v>
      </c>
      <c r="CD94" s="108">
        <f>IF(AU94="základní",AG94,0)</f>
        <v>0</v>
      </c>
      <c r="CE94" s="108">
        <f>IF(AU94="snížená",AG94,0)</f>
        <v>0</v>
      </c>
      <c r="CF94" s="108">
        <f>IF(AU94="zákl. přenesená",AG94,0)</f>
        <v>0</v>
      </c>
      <c r="CG94" s="108">
        <f>IF(AU94="sníž. přenesená",AG94,0)</f>
        <v>0</v>
      </c>
      <c r="CH94" s="108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8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40"/>
    </row>
    <row r="96" spans="2:43" s="1" customFormat="1" ht="30" customHeight="1">
      <c r="B96" s="38"/>
      <c r="C96" s="115" t="s">
        <v>94</v>
      </c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215">
        <f>ROUND(AG87+AG90,2)</f>
        <v>0</v>
      </c>
      <c r="AH96" s="215"/>
      <c r="AI96" s="215"/>
      <c r="AJ96" s="215"/>
      <c r="AK96" s="215"/>
      <c r="AL96" s="215"/>
      <c r="AM96" s="215"/>
      <c r="AN96" s="215">
        <f>AN87+AN90</f>
        <v>0</v>
      </c>
      <c r="AO96" s="215"/>
      <c r="AP96" s="215"/>
      <c r="AQ96" s="40"/>
    </row>
    <row r="97" spans="2:43" s="1" customFormat="1" ht="6.9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</row>
  </sheetData>
  <sheetProtection password="CC35" sheet="1" objects="1" scenarios="1" formatCells="0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A56 - Oprava venkovního s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2"/>
  <sheetViews>
    <sheetView showGridLines="0" tabSelected="1" workbookViewId="0" topLeftCell="A1">
      <pane ySplit="1" topLeftCell="A18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0.83203125" style="0" customWidth="1"/>
    <col min="6" max="6" width="26" style="0" customWidth="1"/>
    <col min="7" max="7" width="21.66015625" style="0" customWidth="1"/>
    <col min="8" max="8" width="12.5" style="0" customWidth="1"/>
    <col min="9" max="9" width="4.16015625" style="0" customWidth="1"/>
    <col min="10" max="10" width="5.16015625" style="0" customWidth="1"/>
    <col min="11" max="11" width="11.5" style="0" customWidth="1"/>
    <col min="12" max="12" width="6.66015625" style="0" customWidth="1"/>
    <col min="13" max="14" width="6" style="0" customWidth="1"/>
    <col min="15" max="15" width="2" style="0" customWidth="1"/>
    <col min="16" max="16" width="6.8320312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7"/>
      <c r="B1" s="15"/>
      <c r="C1" s="15"/>
      <c r="D1" s="16" t="s">
        <v>1</v>
      </c>
      <c r="E1" s="15"/>
      <c r="F1" s="17" t="s">
        <v>95</v>
      </c>
      <c r="G1" s="17"/>
      <c r="H1" s="261" t="s">
        <v>96</v>
      </c>
      <c r="I1" s="261"/>
      <c r="J1" s="261"/>
      <c r="K1" s="261"/>
      <c r="L1" s="17" t="s">
        <v>97</v>
      </c>
      <c r="M1" s="15"/>
      <c r="N1" s="15"/>
      <c r="O1" s="16" t="s">
        <v>98</v>
      </c>
      <c r="P1" s="15"/>
      <c r="Q1" s="15"/>
      <c r="R1" s="15"/>
      <c r="S1" s="17" t="s">
        <v>99</v>
      </c>
      <c r="T1" s="17"/>
      <c r="U1" s="117"/>
      <c r="V1" s="1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" customHeight="1">
      <c r="C2" s="248" t="s">
        <v>7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S2" s="216" t="s">
        <v>8</v>
      </c>
      <c r="T2" s="217"/>
      <c r="U2" s="217"/>
      <c r="V2" s="217"/>
      <c r="W2" s="217"/>
      <c r="X2" s="217"/>
      <c r="Y2" s="217"/>
      <c r="Z2" s="217"/>
      <c r="AA2" s="217"/>
      <c r="AB2" s="217"/>
      <c r="AC2" s="217"/>
      <c r="AT2" s="21" t="s">
        <v>81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100</v>
      </c>
    </row>
    <row r="4" spans="2:46" ht="36.9" customHeight="1">
      <c r="B4" s="25"/>
      <c r="C4" s="230" t="s">
        <v>101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6"/>
      <c r="T4" s="27" t="s">
        <v>13</v>
      </c>
      <c r="AT4" s="21" t="s">
        <v>6</v>
      </c>
    </row>
    <row r="5" spans="2:18" ht="6.9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s="1" customFormat="1" ht="32.85" customHeight="1">
      <c r="B6" s="38"/>
      <c r="C6" s="39"/>
      <c r="D6" s="32" t="s">
        <v>19</v>
      </c>
      <c r="E6" s="39"/>
      <c r="F6" s="254" t="s">
        <v>20</v>
      </c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9"/>
      <c r="R6" s="40"/>
    </row>
    <row r="7" spans="2:18" s="1" customFormat="1" ht="14.4" customHeight="1">
      <c r="B7" s="38"/>
      <c r="C7" s="39"/>
      <c r="D7" s="33" t="s">
        <v>21</v>
      </c>
      <c r="E7" s="39"/>
      <c r="F7" s="31" t="s">
        <v>22</v>
      </c>
      <c r="G7" s="39"/>
      <c r="H7" s="39"/>
      <c r="I7" s="39"/>
      <c r="J7" s="39"/>
      <c r="K7" s="39"/>
      <c r="L7" s="39"/>
      <c r="M7" s="33" t="s">
        <v>23</v>
      </c>
      <c r="N7" s="39"/>
      <c r="O7" s="31" t="s">
        <v>22</v>
      </c>
      <c r="P7" s="39"/>
      <c r="Q7" s="39"/>
      <c r="R7" s="40"/>
    </row>
    <row r="8" spans="2:18" s="1" customFormat="1" ht="14.4" customHeight="1">
      <c r="B8" s="38"/>
      <c r="C8" s="39"/>
      <c r="D8" s="33" t="s">
        <v>24</v>
      </c>
      <c r="E8" s="39"/>
      <c r="F8" s="31" t="s">
        <v>25</v>
      </c>
      <c r="G8" s="39"/>
      <c r="H8" s="39"/>
      <c r="I8" s="39"/>
      <c r="J8" s="39"/>
      <c r="K8" s="39"/>
      <c r="L8" s="39"/>
      <c r="M8" s="33" t="s">
        <v>26</v>
      </c>
      <c r="N8" s="39"/>
      <c r="O8" s="308" t="str">
        <f>'Rekapitulace stavby'!AN8</f>
        <v>8. 9. 2017</v>
      </c>
      <c r="P8" s="297"/>
      <c r="Q8" s="39"/>
      <c r="R8" s="40"/>
    </row>
    <row r="9" spans="2:18" s="1" customFormat="1" ht="10.8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2:18" s="1" customFormat="1" ht="14.4" customHeight="1">
      <c r="B10" s="38"/>
      <c r="C10" s="39"/>
      <c r="D10" s="33" t="s">
        <v>28</v>
      </c>
      <c r="E10" s="39"/>
      <c r="F10" s="39"/>
      <c r="G10" s="39"/>
      <c r="H10" s="39"/>
      <c r="I10" s="39"/>
      <c r="J10" s="39"/>
      <c r="K10" s="39"/>
      <c r="L10" s="39"/>
      <c r="M10" s="33" t="s">
        <v>29</v>
      </c>
      <c r="N10" s="39"/>
      <c r="O10" s="252" t="s">
        <v>22</v>
      </c>
      <c r="P10" s="252"/>
      <c r="Q10" s="39"/>
      <c r="R10" s="40"/>
    </row>
    <row r="11" spans="2:18" s="1" customFormat="1" ht="18" customHeight="1">
      <c r="B11" s="38"/>
      <c r="C11" s="39"/>
      <c r="D11" s="39"/>
      <c r="E11" s="31" t="s">
        <v>30</v>
      </c>
      <c r="F11" s="39"/>
      <c r="G11" s="39"/>
      <c r="H11" s="39"/>
      <c r="I11" s="39"/>
      <c r="J11" s="39"/>
      <c r="K11" s="39"/>
      <c r="L11" s="39"/>
      <c r="M11" s="33" t="s">
        <v>31</v>
      </c>
      <c r="N11" s="39"/>
      <c r="O11" s="252" t="s">
        <v>22</v>
      </c>
      <c r="P11" s="252"/>
      <c r="Q11" s="39"/>
      <c r="R11" s="40"/>
    </row>
    <row r="12" spans="2:18" s="1" customFormat="1" ht="6.9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2:18" s="1" customFormat="1" ht="14.4" customHeight="1">
      <c r="B13" s="38"/>
      <c r="C13" s="39"/>
      <c r="D13" s="33" t="s">
        <v>32</v>
      </c>
      <c r="E13" s="39"/>
      <c r="F13" s="39"/>
      <c r="G13" s="39"/>
      <c r="H13" s="39"/>
      <c r="I13" s="39"/>
      <c r="J13" s="39"/>
      <c r="K13" s="39"/>
      <c r="L13" s="39"/>
      <c r="M13" s="33" t="s">
        <v>29</v>
      </c>
      <c r="N13" s="39"/>
      <c r="O13" s="309" t="str">
        <f>IF('Rekapitulace stavby'!AN13="","",'Rekapitulace stavby'!AN13)</f>
        <v>Vyplň údaj</v>
      </c>
      <c r="P13" s="252"/>
      <c r="Q13" s="39"/>
      <c r="R13" s="40"/>
    </row>
    <row r="14" spans="2:18" s="1" customFormat="1" ht="18" customHeight="1">
      <c r="B14" s="38"/>
      <c r="C14" s="39"/>
      <c r="D14" s="39"/>
      <c r="E14" s="309" t="str">
        <f>IF('Rekapitulace stavby'!E14="","",'Rekapitulace stavby'!E14)</f>
        <v>Vyplň údaj</v>
      </c>
      <c r="F14" s="310"/>
      <c r="G14" s="310"/>
      <c r="H14" s="310"/>
      <c r="I14" s="310"/>
      <c r="J14" s="310"/>
      <c r="K14" s="310"/>
      <c r="L14" s="310"/>
      <c r="M14" s="33" t="s">
        <v>31</v>
      </c>
      <c r="N14" s="39"/>
      <c r="O14" s="309" t="str">
        <f>IF('Rekapitulace stavby'!AN14="","",'Rekapitulace stavby'!AN14)</f>
        <v>Vyplň údaj</v>
      </c>
      <c r="P14" s="252"/>
      <c r="Q14" s="39"/>
      <c r="R14" s="40"/>
    </row>
    <row r="15" spans="2:18" s="1" customFormat="1" ht="6.9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2:18" s="1" customFormat="1" ht="14.4" customHeight="1">
      <c r="B16" s="38"/>
      <c r="C16" s="39"/>
      <c r="D16" s="33" t="s">
        <v>34</v>
      </c>
      <c r="E16" s="39"/>
      <c r="F16" s="39"/>
      <c r="G16" s="39"/>
      <c r="H16" s="39"/>
      <c r="I16" s="39"/>
      <c r="J16" s="39"/>
      <c r="K16" s="39"/>
      <c r="L16" s="39"/>
      <c r="M16" s="33" t="s">
        <v>29</v>
      </c>
      <c r="N16" s="39"/>
      <c r="O16" s="252" t="s">
        <v>22</v>
      </c>
      <c r="P16" s="252"/>
      <c r="Q16" s="39"/>
      <c r="R16" s="40"/>
    </row>
    <row r="17" spans="2:18" s="1" customFormat="1" ht="18" customHeight="1">
      <c r="B17" s="38"/>
      <c r="C17" s="39"/>
      <c r="D17" s="39"/>
      <c r="E17" s="31" t="s">
        <v>35</v>
      </c>
      <c r="F17" s="39"/>
      <c r="G17" s="39"/>
      <c r="H17" s="39"/>
      <c r="I17" s="39"/>
      <c r="J17" s="39"/>
      <c r="K17" s="39"/>
      <c r="L17" s="39"/>
      <c r="M17" s="33" t="s">
        <v>31</v>
      </c>
      <c r="N17" s="39"/>
      <c r="O17" s="252" t="s">
        <v>22</v>
      </c>
      <c r="P17" s="252"/>
      <c r="Q17" s="39"/>
      <c r="R17" s="40"/>
    </row>
    <row r="18" spans="2:18" s="1" customFormat="1" ht="6.9" customHeight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2:18" s="1" customFormat="1" ht="14.4" customHeight="1">
      <c r="B19" s="38"/>
      <c r="C19" s="39"/>
      <c r="D19" s="33" t="s">
        <v>37</v>
      </c>
      <c r="E19" s="39"/>
      <c r="F19" s="39"/>
      <c r="G19" s="39"/>
      <c r="H19" s="39"/>
      <c r="I19" s="39"/>
      <c r="J19" s="39"/>
      <c r="K19" s="39"/>
      <c r="L19" s="39"/>
      <c r="M19" s="33" t="s">
        <v>29</v>
      </c>
      <c r="N19" s="39"/>
      <c r="O19" s="252" t="s">
        <v>22</v>
      </c>
      <c r="P19" s="252"/>
      <c r="Q19" s="39"/>
      <c r="R19" s="40"/>
    </row>
    <row r="20" spans="2:18" s="1" customFormat="1" ht="18" customHeight="1">
      <c r="B20" s="38"/>
      <c r="C20" s="39"/>
      <c r="D20" s="39"/>
      <c r="E20" s="31" t="s">
        <v>38</v>
      </c>
      <c r="F20" s="39"/>
      <c r="G20" s="39"/>
      <c r="H20" s="39"/>
      <c r="I20" s="39"/>
      <c r="J20" s="39"/>
      <c r="K20" s="39"/>
      <c r="L20" s="39"/>
      <c r="M20" s="33" t="s">
        <v>31</v>
      </c>
      <c r="N20" s="39"/>
      <c r="O20" s="252" t="s">
        <v>22</v>
      </c>
      <c r="P20" s="252"/>
      <c r="Q20" s="39"/>
      <c r="R20" s="40"/>
    </row>
    <row r="21" spans="2:18" s="1" customFormat="1" ht="6.9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2:18" s="1" customFormat="1" ht="14.4" customHeight="1">
      <c r="B22" s="38"/>
      <c r="C22" s="39"/>
      <c r="D22" s="33" t="s">
        <v>39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22.5" customHeight="1">
      <c r="B23" s="38"/>
      <c r="C23" s="39"/>
      <c r="D23" s="39"/>
      <c r="E23" s="257" t="s">
        <v>22</v>
      </c>
      <c r="F23" s="257"/>
      <c r="G23" s="257"/>
      <c r="H23" s="257"/>
      <c r="I23" s="257"/>
      <c r="J23" s="257"/>
      <c r="K23" s="257"/>
      <c r="L23" s="257"/>
      <c r="M23" s="39"/>
      <c r="N23" s="39"/>
      <c r="O23" s="39"/>
      <c r="P23" s="39"/>
      <c r="Q23" s="39"/>
      <c r="R23" s="40"/>
    </row>
    <row r="24" spans="2:18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6.9" customHeight="1">
      <c r="B25" s="38"/>
      <c r="C25" s="3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9"/>
      <c r="R25" s="40"/>
    </row>
    <row r="26" spans="2:18" s="1" customFormat="1" ht="14.4" customHeight="1">
      <c r="B26" s="38"/>
      <c r="C26" s="39"/>
      <c r="D26" s="118" t="s">
        <v>102</v>
      </c>
      <c r="E26" s="39"/>
      <c r="F26" s="39"/>
      <c r="G26" s="39"/>
      <c r="H26" s="39"/>
      <c r="I26" s="39"/>
      <c r="J26" s="39"/>
      <c r="K26" s="39"/>
      <c r="L26" s="39"/>
      <c r="M26" s="258">
        <f>N87</f>
        <v>0</v>
      </c>
      <c r="N26" s="258"/>
      <c r="O26" s="258"/>
      <c r="P26" s="258"/>
      <c r="Q26" s="39"/>
      <c r="R26" s="40"/>
    </row>
    <row r="27" spans="2:18" s="1" customFormat="1" ht="14.4" customHeight="1">
      <c r="B27" s="38"/>
      <c r="C27" s="39"/>
      <c r="D27" s="37" t="s">
        <v>89</v>
      </c>
      <c r="E27" s="39"/>
      <c r="F27" s="39"/>
      <c r="G27" s="39"/>
      <c r="H27" s="39"/>
      <c r="I27" s="39"/>
      <c r="J27" s="39"/>
      <c r="K27" s="39"/>
      <c r="L27" s="39"/>
      <c r="M27" s="258">
        <f>N99</f>
        <v>0</v>
      </c>
      <c r="N27" s="258"/>
      <c r="O27" s="258"/>
      <c r="P27" s="258"/>
      <c r="Q27" s="39"/>
      <c r="R27" s="40"/>
    </row>
    <row r="28" spans="2:18" s="1" customFormat="1" ht="6.9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spans="2:18" s="1" customFormat="1" ht="25.35" customHeight="1">
      <c r="B29" s="38"/>
      <c r="C29" s="39"/>
      <c r="D29" s="119" t="s">
        <v>42</v>
      </c>
      <c r="E29" s="39"/>
      <c r="F29" s="39"/>
      <c r="G29" s="39"/>
      <c r="H29" s="39"/>
      <c r="I29" s="39"/>
      <c r="J29" s="39"/>
      <c r="K29" s="39"/>
      <c r="L29" s="39"/>
      <c r="M29" s="307">
        <f>ROUND(M26+M27,2)</f>
        <v>0</v>
      </c>
      <c r="N29" s="296"/>
      <c r="O29" s="296"/>
      <c r="P29" s="296"/>
      <c r="Q29" s="39"/>
      <c r="R29" s="40"/>
    </row>
    <row r="30" spans="2:18" s="1" customFormat="1" ht="6.9" customHeight="1">
      <c r="B30" s="38"/>
      <c r="C30" s="39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39"/>
      <c r="R30" s="40"/>
    </row>
    <row r="31" spans="2:18" s="1" customFormat="1" ht="14.4" customHeight="1">
      <c r="B31" s="38"/>
      <c r="C31" s="39"/>
      <c r="D31" s="45" t="s">
        <v>43</v>
      </c>
      <c r="E31" s="45" t="s">
        <v>44</v>
      </c>
      <c r="F31" s="46">
        <v>0.21</v>
      </c>
      <c r="G31" s="120" t="s">
        <v>45</v>
      </c>
      <c r="H31" s="304">
        <f>ROUND((((SUM(BE99:BE106)+SUM(BE123:BE235))+SUM(BE237:BE241))),2)</f>
        <v>0</v>
      </c>
      <c r="I31" s="296"/>
      <c r="J31" s="296"/>
      <c r="K31" s="39"/>
      <c r="L31" s="39"/>
      <c r="M31" s="304">
        <f>ROUND(((ROUND((SUM(BE99:BE106)+SUM(BE123:BE235)),2)*F31)+SUM(BE237:BE241)*F31),2)</f>
        <v>0</v>
      </c>
      <c r="N31" s="296"/>
      <c r="O31" s="296"/>
      <c r="P31" s="296"/>
      <c r="Q31" s="39"/>
      <c r="R31" s="40"/>
    </row>
    <row r="32" spans="2:18" s="1" customFormat="1" ht="14.4" customHeight="1">
      <c r="B32" s="38"/>
      <c r="C32" s="39"/>
      <c r="D32" s="39"/>
      <c r="E32" s="45" t="s">
        <v>46</v>
      </c>
      <c r="F32" s="46">
        <v>0.15</v>
      </c>
      <c r="G32" s="120" t="s">
        <v>45</v>
      </c>
      <c r="H32" s="304">
        <f>ROUND((((SUM(BF99:BF106)+SUM(BF123:BF235))+SUM(BF237:BF241))),2)</f>
        <v>0</v>
      </c>
      <c r="I32" s="296"/>
      <c r="J32" s="296"/>
      <c r="K32" s="39"/>
      <c r="L32" s="39"/>
      <c r="M32" s="304">
        <f>ROUND(((ROUND((SUM(BF99:BF106)+SUM(BF123:BF235)),2)*F32)+SUM(BF237:BF241)*F32),2)</f>
        <v>0</v>
      </c>
      <c r="N32" s="296"/>
      <c r="O32" s="296"/>
      <c r="P32" s="296"/>
      <c r="Q32" s="39"/>
      <c r="R32" s="40"/>
    </row>
    <row r="33" spans="2:18" s="1" customFormat="1" ht="14.4" customHeight="1" hidden="1">
      <c r="B33" s="38"/>
      <c r="C33" s="39"/>
      <c r="D33" s="39"/>
      <c r="E33" s="45" t="s">
        <v>47</v>
      </c>
      <c r="F33" s="46">
        <v>0.21</v>
      </c>
      <c r="G33" s="120" t="s">
        <v>45</v>
      </c>
      <c r="H33" s="304">
        <f>ROUND((((SUM(BG99:BG106)+SUM(BG123:BG235))+SUM(BG237:BG241))),2)</f>
        <v>0</v>
      </c>
      <c r="I33" s="296"/>
      <c r="J33" s="296"/>
      <c r="K33" s="39"/>
      <c r="L33" s="39"/>
      <c r="M33" s="304">
        <v>0</v>
      </c>
      <c r="N33" s="296"/>
      <c r="O33" s="296"/>
      <c r="P33" s="296"/>
      <c r="Q33" s="39"/>
      <c r="R33" s="40"/>
    </row>
    <row r="34" spans="2:18" s="1" customFormat="1" ht="14.4" customHeight="1" hidden="1">
      <c r="B34" s="38"/>
      <c r="C34" s="39"/>
      <c r="D34" s="39"/>
      <c r="E34" s="45" t="s">
        <v>48</v>
      </c>
      <c r="F34" s="46">
        <v>0.15</v>
      </c>
      <c r="G34" s="120" t="s">
        <v>45</v>
      </c>
      <c r="H34" s="304">
        <f>ROUND((((SUM(BH99:BH106)+SUM(BH123:BH235))+SUM(BH237:BH241))),2)</f>
        <v>0</v>
      </c>
      <c r="I34" s="296"/>
      <c r="J34" s="296"/>
      <c r="K34" s="39"/>
      <c r="L34" s="39"/>
      <c r="M34" s="304">
        <v>0</v>
      </c>
      <c r="N34" s="296"/>
      <c r="O34" s="296"/>
      <c r="P34" s="296"/>
      <c r="Q34" s="39"/>
      <c r="R34" s="40"/>
    </row>
    <row r="35" spans="2:18" s="1" customFormat="1" ht="14.4" customHeight="1" hidden="1">
      <c r="B35" s="38"/>
      <c r="C35" s="39"/>
      <c r="D35" s="39"/>
      <c r="E35" s="45" t="s">
        <v>49</v>
      </c>
      <c r="F35" s="46">
        <v>0</v>
      </c>
      <c r="G35" s="120" t="s">
        <v>45</v>
      </c>
      <c r="H35" s="304">
        <f>ROUND((((SUM(BI99:BI106)+SUM(BI123:BI235))+SUM(BI237:BI241))),2)</f>
        <v>0</v>
      </c>
      <c r="I35" s="296"/>
      <c r="J35" s="296"/>
      <c r="K35" s="39"/>
      <c r="L35" s="39"/>
      <c r="M35" s="304">
        <v>0</v>
      </c>
      <c r="N35" s="296"/>
      <c r="O35" s="296"/>
      <c r="P35" s="296"/>
      <c r="Q35" s="39"/>
      <c r="R35" s="40"/>
    </row>
    <row r="36" spans="2:18" s="1" customFormat="1" ht="6.9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2:18" s="1" customFormat="1" ht="25.35" customHeight="1">
      <c r="B37" s="38"/>
      <c r="C37" s="116"/>
      <c r="D37" s="121" t="s">
        <v>50</v>
      </c>
      <c r="E37" s="82"/>
      <c r="F37" s="82"/>
      <c r="G37" s="122" t="s">
        <v>51</v>
      </c>
      <c r="H37" s="123" t="s">
        <v>52</v>
      </c>
      <c r="I37" s="82"/>
      <c r="J37" s="82"/>
      <c r="K37" s="82"/>
      <c r="L37" s="305">
        <f>SUM(M29:M35)</f>
        <v>0</v>
      </c>
      <c r="M37" s="305"/>
      <c r="N37" s="305"/>
      <c r="O37" s="305"/>
      <c r="P37" s="306"/>
      <c r="Q37" s="116"/>
      <c r="R37" s="40"/>
    </row>
    <row r="38" spans="2:18" s="1" customFormat="1" ht="14.4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14.4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ht="13.5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4.4">
      <c r="B50" s="38"/>
      <c r="C50" s="39"/>
      <c r="D50" s="53" t="s">
        <v>53</v>
      </c>
      <c r="E50" s="54"/>
      <c r="F50" s="54"/>
      <c r="G50" s="54"/>
      <c r="H50" s="55"/>
      <c r="I50" s="39"/>
      <c r="J50" s="53" t="s">
        <v>54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4.4">
      <c r="B59" s="38"/>
      <c r="C59" s="39"/>
      <c r="D59" s="58" t="s">
        <v>55</v>
      </c>
      <c r="E59" s="59"/>
      <c r="F59" s="59"/>
      <c r="G59" s="60" t="s">
        <v>56</v>
      </c>
      <c r="H59" s="61"/>
      <c r="I59" s="39"/>
      <c r="J59" s="58" t="s">
        <v>55</v>
      </c>
      <c r="K59" s="59"/>
      <c r="L59" s="59"/>
      <c r="M59" s="59"/>
      <c r="N59" s="60" t="s">
        <v>56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4.4">
      <c r="B61" s="38"/>
      <c r="C61" s="39"/>
      <c r="D61" s="53" t="s">
        <v>57</v>
      </c>
      <c r="E61" s="54"/>
      <c r="F61" s="54"/>
      <c r="G61" s="54"/>
      <c r="H61" s="55"/>
      <c r="I61" s="39"/>
      <c r="J61" s="53" t="s">
        <v>58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4.4">
      <c r="B70" s="38"/>
      <c r="C70" s="39"/>
      <c r="D70" s="58" t="s">
        <v>55</v>
      </c>
      <c r="E70" s="59"/>
      <c r="F70" s="59"/>
      <c r="G70" s="60" t="s">
        <v>56</v>
      </c>
      <c r="H70" s="61"/>
      <c r="I70" s="39"/>
      <c r="J70" s="58" t="s">
        <v>55</v>
      </c>
      <c r="K70" s="59"/>
      <c r="L70" s="59"/>
      <c r="M70" s="59"/>
      <c r="N70" s="60" t="s">
        <v>56</v>
      </c>
      <c r="O70" s="59"/>
      <c r="P70" s="61"/>
      <c r="Q70" s="39"/>
      <c r="R70" s="40"/>
    </row>
    <row r="71" spans="2:18" s="1" customFormat="1" ht="14.4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" customHeight="1">
      <c r="B76" s="38"/>
      <c r="C76" s="230" t="s">
        <v>103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40"/>
      <c r="T76" s="127"/>
      <c r="U76" s="127"/>
    </row>
    <row r="77" spans="2:21" s="1" customFormat="1" ht="6.9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27"/>
      <c r="U77" s="127"/>
    </row>
    <row r="78" spans="2:21" s="1" customFormat="1" ht="36.9" customHeight="1">
      <c r="B78" s="38"/>
      <c r="C78" s="72" t="s">
        <v>19</v>
      </c>
      <c r="D78" s="39"/>
      <c r="E78" s="39"/>
      <c r="F78" s="232" t="str">
        <f>F6</f>
        <v>Oprava venkovního schodiště vč. zídek bytového domu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39"/>
      <c r="R78" s="40"/>
      <c r="T78" s="127"/>
      <c r="U78" s="127"/>
    </row>
    <row r="79" spans="2:21" s="1" customFormat="1" ht="6.9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  <c r="T79" s="127"/>
      <c r="U79" s="127"/>
    </row>
    <row r="80" spans="2:21" s="1" customFormat="1" ht="18" customHeight="1">
      <c r="B80" s="38"/>
      <c r="C80" s="33" t="s">
        <v>24</v>
      </c>
      <c r="D80" s="39"/>
      <c r="E80" s="39"/>
      <c r="F80" s="31" t="str">
        <f>F8</f>
        <v>ul.Čsl. Armády č.p. 799 , Frýdek - Místek</v>
      </c>
      <c r="G80" s="39"/>
      <c r="H80" s="39"/>
      <c r="I80" s="39"/>
      <c r="J80" s="39"/>
      <c r="K80" s="33" t="s">
        <v>26</v>
      </c>
      <c r="L80" s="39"/>
      <c r="M80" s="297" t="str">
        <f>IF(O8="","",O8)</f>
        <v>8. 9. 2017</v>
      </c>
      <c r="N80" s="297"/>
      <c r="O80" s="297"/>
      <c r="P80" s="297"/>
      <c r="Q80" s="39"/>
      <c r="R80" s="40"/>
      <c r="T80" s="127"/>
      <c r="U80" s="127"/>
    </row>
    <row r="81" spans="2:21" s="1" customFormat="1" ht="6.9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T81" s="127"/>
      <c r="U81" s="127"/>
    </row>
    <row r="82" spans="2:21" s="1" customFormat="1" ht="13.2">
      <c r="B82" s="38"/>
      <c r="C82" s="33" t="s">
        <v>28</v>
      </c>
      <c r="D82" s="39"/>
      <c r="E82" s="39"/>
      <c r="F82" s="31" t="str">
        <f>E11</f>
        <v>Statutární město Frýdek - Místek</v>
      </c>
      <c r="G82" s="39"/>
      <c r="H82" s="39"/>
      <c r="I82" s="39"/>
      <c r="J82" s="39"/>
      <c r="K82" s="33" t="s">
        <v>34</v>
      </c>
      <c r="L82" s="39"/>
      <c r="M82" s="252" t="str">
        <f>E17</f>
        <v>VENEZA spol. s  r.o.</v>
      </c>
      <c r="N82" s="252"/>
      <c r="O82" s="252"/>
      <c r="P82" s="252"/>
      <c r="Q82" s="252"/>
      <c r="R82" s="40"/>
      <c r="T82" s="127"/>
      <c r="U82" s="127"/>
    </row>
    <row r="83" spans="2:21" s="1" customFormat="1" ht="14.4" customHeight="1">
      <c r="B83" s="38"/>
      <c r="C83" s="33" t="s">
        <v>32</v>
      </c>
      <c r="D83" s="39"/>
      <c r="E83" s="39"/>
      <c r="F83" s="31" t="str">
        <f>IF(E14="","",E14)</f>
        <v>Vyplň údaj</v>
      </c>
      <c r="G83" s="39"/>
      <c r="H83" s="39"/>
      <c r="I83" s="39"/>
      <c r="J83" s="39"/>
      <c r="K83" s="33" t="s">
        <v>37</v>
      </c>
      <c r="L83" s="39"/>
      <c r="M83" s="252" t="str">
        <f>E20</f>
        <v>Ing. Lumír Hajdušek</v>
      </c>
      <c r="N83" s="252"/>
      <c r="O83" s="252"/>
      <c r="P83" s="252"/>
      <c r="Q83" s="252"/>
      <c r="R83" s="40"/>
      <c r="T83" s="127"/>
      <c r="U83" s="127"/>
    </row>
    <row r="84" spans="2:21" s="1" customFormat="1" ht="10.35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  <c r="T84" s="127"/>
      <c r="U84" s="127"/>
    </row>
    <row r="85" spans="2:21" s="1" customFormat="1" ht="29.25" customHeight="1">
      <c r="B85" s="38"/>
      <c r="C85" s="302" t="s">
        <v>104</v>
      </c>
      <c r="D85" s="303"/>
      <c r="E85" s="303"/>
      <c r="F85" s="303"/>
      <c r="G85" s="303"/>
      <c r="H85" s="116"/>
      <c r="I85" s="116"/>
      <c r="J85" s="116"/>
      <c r="K85" s="116"/>
      <c r="L85" s="116"/>
      <c r="M85" s="116"/>
      <c r="N85" s="302" t="s">
        <v>105</v>
      </c>
      <c r="O85" s="303"/>
      <c r="P85" s="303"/>
      <c r="Q85" s="303"/>
      <c r="R85" s="40"/>
      <c r="T85" s="127"/>
      <c r="U85" s="127"/>
    </row>
    <row r="86" spans="2:21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T86" s="127"/>
      <c r="U86" s="127"/>
    </row>
    <row r="87" spans="2:47" s="1" customFormat="1" ht="29.25" customHeight="1">
      <c r="B87" s="38"/>
      <c r="C87" s="128" t="s">
        <v>106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214">
        <f>N123</f>
        <v>0</v>
      </c>
      <c r="O87" s="298"/>
      <c r="P87" s="298"/>
      <c r="Q87" s="298"/>
      <c r="R87" s="40"/>
      <c r="T87" s="127"/>
      <c r="U87" s="127"/>
      <c r="AU87" s="21" t="s">
        <v>107</v>
      </c>
    </row>
    <row r="88" spans="2:21" s="6" customFormat="1" ht="24.9" customHeight="1">
      <c r="B88" s="129"/>
      <c r="C88" s="130"/>
      <c r="D88" s="131" t="s">
        <v>108</v>
      </c>
      <c r="E88" s="130"/>
      <c r="F88" s="130"/>
      <c r="G88" s="130"/>
      <c r="H88" s="130"/>
      <c r="I88" s="130"/>
      <c r="J88" s="130"/>
      <c r="K88" s="130"/>
      <c r="L88" s="130"/>
      <c r="M88" s="130"/>
      <c r="N88" s="268">
        <f>N124</f>
        <v>0</v>
      </c>
      <c r="O88" s="301"/>
      <c r="P88" s="301"/>
      <c r="Q88" s="301"/>
      <c r="R88" s="132"/>
      <c r="T88" s="133"/>
      <c r="U88" s="133"/>
    </row>
    <row r="89" spans="2:21" s="7" customFormat="1" ht="19.95" customHeight="1">
      <c r="B89" s="134"/>
      <c r="C89" s="135"/>
      <c r="D89" s="104" t="s">
        <v>109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21">
        <f>N125</f>
        <v>0</v>
      </c>
      <c r="O89" s="300"/>
      <c r="P89" s="300"/>
      <c r="Q89" s="300"/>
      <c r="R89" s="136"/>
      <c r="T89" s="137"/>
      <c r="U89" s="137"/>
    </row>
    <row r="90" spans="2:21" s="7" customFormat="1" ht="19.95" customHeight="1">
      <c r="B90" s="134"/>
      <c r="C90" s="135"/>
      <c r="D90" s="104" t="s">
        <v>110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21">
        <f>N140</f>
        <v>0</v>
      </c>
      <c r="O90" s="300"/>
      <c r="P90" s="300"/>
      <c r="Q90" s="300"/>
      <c r="R90" s="136"/>
      <c r="T90" s="137"/>
      <c r="U90" s="137"/>
    </row>
    <row r="91" spans="2:21" s="7" customFormat="1" ht="19.95" customHeight="1">
      <c r="B91" s="134"/>
      <c r="C91" s="135"/>
      <c r="D91" s="104" t="s">
        <v>111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21">
        <f>N146</f>
        <v>0</v>
      </c>
      <c r="O91" s="300"/>
      <c r="P91" s="300"/>
      <c r="Q91" s="300"/>
      <c r="R91" s="136"/>
      <c r="T91" s="137"/>
      <c r="U91" s="137"/>
    </row>
    <row r="92" spans="2:21" s="7" customFormat="1" ht="19.95" customHeight="1">
      <c r="B92" s="134"/>
      <c r="C92" s="135"/>
      <c r="D92" s="104" t="s">
        <v>112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21">
        <f>N200</f>
        <v>0</v>
      </c>
      <c r="O92" s="300"/>
      <c r="P92" s="300"/>
      <c r="Q92" s="300"/>
      <c r="R92" s="136"/>
      <c r="T92" s="137"/>
      <c r="U92" s="137"/>
    </row>
    <row r="93" spans="2:21" s="7" customFormat="1" ht="19.95" customHeight="1">
      <c r="B93" s="134"/>
      <c r="C93" s="135"/>
      <c r="D93" s="104" t="s">
        <v>113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21">
        <f>N215</f>
        <v>0</v>
      </c>
      <c r="O93" s="300"/>
      <c r="P93" s="300"/>
      <c r="Q93" s="300"/>
      <c r="R93" s="136"/>
      <c r="T93" s="137"/>
      <c r="U93" s="137"/>
    </row>
    <row r="94" spans="2:21" s="7" customFormat="1" ht="19.95" customHeight="1">
      <c r="B94" s="134"/>
      <c r="C94" s="135"/>
      <c r="D94" s="104" t="s">
        <v>114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21">
        <f>N223</f>
        <v>0</v>
      </c>
      <c r="O94" s="300"/>
      <c r="P94" s="300"/>
      <c r="Q94" s="300"/>
      <c r="R94" s="136"/>
      <c r="T94" s="137"/>
      <c r="U94" s="137"/>
    </row>
    <row r="95" spans="2:21" s="6" customFormat="1" ht="24.9" customHeight="1">
      <c r="B95" s="129"/>
      <c r="C95" s="130"/>
      <c r="D95" s="131" t="s">
        <v>115</v>
      </c>
      <c r="E95" s="130"/>
      <c r="F95" s="130"/>
      <c r="G95" s="130"/>
      <c r="H95" s="130"/>
      <c r="I95" s="130"/>
      <c r="J95" s="130"/>
      <c r="K95" s="130"/>
      <c r="L95" s="130"/>
      <c r="M95" s="130"/>
      <c r="N95" s="268">
        <f>N225</f>
        <v>0</v>
      </c>
      <c r="O95" s="301"/>
      <c r="P95" s="301"/>
      <c r="Q95" s="301"/>
      <c r="R95" s="132"/>
      <c r="T95" s="133"/>
      <c r="U95" s="133"/>
    </row>
    <row r="96" spans="2:21" s="7" customFormat="1" ht="19.95" customHeight="1">
      <c r="B96" s="134"/>
      <c r="C96" s="135"/>
      <c r="D96" s="104" t="s">
        <v>116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21">
        <f>N226</f>
        <v>0</v>
      </c>
      <c r="O96" s="300"/>
      <c r="P96" s="300"/>
      <c r="Q96" s="300"/>
      <c r="R96" s="136"/>
      <c r="T96" s="137"/>
      <c r="U96" s="137"/>
    </row>
    <row r="97" spans="2:21" s="6" customFormat="1" ht="21.75" customHeight="1">
      <c r="B97" s="129"/>
      <c r="C97" s="130"/>
      <c r="D97" s="131" t="s">
        <v>117</v>
      </c>
      <c r="E97" s="130"/>
      <c r="F97" s="130"/>
      <c r="G97" s="130"/>
      <c r="H97" s="130"/>
      <c r="I97" s="130"/>
      <c r="J97" s="130"/>
      <c r="K97" s="130"/>
      <c r="L97" s="130"/>
      <c r="M97" s="130"/>
      <c r="N97" s="267">
        <f>N236</f>
        <v>0</v>
      </c>
      <c r="O97" s="301"/>
      <c r="P97" s="301"/>
      <c r="Q97" s="301"/>
      <c r="R97" s="132"/>
      <c r="T97" s="133"/>
      <c r="U97" s="133"/>
    </row>
    <row r="98" spans="2:21" s="1" customFormat="1" ht="21.7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  <c r="T98" s="127"/>
      <c r="U98" s="127"/>
    </row>
    <row r="99" spans="2:21" s="1" customFormat="1" ht="29.25" customHeight="1">
      <c r="B99" s="38"/>
      <c r="C99" s="128" t="s">
        <v>118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298">
        <f>ROUND(N100+N101+N102+N103+N104+N105,2)</f>
        <v>0</v>
      </c>
      <c r="O99" s="299"/>
      <c r="P99" s="299"/>
      <c r="Q99" s="299"/>
      <c r="R99" s="40"/>
      <c r="T99" s="138"/>
      <c r="U99" s="139" t="s">
        <v>43</v>
      </c>
    </row>
    <row r="100" spans="2:65" s="1" customFormat="1" ht="18" customHeight="1">
      <c r="B100" s="38"/>
      <c r="C100" s="39"/>
      <c r="D100" s="218" t="s">
        <v>119</v>
      </c>
      <c r="E100" s="219"/>
      <c r="F100" s="219"/>
      <c r="G100" s="219"/>
      <c r="H100" s="219"/>
      <c r="I100" s="39"/>
      <c r="J100" s="39"/>
      <c r="K100" s="39"/>
      <c r="L100" s="39"/>
      <c r="M100" s="39"/>
      <c r="N100" s="220">
        <f>ROUND(N87*T100,2)</f>
        <v>0</v>
      </c>
      <c r="O100" s="221"/>
      <c r="P100" s="221"/>
      <c r="Q100" s="221"/>
      <c r="R100" s="40"/>
      <c r="S100" s="140"/>
      <c r="T100" s="141"/>
      <c r="U100" s="142" t="s">
        <v>44</v>
      </c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4" t="s">
        <v>120</v>
      </c>
      <c r="AZ100" s="143"/>
      <c r="BA100" s="143"/>
      <c r="BB100" s="143"/>
      <c r="BC100" s="143"/>
      <c r="BD100" s="143"/>
      <c r="BE100" s="145">
        <f aca="true" t="shared" si="0" ref="BE100:BE105">IF(U100="základní",N100,0)</f>
        <v>0</v>
      </c>
      <c r="BF100" s="145">
        <f aca="true" t="shared" si="1" ref="BF100:BF105">IF(U100="snížená",N100,0)</f>
        <v>0</v>
      </c>
      <c r="BG100" s="145">
        <f aca="true" t="shared" si="2" ref="BG100:BG105">IF(U100="zákl. přenesená",N100,0)</f>
        <v>0</v>
      </c>
      <c r="BH100" s="145">
        <f aca="true" t="shared" si="3" ref="BH100:BH105">IF(U100="sníž. přenesená",N100,0)</f>
        <v>0</v>
      </c>
      <c r="BI100" s="145">
        <f aca="true" t="shared" si="4" ref="BI100:BI105">IF(U100="nulová",N100,0)</f>
        <v>0</v>
      </c>
      <c r="BJ100" s="144" t="s">
        <v>84</v>
      </c>
      <c r="BK100" s="143"/>
      <c r="BL100" s="143"/>
      <c r="BM100" s="143"/>
    </row>
    <row r="101" spans="2:65" s="1" customFormat="1" ht="18" customHeight="1">
      <c r="B101" s="38"/>
      <c r="C101" s="39"/>
      <c r="D101" s="218" t="s">
        <v>121</v>
      </c>
      <c r="E101" s="219"/>
      <c r="F101" s="219"/>
      <c r="G101" s="219"/>
      <c r="H101" s="219"/>
      <c r="I101" s="39"/>
      <c r="J101" s="39"/>
      <c r="K101" s="39"/>
      <c r="L101" s="39"/>
      <c r="M101" s="39"/>
      <c r="N101" s="220">
        <f>ROUND(N87*T101,2)</f>
        <v>0</v>
      </c>
      <c r="O101" s="221"/>
      <c r="P101" s="221"/>
      <c r="Q101" s="221"/>
      <c r="R101" s="40"/>
      <c r="S101" s="140"/>
      <c r="T101" s="141"/>
      <c r="U101" s="142" t="s">
        <v>44</v>
      </c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4" t="s">
        <v>120</v>
      </c>
      <c r="AZ101" s="143"/>
      <c r="BA101" s="143"/>
      <c r="BB101" s="143"/>
      <c r="BC101" s="143"/>
      <c r="BD101" s="143"/>
      <c r="BE101" s="145">
        <f t="shared" si="0"/>
        <v>0</v>
      </c>
      <c r="BF101" s="145">
        <f t="shared" si="1"/>
        <v>0</v>
      </c>
      <c r="BG101" s="145">
        <f t="shared" si="2"/>
        <v>0</v>
      </c>
      <c r="BH101" s="145">
        <f t="shared" si="3"/>
        <v>0</v>
      </c>
      <c r="BI101" s="145">
        <f t="shared" si="4"/>
        <v>0</v>
      </c>
      <c r="BJ101" s="144" t="s">
        <v>84</v>
      </c>
      <c r="BK101" s="143"/>
      <c r="BL101" s="143"/>
      <c r="BM101" s="143"/>
    </row>
    <row r="102" spans="2:65" s="1" customFormat="1" ht="18" customHeight="1">
      <c r="B102" s="38"/>
      <c r="C102" s="39"/>
      <c r="D102" s="218" t="s">
        <v>122</v>
      </c>
      <c r="E102" s="219"/>
      <c r="F102" s="219"/>
      <c r="G102" s="219"/>
      <c r="H102" s="219"/>
      <c r="I102" s="39"/>
      <c r="J102" s="39"/>
      <c r="K102" s="39"/>
      <c r="L102" s="39"/>
      <c r="M102" s="39"/>
      <c r="N102" s="220">
        <f>ROUND(N87*T102,2)</f>
        <v>0</v>
      </c>
      <c r="O102" s="221"/>
      <c r="P102" s="221"/>
      <c r="Q102" s="221"/>
      <c r="R102" s="40"/>
      <c r="S102" s="140"/>
      <c r="T102" s="141"/>
      <c r="U102" s="142" t="s">
        <v>44</v>
      </c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4" t="s">
        <v>120</v>
      </c>
      <c r="AZ102" s="143"/>
      <c r="BA102" s="143"/>
      <c r="BB102" s="143"/>
      <c r="BC102" s="143"/>
      <c r="BD102" s="143"/>
      <c r="BE102" s="145">
        <f t="shared" si="0"/>
        <v>0</v>
      </c>
      <c r="BF102" s="145">
        <f t="shared" si="1"/>
        <v>0</v>
      </c>
      <c r="BG102" s="145">
        <f t="shared" si="2"/>
        <v>0</v>
      </c>
      <c r="BH102" s="145">
        <f t="shared" si="3"/>
        <v>0</v>
      </c>
      <c r="BI102" s="145">
        <f t="shared" si="4"/>
        <v>0</v>
      </c>
      <c r="BJ102" s="144" t="s">
        <v>84</v>
      </c>
      <c r="BK102" s="143"/>
      <c r="BL102" s="143"/>
      <c r="BM102" s="143"/>
    </row>
    <row r="103" spans="2:65" s="1" customFormat="1" ht="18" customHeight="1">
      <c r="B103" s="38"/>
      <c r="C103" s="39"/>
      <c r="D103" s="218" t="s">
        <v>123</v>
      </c>
      <c r="E103" s="219"/>
      <c r="F103" s="219"/>
      <c r="G103" s="219"/>
      <c r="H103" s="219"/>
      <c r="I103" s="39"/>
      <c r="J103" s="39"/>
      <c r="K103" s="39"/>
      <c r="L103" s="39"/>
      <c r="M103" s="39"/>
      <c r="N103" s="220">
        <f>ROUND(N87*T103,2)</f>
        <v>0</v>
      </c>
      <c r="O103" s="221"/>
      <c r="P103" s="221"/>
      <c r="Q103" s="221"/>
      <c r="R103" s="40"/>
      <c r="S103" s="140"/>
      <c r="T103" s="141"/>
      <c r="U103" s="142" t="s">
        <v>44</v>
      </c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4" t="s">
        <v>120</v>
      </c>
      <c r="AZ103" s="143"/>
      <c r="BA103" s="143"/>
      <c r="BB103" s="143"/>
      <c r="BC103" s="143"/>
      <c r="BD103" s="143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84</v>
      </c>
      <c r="BK103" s="143"/>
      <c r="BL103" s="143"/>
      <c r="BM103" s="143"/>
    </row>
    <row r="104" spans="2:65" s="1" customFormat="1" ht="18" customHeight="1">
      <c r="B104" s="38"/>
      <c r="C104" s="39"/>
      <c r="D104" s="218" t="s">
        <v>124</v>
      </c>
      <c r="E104" s="219"/>
      <c r="F104" s="219"/>
      <c r="G104" s="219"/>
      <c r="H104" s="219"/>
      <c r="I104" s="39"/>
      <c r="J104" s="39"/>
      <c r="K104" s="39"/>
      <c r="L104" s="39"/>
      <c r="M104" s="39"/>
      <c r="N104" s="220">
        <f>ROUND(N87*T104,2)</f>
        <v>0</v>
      </c>
      <c r="O104" s="221"/>
      <c r="P104" s="221"/>
      <c r="Q104" s="221"/>
      <c r="R104" s="40"/>
      <c r="S104" s="140"/>
      <c r="T104" s="141"/>
      <c r="U104" s="142" t="s">
        <v>44</v>
      </c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4" t="s">
        <v>120</v>
      </c>
      <c r="AZ104" s="143"/>
      <c r="BA104" s="143"/>
      <c r="BB104" s="143"/>
      <c r="BC104" s="143"/>
      <c r="BD104" s="143"/>
      <c r="BE104" s="145">
        <f t="shared" si="0"/>
        <v>0</v>
      </c>
      <c r="BF104" s="145">
        <f t="shared" si="1"/>
        <v>0</v>
      </c>
      <c r="BG104" s="145">
        <f t="shared" si="2"/>
        <v>0</v>
      </c>
      <c r="BH104" s="145">
        <f t="shared" si="3"/>
        <v>0</v>
      </c>
      <c r="BI104" s="145">
        <f t="shared" si="4"/>
        <v>0</v>
      </c>
      <c r="BJ104" s="144" t="s">
        <v>84</v>
      </c>
      <c r="BK104" s="143"/>
      <c r="BL104" s="143"/>
      <c r="BM104" s="143"/>
    </row>
    <row r="105" spans="2:65" s="1" customFormat="1" ht="18" customHeight="1">
      <c r="B105" s="38"/>
      <c r="C105" s="39"/>
      <c r="D105" s="104" t="s">
        <v>125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220">
        <f>ROUND(N87*T105,2)</f>
        <v>0</v>
      </c>
      <c r="O105" s="221"/>
      <c r="P105" s="221"/>
      <c r="Q105" s="221"/>
      <c r="R105" s="40"/>
      <c r="S105" s="140"/>
      <c r="T105" s="146"/>
      <c r="U105" s="147" t="s">
        <v>44</v>
      </c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4" t="s">
        <v>126</v>
      </c>
      <c r="AZ105" s="143"/>
      <c r="BA105" s="143"/>
      <c r="BB105" s="143"/>
      <c r="BC105" s="143"/>
      <c r="BD105" s="143"/>
      <c r="BE105" s="145">
        <f t="shared" si="0"/>
        <v>0</v>
      </c>
      <c r="BF105" s="145">
        <f t="shared" si="1"/>
        <v>0</v>
      </c>
      <c r="BG105" s="145">
        <f t="shared" si="2"/>
        <v>0</v>
      </c>
      <c r="BH105" s="145">
        <f t="shared" si="3"/>
        <v>0</v>
      </c>
      <c r="BI105" s="145">
        <f t="shared" si="4"/>
        <v>0</v>
      </c>
      <c r="BJ105" s="144" t="s">
        <v>84</v>
      </c>
      <c r="BK105" s="143"/>
      <c r="BL105" s="143"/>
      <c r="BM105" s="143"/>
    </row>
    <row r="106" spans="2:21" s="1" customFormat="1" ht="13.5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  <c r="T106" s="127"/>
      <c r="U106" s="127"/>
    </row>
    <row r="107" spans="2:21" s="1" customFormat="1" ht="29.25" customHeight="1">
      <c r="B107" s="38"/>
      <c r="C107" s="115" t="s">
        <v>94</v>
      </c>
      <c r="D107" s="116"/>
      <c r="E107" s="116"/>
      <c r="F107" s="116"/>
      <c r="G107" s="116"/>
      <c r="H107" s="116"/>
      <c r="I107" s="116"/>
      <c r="J107" s="116"/>
      <c r="K107" s="116"/>
      <c r="L107" s="215">
        <f>ROUND(SUM(N87+N99),2)</f>
        <v>0</v>
      </c>
      <c r="M107" s="215"/>
      <c r="N107" s="215"/>
      <c r="O107" s="215"/>
      <c r="P107" s="215"/>
      <c r="Q107" s="215"/>
      <c r="R107" s="40"/>
      <c r="T107" s="127"/>
      <c r="U107" s="127"/>
    </row>
    <row r="108" spans="2:21" s="1" customFormat="1" ht="6.9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  <c r="T108" s="127"/>
      <c r="U108" s="127"/>
    </row>
    <row r="112" spans="2:18" s="1" customFormat="1" ht="6.9" customHeight="1"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spans="2:18" s="1" customFormat="1" ht="36.9" customHeight="1">
      <c r="B113" s="38"/>
      <c r="C113" s="230" t="s">
        <v>127</v>
      </c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40"/>
    </row>
    <row r="114" spans="2:18" s="1" customFormat="1" ht="6.9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18" s="1" customFormat="1" ht="36.9" customHeight="1">
      <c r="B115" s="38"/>
      <c r="C115" s="72" t="s">
        <v>19</v>
      </c>
      <c r="D115" s="39"/>
      <c r="E115" s="39"/>
      <c r="F115" s="232" t="str">
        <f>F6</f>
        <v>Oprava venkovního schodiště vč. zídek bytového domu</v>
      </c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39"/>
      <c r="R115" s="40"/>
    </row>
    <row r="116" spans="2:18" s="1" customFormat="1" ht="6.9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18" s="1" customFormat="1" ht="18" customHeight="1">
      <c r="B117" s="38"/>
      <c r="C117" s="33" t="s">
        <v>24</v>
      </c>
      <c r="D117" s="39"/>
      <c r="E117" s="39"/>
      <c r="F117" s="31" t="str">
        <f>F8</f>
        <v>ul.Čsl. Armády č.p. 799 , Frýdek - Místek</v>
      </c>
      <c r="G117" s="39"/>
      <c r="H117" s="39"/>
      <c r="I117" s="39"/>
      <c r="J117" s="39"/>
      <c r="K117" s="33" t="s">
        <v>26</v>
      </c>
      <c r="L117" s="39"/>
      <c r="M117" s="297" t="str">
        <f>IF(O8="","",O8)</f>
        <v>8. 9. 2017</v>
      </c>
      <c r="N117" s="297"/>
      <c r="O117" s="297"/>
      <c r="P117" s="297"/>
      <c r="Q117" s="39"/>
      <c r="R117" s="40"/>
    </row>
    <row r="118" spans="2:18" s="1" customFormat="1" ht="6.9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18" s="1" customFormat="1" ht="13.2">
      <c r="B119" s="38"/>
      <c r="C119" s="33" t="s">
        <v>28</v>
      </c>
      <c r="D119" s="39"/>
      <c r="E119" s="39"/>
      <c r="F119" s="31" t="str">
        <f>E11</f>
        <v>Statutární město Frýdek - Místek</v>
      </c>
      <c r="G119" s="39"/>
      <c r="H119" s="39"/>
      <c r="I119" s="39"/>
      <c r="J119" s="39"/>
      <c r="K119" s="33" t="s">
        <v>34</v>
      </c>
      <c r="L119" s="39"/>
      <c r="M119" s="252" t="str">
        <f>E17</f>
        <v>VENEZA spol. s  r.o.</v>
      </c>
      <c r="N119" s="252"/>
      <c r="O119" s="252"/>
      <c r="P119" s="252"/>
      <c r="Q119" s="252"/>
      <c r="R119" s="40"/>
    </row>
    <row r="120" spans="2:18" s="1" customFormat="1" ht="14.4" customHeight="1">
      <c r="B120" s="38"/>
      <c r="C120" s="33" t="s">
        <v>32</v>
      </c>
      <c r="D120" s="39"/>
      <c r="E120" s="39"/>
      <c r="F120" s="31" t="str">
        <f>IF(E14="","",E14)</f>
        <v>Vyplň údaj</v>
      </c>
      <c r="G120" s="39"/>
      <c r="H120" s="39"/>
      <c r="I120" s="39"/>
      <c r="J120" s="39"/>
      <c r="K120" s="33" t="s">
        <v>37</v>
      </c>
      <c r="L120" s="39"/>
      <c r="M120" s="252" t="str">
        <f>E20</f>
        <v>Ing. Lumír Hajdušek</v>
      </c>
      <c r="N120" s="252"/>
      <c r="O120" s="252"/>
      <c r="P120" s="252"/>
      <c r="Q120" s="252"/>
      <c r="R120" s="40"/>
    </row>
    <row r="121" spans="2:18" s="1" customFormat="1" ht="10.3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27" s="8" customFormat="1" ht="29.25" customHeight="1">
      <c r="B122" s="148"/>
      <c r="C122" s="149" t="s">
        <v>128</v>
      </c>
      <c r="D122" s="150" t="s">
        <v>129</v>
      </c>
      <c r="E122" s="150" t="s">
        <v>61</v>
      </c>
      <c r="F122" s="293" t="s">
        <v>130</v>
      </c>
      <c r="G122" s="293"/>
      <c r="H122" s="293"/>
      <c r="I122" s="293"/>
      <c r="J122" s="150" t="s">
        <v>131</v>
      </c>
      <c r="K122" s="150" t="s">
        <v>132</v>
      </c>
      <c r="L122" s="294" t="s">
        <v>133</v>
      </c>
      <c r="M122" s="294"/>
      <c r="N122" s="293" t="s">
        <v>105</v>
      </c>
      <c r="O122" s="293"/>
      <c r="P122" s="293"/>
      <c r="Q122" s="295"/>
      <c r="R122" s="151"/>
      <c r="T122" s="83" t="s">
        <v>134</v>
      </c>
      <c r="U122" s="84" t="s">
        <v>43</v>
      </c>
      <c r="V122" s="84" t="s">
        <v>135</v>
      </c>
      <c r="W122" s="84" t="s">
        <v>136</v>
      </c>
      <c r="X122" s="84" t="s">
        <v>137</v>
      </c>
      <c r="Y122" s="84" t="s">
        <v>138</v>
      </c>
      <c r="Z122" s="84" t="s">
        <v>139</v>
      </c>
      <c r="AA122" s="85" t="s">
        <v>140</v>
      </c>
    </row>
    <row r="123" spans="2:63" s="1" customFormat="1" ht="29.25" customHeight="1">
      <c r="B123" s="38"/>
      <c r="C123" s="87" t="s">
        <v>102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265">
        <f>BK123</f>
        <v>0</v>
      </c>
      <c r="O123" s="266"/>
      <c r="P123" s="266"/>
      <c r="Q123" s="266"/>
      <c r="R123" s="40"/>
      <c r="T123" s="86"/>
      <c r="U123" s="54"/>
      <c r="V123" s="54"/>
      <c r="W123" s="152">
        <f>W124+W225+W236</f>
        <v>0</v>
      </c>
      <c r="X123" s="54"/>
      <c r="Y123" s="152">
        <f>Y124+Y225+Y236</f>
        <v>20.584040990000005</v>
      </c>
      <c r="Z123" s="54"/>
      <c r="AA123" s="153">
        <f>AA124+AA225+AA236</f>
        <v>9.616491</v>
      </c>
      <c r="AT123" s="21" t="s">
        <v>78</v>
      </c>
      <c r="AU123" s="21" t="s">
        <v>107</v>
      </c>
      <c r="BK123" s="154">
        <f>BK124+BK225+BK236</f>
        <v>0</v>
      </c>
    </row>
    <row r="124" spans="2:63" s="9" customFormat="1" ht="37.35" customHeight="1">
      <c r="B124" s="155"/>
      <c r="C124" s="156"/>
      <c r="D124" s="157" t="s">
        <v>108</v>
      </c>
      <c r="E124" s="157"/>
      <c r="F124" s="157"/>
      <c r="G124" s="157"/>
      <c r="H124" s="157"/>
      <c r="I124" s="157"/>
      <c r="J124" s="157"/>
      <c r="K124" s="157"/>
      <c r="L124" s="157"/>
      <c r="M124" s="157"/>
      <c r="N124" s="267">
        <f>BK124</f>
        <v>0</v>
      </c>
      <c r="O124" s="268"/>
      <c r="P124" s="268"/>
      <c r="Q124" s="268"/>
      <c r="R124" s="158"/>
      <c r="T124" s="159"/>
      <c r="U124" s="156"/>
      <c r="V124" s="156"/>
      <c r="W124" s="160">
        <f>W125+W140+W146+W200+W215+W223</f>
        <v>0</v>
      </c>
      <c r="X124" s="156"/>
      <c r="Y124" s="160">
        <f>Y125+Y140+Y146+Y200+Y215+Y223</f>
        <v>20.241346740000004</v>
      </c>
      <c r="Z124" s="156"/>
      <c r="AA124" s="161">
        <f>AA125+AA140+AA146+AA200+AA215+AA223</f>
        <v>9.616491</v>
      </c>
      <c r="AR124" s="162" t="s">
        <v>84</v>
      </c>
      <c r="AT124" s="163" t="s">
        <v>78</v>
      </c>
      <c r="AU124" s="163" t="s">
        <v>79</v>
      </c>
      <c r="AY124" s="162" t="s">
        <v>141</v>
      </c>
      <c r="BK124" s="164">
        <f>BK125+BK140+BK146+BK200+BK215+BK223</f>
        <v>0</v>
      </c>
    </row>
    <row r="125" spans="2:63" s="9" customFormat="1" ht="19.95" customHeight="1">
      <c r="B125" s="155"/>
      <c r="C125" s="156"/>
      <c r="D125" s="165" t="s">
        <v>109</v>
      </c>
      <c r="E125" s="165"/>
      <c r="F125" s="165"/>
      <c r="G125" s="165"/>
      <c r="H125" s="165"/>
      <c r="I125" s="165"/>
      <c r="J125" s="165"/>
      <c r="K125" s="165"/>
      <c r="L125" s="165"/>
      <c r="M125" s="165"/>
      <c r="N125" s="269">
        <f>BK125</f>
        <v>0</v>
      </c>
      <c r="O125" s="270"/>
      <c r="P125" s="270"/>
      <c r="Q125" s="270"/>
      <c r="R125" s="158"/>
      <c r="T125" s="159"/>
      <c r="U125" s="156"/>
      <c r="V125" s="156"/>
      <c r="W125" s="160">
        <f>SUM(W126:W139)</f>
        <v>0</v>
      </c>
      <c r="X125" s="156"/>
      <c r="Y125" s="160">
        <f>SUM(Y126:Y139)</f>
        <v>6.948228200000001</v>
      </c>
      <c r="Z125" s="156"/>
      <c r="AA125" s="161">
        <f>SUM(AA126:AA139)</f>
        <v>0</v>
      </c>
      <c r="AR125" s="162" t="s">
        <v>84</v>
      </c>
      <c r="AT125" s="163" t="s">
        <v>78</v>
      </c>
      <c r="AU125" s="163" t="s">
        <v>84</v>
      </c>
      <c r="AY125" s="162" t="s">
        <v>141</v>
      </c>
      <c r="BK125" s="164">
        <f>SUM(BK126:BK139)</f>
        <v>0</v>
      </c>
    </row>
    <row r="126" spans="2:65" s="1" customFormat="1" ht="22.5" customHeight="1">
      <c r="B126" s="38"/>
      <c r="C126" s="166" t="s">
        <v>84</v>
      </c>
      <c r="D126" s="166" t="s">
        <v>142</v>
      </c>
      <c r="E126" s="167" t="s">
        <v>143</v>
      </c>
      <c r="F126" s="287" t="s">
        <v>144</v>
      </c>
      <c r="G126" s="287"/>
      <c r="H126" s="287"/>
      <c r="I126" s="287"/>
      <c r="J126" s="168" t="s">
        <v>145</v>
      </c>
      <c r="K126" s="169">
        <v>131.9</v>
      </c>
      <c r="L126" s="263">
        <v>0</v>
      </c>
      <c r="M126" s="288"/>
      <c r="N126" s="264">
        <f>ROUND(L126*K126,2)</f>
        <v>0</v>
      </c>
      <c r="O126" s="264"/>
      <c r="P126" s="264"/>
      <c r="Q126" s="264"/>
      <c r="R126" s="40"/>
      <c r="T126" s="170" t="s">
        <v>22</v>
      </c>
      <c r="U126" s="47" t="s">
        <v>44</v>
      </c>
      <c r="V126" s="39"/>
      <c r="W126" s="171">
        <f>V126*K126</f>
        <v>0</v>
      </c>
      <c r="X126" s="171">
        <v>0.01606</v>
      </c>
      <c r="Y126" s="171">
        <f>X126*K126</f>
        <v>2.1183140000000003</v>
      </c>
      <c r="Z126" s="171">
        <v>0</v>
      </c>
      <c r="AA126" s="172">
        <f>Z126*K126</f>
        <v>0</v>
      </c>
      <c r="AR126" s="21" t="s">
        <v>146</v>
      </c>
      <c r="AT126" s="21" t="s">
        <v>142</v>
      </c>
      <c r="AU126" s="21" t="s">
        <v>100</v>
      </c>
      <c r="AY126" s="21" t="s">
        <v>141</v>
      </c>
      <c r="BE126" s="108">
        <f>IF(U126="základní",N126,0)</f>
        <v>0</v>
      </c>
      <c r="BF126" s="108">
        <f>IF(U126="snížená",N126,0)</f>
        <v>0</v>
      </c>
      <c r="BG126" s="108">
        <f>IF(U126="zákl. přenesená",N126,0)</f>
        <v>0</v>
      </c>
      <c r="BH126" s="108">
        <f>IF(U126="sníž. přenesená",N126,0)</f>
        <v>0</v>
      </c>
      <c r="BI126" s="108">
        <f>IF(U126="nulová",N126,0)</f>
        <v>0</v>
      </c>
      <c r="BJ126" s="21" t="s">
        <v>84</v>
      </c>
      <c r="BK126" s="108">
        <f>ROUND(L126*K126,2)</f>
        <v>0</v>
      </c>
      <c r="BL126" s="21" t="s">
        <v>146</v>
      </c>
      <c r="BM126" s="21" t="s">
        <v>147</v>
      </c>
    </row>
    <row r="127" spans="2:51" s="10" customFormat="1" ht="22.5" customHeight="1">
      <c r="B127" s="173"/>
      <c r="C127" s="174"/>
      <c r="D127" s="174"/>
      <c r="E127" s="175" t="s">
        <v>22</v>
      </c>
      <c r="F127" s="289" t="s">
        <v>148</v>
      </c>
      <c r="G127" s="290"/>
      <c r="H127" s="290"/>
      <c r="I127" s="290"/>
      <c r="J127" s="174"/>
      <c r="K127" s="176" t="s">
        <v>22</v>
      </c>
      <c r="L127" s="174"/>
      <c r="M127" s="174"/>
      <c r="N127" s="174"/>
      <c r="O127" s="174"/>
      <c r="P127" s="174"/>
      <c r="Q127" s="174"/>
      <c r="R127" s="177"/>
      <c r="T127" s="178"/>
      <c r="U127" s="174"/>
      <c r="V127" s="174"/>
      <c r="W127" s="174"/>
      <c r="X127" s="174"/>
      <c r="Y127" s="174"/>
      <c r="Z127" s="174"/>
      <c r="AA127" s="179"/>
      <c r="AT127" s="180" t="s">
        <v>149</v>
      </c>
      <c r="AU127" s="180" t="s">
        <v>100</v>
      </c>
      <c r="AV127" s="10" t="s">
        <v>84</v>
      </c>
      <c r="AW127" s="10" t="s">
        <v>36</v>
      </c>
      <c r="AX127" s="10" t="s">
        <v>79</v>
      </c>
      <c r="AY127" s="180" t="s">
        <v>141</v>
      </c>
    </row>
    <row r="128" spans="2:51" s="11" customFormat="1" ht="22.5" customHeight="1">
      <c r="B128" s="181"/>
      <c r="C128" s="182"/>
      <c r="D128" s="182"/>
      <c r="E128" s="183" t="s">
        <v>22</v>
      </c>
      <c r="F128" s="277" t="s">
        <v>150</v>
      </c>
      <c r="G128" s="278"/>
      <c r="H128" s="278"/>
      <c r="I128" s="278"/>
      <c r="J128" s="182"/>
      <c r="K128" s="184">
        <v>23.87</v>
      </c>
      <c r="L128" s="182"/>
      <c r="M128" s="182"/>
      <c r="N128" s="182"/>
      <c r="O128" s="182"/>
      <c r="P128" s="182"/>
      <c r="Q128" s="182"/>
      <c r="R128" s="185"/>
      <c r="T128" s="186"/>
      <c r="U128" s="182"/>
      <c r="V128" s="182"/>
      <c r="W128" s="182"/>
      <c r="X128" s="182"/>
      <c r="Y128" s="182"/>
      <c r="Z128" s="182"/>
      <c r="AA128" s="187"/>
      <c r="AT128" s="188" t="s">
        <v>149</v>
      </c>
      <c r="AU128" s="188" t="s">
        <v>100</v>
      </c>
      <c r="AV128" s="11" t="s">
        <v>100</v>
      </c>
      <c r="AW128" s="11" t="s">
        <v>36</v>
      </c>
      <c r="AX128" s="11" t="s">
        <v>79</v>
      </c>
      <c r="AY128" s="188" t="s">
        <v>141</v>
      </c>
    </row>
    <row r="129" spans="2:51" s="11" customFormat="1" ht="22.5" customHeight="1">
      <c r="B129" s="181"/>
      <c r="C129" s="182"/>
      <c r="D129" s="182"/>
      <c r="E129" s="183" t="s">
        <v>22</v>
      </c>
      <c r="F129" s="277" t="s">
        <v>151</v>
      </c>
      <c r="G129" s="278"/>
      <c r="H129" s="278"/>
      <c r="I129" s="278"/>
      <c r="J129" s="182"/>
      <c r="K129" s="184">
        <v>14.318</v>
      </c>
      <c r="L129" s="182"/>
      <c r="M129" s="182"/>
      <c r="N129" s="182"/>
      <c r="O129" s="182"/>
      <c r="P129" s="182"/>
      <c r="Q129" s="182"/>
      <c r="R129" s="185"/>
      <c r="T129" s="186"/>
      <c r="U129" s="182"/>
      <c r="V129" s="182"/>
      <c r="W129" s="182"/>
      <c r="X129" s="182"/>
      <c r="Y129" s="182"/>
      <c r="Z129" s="182"/>
      <c r="AA129" s="187"/>
      <c r="AT129" s="188" t="s">
        <v>149</v>
      </c>
      <c r="AU129" s="188" t="s">
        <v>100</v>
      </c>
      <c r="AV129" s="11" t="s">
        <v>100</v>
      </c>
      <c r="AW129" s="11" t="s">
        <v>36</v>
      </c>
      <c r="AX129" s="11" t="s">
        <v>79</v>
      </c>
      <c r="AY129" s="188" t="s">
        <v>141</v>
      </c>
    </row>
    <row r="130" spans="2:51" s="11" customFormat="1" ht="22.5" customHeight="1">
      <c r="B130" s="181"/>
      <c r="C130" s="182"/>
      <c r="D130" s="182"/>
      <c r="E130" s="183" t="s">
        <v>22</v>
      </c>
      <c r="F130" s="277" t="s">
        <v>152</v>
      </c>
      <c r="G130" s="278"/>
      <c r="H130" s="278"/>
      <c r="I130" s="278"/>
      <c r="J130" s="182"/>
      <c r="K130" s="184">
        <v>14.152</v>
      </c>
      <c r="L130" s="182"/>
      <c r="M130" s="182"/>
      <c r="N130" s="182"/>
      <c r="O130" s="182"/>
      <c r="P130" s="182"/>
      <c r="Q130" s="182"/>
      <c r="R130" s="185"/>
      <c r="T130" s="186"/>
      <c r="U130" s="182"/>
      <c r="V130" s="182"/>
      <c r="W130" s="182"/>
      <c r="X130" s="182"/>
      <c r="Y130" s="182"/>
      <c r="Z130" s="182"/>
      <c r="AA130" s="187"/>
      <c r="AT130" s="188" t="s">
        <v>149</v>
      </c>
      <c r="AU130" s="188" t="s">
        <v>100</v>
      </c>
      <c r="AV130" s="11" t="s">
        <v>100</v>
      </c>
      <c r="AW130" s="11" t="s">
        <v>36</v>
      </c>
      <c r="AX130" s="11" t="s">
        <v>79</v>
      </c>
      <c r="AY130" s="188" t="s">
        <v>141</v>
      </c>
    </row>
    <row r="131" spans="2:51" s="11" customFormat="1" ht="22.5" customHeight="1">
      <c r="B131" s="181"/>
      <c r="C131" s="182"/>
      <c r="D131" s="182"/>
      <c r="E131" s="183" t="s">
        <v>22</v>
      </c>
      <c r="F131" s="277" t="s">
        <v>153</v>
      </c>
      <c r="G131" s="278"/>
      <c r="H131" s="278"/>
      <c r="I131" s="278"/>
      <c r="J131" s="182"/>
      <c r="K131" s="184">
        <v>12.5</v>
      </c>
      <c r="L131" s="182"/>
      <c r="M131" s="182"/>
      <c r="N131" s="182"/>
      <c r="O131" s="182"/>
      <c r="P131" s="182"/>
      <c r="Q131" s="182"/>
      <c r="R131" s="185"/>
      <c r="T131" s="186"/>
      <c r="U131" s="182"/>
      <c r="V131" s="182"/>
      <c r="W131" s="182"/>
      <c r="X131" s="182"/>
      <c r="Y131" s="182"/>
      <c r="Z131" s="182"/>
      <c r="AA131" s="187"/>
      <c r="AT131" s="188" t="s">
        <v>149</v>
      </c>
      <c r="AU131" s="188" t="s">
        <v>100</v>
      </c>
      <c r="AV131" s="11" t="s">
        <v>100</v>
      </c>
      <c r="AW131" s="11" t="s">
        <v>36</v>
      </c>
      <c r="AX131" s="11" t="s">
        <v>79</v>
      </c>
      <c r="AY131" s="188" t="s">
        <v>141</v>
      </c>
    </row>
    <row r="132" spans="2:51" s="11" customFormat="1" ht="22.5" customHeight="1">
      <c r="B132" s="181"/>
      <c r="C132" s="182"/>
      <c r="D132" s="182"/>
      <c r="E132" s="183" t="s">
        <v>22</v>
      </c>
      <c r="F132" s="277" t="s">
        <v>154</v>
      </c>
      <c r="G132" s="278"/>
      <c r="H132" s="278"/>
      <c r="I132" s="278"/>
      <c r="J132" s="182"/>
      <c r="K132" s="184">
        <v>2.7</v>
      </c>
      <c r="L132" s="182"/>
      <c r="M132" s="182"/>
      <c r="N132" s="182"/>
      <c r="O132" s="182"/>
      <c r="P132" s="182"/>
      <c r="Q132" s="182"/>
      <c r="R132" s="185"/>
      <c r="T132" s="186"/>
      <c r="U132" s="182"/>
      <c r="V132" s="182"/>
      <c r="W132" s="182"/>
      <c r="X132" s="182"/>
      <c r="Y132" s="182"/>
      <c r="Z132" s="182"/>
      <c r="AA132" s="187"/>
      <c r="AT132" s="188" t="s">
        <v>149</v>
      </c>
      <c r="AU132" s="188" t="s">
        <v>100</v>
      </c>
      <c r="AV132" s="11" t="s">
        <v>100</v>
      </c>
      <c r="AW132" s="11" t="s">
        <v>36</v>
      </c>
      <c r="AX132" s="11" t="s">
        <v>79</v>
      </c>
      <c r="AY132" s="188" t="s">
        <v>141</v>
      </c>
    </row>
    <row r="133" spans="2:51" s="11" customFormat="1" ht="22.5" customHeight="1">
      <c r="B133" s="181"/>
      <c r="C133" s="182"/>
      <c r="D133" s="182"/>
      <c r="E133" s="183" t="s">
        <v>22</v>
      </c>
      <c r="F133" s="277" t="s">
        <v>155</v>
      </c>
      <c r="G133" s="278"/>
      <c r="H133" s="278"/>
      <c r="I133" s="278"/>
      <c r="J133" s="182"/>
      <c r="K133" s="184">
        <v>8.8</v>
      </c>
      <c r="L133" s="182"/>
      <c r="M133" s="182"/>
      <c r="N133" s="182"/>
      <c r="O133" s="182"/>
      <c r="P133" s="182"/>
      <c r="Q133" s="182"/>
      <c r="R133" s="185"/>
      <c r="T133" s="186"/>
      <c r="U133" s="182"/>
      <c r="V133" s="182"/>
      <c r="W133" s="182"/>
      <c r="X133" s="182"/>
      <c r="Y133" s="182"/>
      <c r="Z133" s="182"/>
      <c r="AA133" s="187"/>
      <c r="AT133" s="188" t="s">
        <v>149</v>
      </c>
      <c r="AU133" s="188" t="s">
        <v>100</v>
      </c>
      <c r="AV133" s="11" t="s">
        <v>100</v>
      </c>
      <c r="AW133" s="11" t="s">
        <v>36</v>
      </c>
      <c r="AX133" s="11" t="s">
        <v>79</v>
      </c>
      <c r="AY133" s="188" t="s">
        <v>141</v>
      </c>
    </row>
    <row r="134" spans="2:51" s="11" customFormat="1" ht="22.5" customHeight="1">
      <c r="B134" s="181"/>
      <c r="C134" s="182"/>
      <c r="D134" s="182"/>
      <c r="E134" s="183" t="s">
        <v>22</v>
      </c>
      <c r="F134" s="277" t="s">
        <v>156</v>
      </c>
      <c r="G134" s="278"/>
      <c r="H134" s="278"/>
      <c r="I134" s="278"/>
      <c r="J134" s="182"/>
      <c r="K134" s="184">
        <v>20.61</v>
      </c>
      <c r="L134" s="182"/>
      <c r="M134" s="182"/>
      <c r="N134" s="182"/>
      <c r="O134" s="182"/>
      <c r="P134" s="182"/>
      <c r="Q134" s="182"/>
      <c r="R134" s="185"/>
      <c r="T134" s="186"/>
      <c r="U134" s="182"/>
      <c r="V134" s="182"/>
      <c r="W134" s="182"/>
      <c r="X134" s="182"/>
      <c r="Y134" s="182"/>
      <c r="Z134" s="182"/>
      <c r="AA134" s="187"/>
      <c r="AT134" s="188" t="s">
        <v>149</v>
      </c>
      <c r="AU134" s="188" t="s">
        <v>100</v>
      </c>
      <c r="AV134" s="11" t="s">
        <v>100</v>
      </c>
      <c r="AW134" s="11" t="s">
        <v>36</v>
      </c>
      <c r="AX134" s="11" t="s">
        <v>79</v>
      </c>
      <c r="AY134" s="188" t="s">
        <v>141</v>
      </c>
    </row>
    <row r="135" spans="2:51" s="11" customFormat="1" ht="22.5" customHeight="1">
      <c r="B135" s="181"/>
      <c r="C135" s="182"/>
      <c r="D135" s="182"/>
      <c r="E135" s="183" t="s">
        <v>22</v>
      </c>
      <c r="F135" s="277" t="s">
        <v>157</v>
      </c>
      <c r="G135" s="278"/>
      <c r="H135" s="278"/>
      <c r="I135" s="278"/>
      <c r="J135" s="182"/>
      <c r="K135" s="184">
        <v>8.57</v>
      </c>
      <c r="L135" s="182"/>
      <c r="M135" s="182"/>
      <c r="N135" s="182"/>
      <c r="O135" s="182"/>
      <c r="P135" s="182"/>
      <c r="Q135" s="182"/>
      <c r="R135" s="185"/>
      <c r="T135" s="186"/>
      <c r="U135" s="182"/>
      <c r="V135" s="182"/>
      <c r="W135" s="182"/>
      <c r="X135" s="182"/>
      <c r="Y135" s="182"/>
      <c r="Z135" s="182"/>
      <c r="AA135" s="187"/>
      <c r="AT135" s="188" t="s">
        <v>149</v>
      </c>
      <c r="AU135" s="188" t="s">
        <v>100</v>
      </c>
      <c r="AV135" s="11" t="s">
        <v>100</v>
      </c>
      <c r="AW135" s="11" t="s">
        <v>36</v>
      </c>
      <c r="AX135" s="11" t="s">
        <v>79</v>
      </c>
      <c r="AY135" s="188" t="s">
        <v>141</v>
      </c>
    </row>
    <row r="136" spans="2:51" s="12" customFormat="1" ht="22.5" customHeight="1">
      <c r="B136" s="189"/>
      <c r="C136" s="190"/>
      <c r="D136" s="190"/>
      <c r="E136" s="191" t="s">
        <v>22</v>
      </c>
      <c r="F136" s="291" t="s">
        <v>158</v>
      </c>
      <c r="G136" s="292"/>
      <c r="H136" s="292"/>
      <c r="I136" s="292"/>
      <c r="J136" s="190"/>
      <c r="K136" s="192">
        <v>105.52</v>
      </c>
      <c r="L136" s="190"/>
      <c r="M136" s="190"/>
      <c r="N136" s="190"/>
      <c r="O136" s="190"/>
      <c r="P136" s="190"/>
      <c r="Q136" s="190"/>
      <c r="R136" s="193"/>
      <c r="T136" s="194"/>
      <c r="U136" s="190"/>
      <c r="V136" s="190"/>
      <c r="W136" s="190"/>
      <c r="X136" s="190"/>
      <c r="Y136" s="190"/>
      <c r="Z136" s="190"/>
      <c r="AA136" s="195"/>
      <c r="AT136" s="196" t="s">
        <v>149</v>
      </c>
      <c r="AU136" s="196" t="s">
        <v>100</v>
      </c>
      <c r="AV136" s="12" t="s">
        <v>159</v>
      </c>
      <c r="AW136" s="12" t="s">
        <v>36</v>
      </c>
      <c r="AX136" s="12" t="s">
        <v>79</v>
      </c>
      <c r="AY136" s="196" t="s">
        <v>141</v>
      </c>
    </row>
    <row r="137" spans="2:51" s="11" customFormat="1" ht="22.5" customHeight="1">
      <c r="B137" s="181"/>
      <c r="C137" s="182"/>
      <c r="D137" s="182"/>
      <c r="E137" s="183" t="s">
        <v>22</v>
      </c>
      <c r="F137" s="277" t="s">
        <v>160</v>
      </c>
      <c r="G137" s="278"/>
      <c r="H137" s="278"/>
      <c r="I137" s="278"/>
      <c r="J137" s="182"/>
      <c r="K137" s="184">
        <v>131.9</v>
      </c>
      <c r="L137" s="182"/>
      <c r="M137" s="182"/>
      <c r="N137" s="182"/>
      <c r="O137" s="182"/>
      <c r="P137" s="182"/>
      <c r="Q137" s="182"/>
      <c r="R137" s="185"/>
      <c r="T137" s="186"/>
      <c r="U137" s="182"/>
      <c r="V137" s="182"/>
      <c r="W137" s="182"/>
      <c r="X137" s="182"/>
      <c r="Y137" s="182"/>
      <c r="Z137" s="182"/>
      <c r="AA137" s="187"/>
      <c r="AT137" s="188" t="s">
        <v>149</v>
      </c>
      <c r="AU137" s="188" t="s">
        <v>100</v>
      </c>
      <c r="AV137" s="11" t="s">
        <v>100</v>
      </c>
      <c r="AW137" s="11" t="s">
        <v>36</v>
      </c>
      <c r="AX137" s="11" t="s">
        <v>84</v>
      </c>
      <c r="AY137" s="188" t="s">
        <v>141</v>
      </c>
    </row>
    <row r="138" spans="2:65" s="1" customFormat="1" ht="31.5" customHeight="1">
      <c r="B138" s="38"/>
      <c r="C138" s="197" t="s">
        <v>100</v>
      </c>
      <c r="D138" s="197" t="s">
        <v>161</v>
      </c>
      <c r="E138" s="198" t="s">
        <v>162</v>
      </c>
      <c r="F138" s="281" t="s">
        <v>163</v>
      </c>
      <c r="G138" s="281"/>
      <c r="H138" s="281"/>
      <c r="I138" s="281"/>
      <c r="J138" s="199" t="s">
        <v>145</v>
      </c>
      <c r="K138" s="200">
        <v>134.538</v>
      </c>
      <c r="L138" s="282">
        <v>0</v>
      </c>
      <c r="M138" s="283"/>
      <c r="N138" s="284">
        <f>ROUND(L138*K138,2)</f>
        <v>0</v>
      </c>
      <c r="O138" s="264"/>
      <c r="P138" s="264"/>
      <c r="Q138" s="264"/>
      <c r="R138" s="40"/>
      <c r="T138" s="170" t="s">
        <v>22</v>
      </c>
      <c r="U138" s="47" t="s">
        <v>44</v>
      </c>
      <c r="V138" s="39"/>
      <c r="W138" s="171">
        <f>V138*K138</f>
        <v>0</v>
      </c>
      <c r="X138" s="171">
        <v>0.0359</v>
      </c>
      <c r="Y138" s="171">
        <f>X138*K138</f>
        <v>4.8299142</v>
      </c>
      <c r="Z138" s="171">
        <v>0</v>
      </c>
      <c r="AA138" s="172">
        <f>Z138*K138</f>
        <v>0</v>
      </c>
      <c r="AR138" s="21" t="s">
        <v>164</v>
      </c>
      <c r="AT138" s="21" t="s">
        <v>161</v>
      </c>
      <c r="AU138" s="21" t="s">
        <v>100</v>
      </c>
      <c r="AY138" s="21" t="s">
        <v>141</v>
      </c>
      <c r="BE138" s="108">
        <f>IF(U138="základní",N138,0)</f>
        <v>0</v>
      </c>
      <c r="BF138" s="108">
        <f>IF(U138="snížená",N138,0)</f>
        <v>0</v>
      </c>
      <c r="BG138" s="108">
        <f>IF(U138="zákl. přenesená",N138,0)</f>
        <v>0</v>
      </c>
      <c r="BH138" s="108">
        <f>IF(U138="sníž. přenesená",N138,0)</f>
        <v>0</v>
      </c>
      <c r="BI138" s="108">
        <f>IF(U138="nulová",N138,0)</f>
        <v>0</v>
      </c>
      <c r="BJ138" s="21" t="s">
        <v>84</v>
      </c>
      <c r="BK138" s="108">
        <f>ROUND(L138*K138,2)</f>
        <v>0</v>
      </c>
      <c r="BL138" s="21" t="s">
        <v>146</v>
      </c>
      <c r="BM138" s="21" t="s">
        <v>165</v>
      </c>
    </row>
    <row r="139" spans="2:51" s="11" customFormat="1" ht="22.5" customHeight="1">
      <c r="B139" s="181"/>
      <c r="C139" s="182"/>
      <c r="D139" s="182"/>
      <c r="E139" s="183" t="s">
        <v>22</v>
      </c>
      <c r="F139" s="285" t="s">
        <v>166</v>
      </c>
      <c r="G139" s="286"/>
      <c r="H139" s="286"/>
      <c r="I139" s="286"/>
      <c r="J139" s="182"/>
      <c r="K139" s="184">
        <v>134.538</v>
      </c>
      <c r="L139" s="182"/>
      <c r="M139" s="182"/>
      <c r="N139" s="182"/>
      <c r="O139" s="182"/>
      <c r="P139" s="182"/>
      <c r="Q139" s="182"/>
      <c r="R139" s="185"/>
      <c r="T139" s="186"/>
      <c r="U139" s="182"/>
      <c r="V139" s="182"/>
      <c r="W139" s="182"/>
      <c r="X139" s="182"/>
      <c r="Y139" s="182"/>
      <c r="Z139" s="182"/>
      <c r="AA139" s="187"/>
      <c r="AT139" s="188" t="s">
        <v>149</v>
      </c>
      <c r="AU139" s="188" t="s">
        <v>100</v>
      </c>
      <c r="AV139" s="11" t="s">
        <v>100</v>
      </c>
      <c r="AW139" s="11" t="s">
        <v>36</v>
      </c>
      <c r="AX139" s="11" t="s">
        <v>84</v>
      </c>
      <c r="AY139" s="188" t="s">
        <v>141</v>
      </c>
    </row>
    <row r="140" spans="2:63" s="9" customFormat="1" ht="29.85" customHeight="1">
      <c r="B140" s="155"/>
      <c r="C140" s="156"/>
      <c r="D140" s="165" t="s">
        <v>110</v>
      </c>
      <c r="E140" s="165"/>
      <c r="F140" s="165"/>
      <c r="G140" s="165"/>
      <c r="H140" s="165"/>
      <c r="I140" s="165"/>
      <c r="J140" s="165"/>
      <c r="K140" s="165"/>
      <c r="L140" s="165"/>
      <c r="M140" s="165"/>
      <c r="N140" s="269">
        <f>BK140</f>
        <v>0</v>
      </c>
      <c r="O140" s="270"/>
      <c r="P140" s="270"/>
      <c r="Q140" s="270"/>
      <c r="R140" s="158"/>
      <c r="T140" s="159"/>
      <c r="U140" s="156"/>
      <c r="V140" s="156"/>
      <c r="W140" s="160">
        <f>SUM(W141:W145)</f>
        <v>0</v>
      </c>
      <c r="X140" s="156"/>
      <c r="Y140" s="160">
        <f>SUM(Y141:Y145)</f>
        <v>1.78199152</v>
      </c>
      <c r="Z140" s="156"/>
      <c r="AA140" s="161">
        <f>SUM(AA141:AA145)</f>
        <v>0</v>
      </c>
      <c r="AR140" s="162" t="s">
        <v>84</v>
      </c>
      <c r="AT140" s="163" t="s">
        <v>78</v>
      </c>
      <c r="AU140" s="163" t="s">
        <v>84</v>
      </c>
      <c r="AY140" s="162" t="s">
        <v>141</v>
      </c>
      <c r="BK140" s="164">
        <f>SUM(BK141:BK145)</f>
        <v>0</v>
      </c>
    </row>
    <row r="141" spans="2:65" s="1" customFormat="1" ht="31.5" customHeight="1">
      <c r="B141" s="38"/>
      <c r="C141" s="166" t="s">
        <v>159</v>
      </c>
      <c r="D141" s="166" t="s">
        <v>142</v>
      </c>
      <c r="E141" s="167" t="s">
        <v>167</v>
      </c>
      <c r="F141" s="287" t="s">
        <v>168</v>
      </c>
      <c r="G141" s="287"/>
      <c r="H141" s="287"/>
      <c r="I141" s="287"/>
      <c r="J141" s="168" t="s">
        <v>169</v>
      </c>
      <c r="K141" s="169">
        <v>42.388</v>
      </c>
      <c r="L141" s="263">
        <v>0</v>
      </c>
      <c r="M141" s="288"/>
      <c r="N141" s="264">
        <f>ROUND(L141*K141,2)</f>
        <v>0</v>
      </c>
      <c r="O141" s="264"/>
      <c r="P141" s="264"/>
      <c r="Q141" s="264"/>
      <c r="R141" s="40"/>
      <c r="T141" s="170" t="s">
        <v>22</v>
      </c>
      <c r="U141" s="47" t="s">
        <v>44</v>
      </c>
      <c r="V141" s="39"/>
      <c r="W141" s="171">
        <f>V141*K141</f>
        <v>0</v>
      </c>
      <c r="X141" s="171">
        <v>0.02102</v>
      </c>
      <c r="Y141" s="171">
        <f>X141*K141</f>
        <v>0.89099576</v>
      </c>
      <c r="Z141" s="171">
        <v>0</v>
      </c>
      <c r="AA141" s="172">
        <f>Z141*K141</f>
        <v>0</v>
      </c>
      <c r="AR141" s="21" t="s">
        <v>146</v>
      </c>
      <c r="AT141" s="21" t="s">
        <v>142</v>
      </c>
      <c r="AU141" s="21" t="s">
        <v>100</v>
      </c>
      <c r="AY141" s="21" t="s">
        <v>141</v>
      </c>
      <c r="BE141" s="108">
        <f>IF(U141="základní",N141,0)</f>
        <v>0</v>
      </c>
      <c r="BF141" s="108">
        <f>IF(U141="snížená",N141,0)</f>
        <v>0</v>
      </c>
      <c r="BG141" s="108">
        <f>IF(U141="zákl. přenesená",N141,0)</f>
        <v>0</v>
      </c>
      <c r="BH141" s="108">
        <f>IF(U141="sníž. přenesená",N141,0)</f>
        <v>0</v>
      </c>
      <c r="BI141" s="108">
        <f>IF(U141="nulová",N141,0)</f>
        <v>0</v>
      </c>
      <c r="BJ141" s="21" t="s">
        <v>84</v>
      </c>
      <c r="BK141" s="108">
        <f>ROUND(L141*K141,2)</f>
        <v>0</v>
      </c>
      <c r="BL141" s="21" t="s">
        <v>146</v>
      </c>
      <c r="BM141" s="21" t="s">
        <v>170</v>
      </c>
    </row>
    <row r="142" spans="2:51" s="11" customFormat="1" ht="31.5" customHeight="1">
      <c r="B142" s="181"/>
      <c r="C142" s="182"/>
      <c r="D142" s="182"/>
      <c r="E142" s="183" t="s">
        <v>22</v>
      </c>
      <c r="F142" s="285" t="s">
        <v>171</v>
      </c>
      <c r="G142" s="286"/>
      <c r="H142" s="286"/>
      <c r="I142" s="286"/>
      <c r="J142" s="182"/>
      <c r="K142" s="184">
        <v>21.565</v>
      </c>
      <c r="L142" s="182"/>
      <c r="M142" s="182"/>
      <c r="N142" s="182"/>
      <c r="O142" s="182"/>
      <c r="P142" s="182"/>
      <c r="Q142" s="182"/>
      <c r="R142" s="185"/>
      <c r="T142" s="186"/>
      <c r="U142" s="182"/>
      <c r="V142" s="182"/>
      <c r="W142" s="182"/>
      <c r="X142" s="182"/>
      <c r="Y142" s="182"/>
      <c r="Z142" s="182"/>
      <c r="AA142" s="187"/>
      <c r="AT142" s="188" t="s">
        <v>149</v>
      </c>
      <c r="AU142" s="188" t="s">
        <v>100</v>
      </c>
      <c r="AV142" s="11" t="s">
        <v>100</v>
      </c>
      <c r="AW142" s="11" t="s">
        <v>36</v>
      </c>
      <c r="AX142" s="11" t="s">
        <v>79</v>
      </c>
      <c r="AY142" s="188" t="s">
        <v>141</v>
      </c>
    </row>
    <row r="143" spans="2:51" s="11" customFormat="1" ht="31.5" customHeight="1">
      <c r="B143" s="181"/>
      <c r="C143" s="182"/>
      <c r="D143" s="182"/>
      <c r="E143" s="183" t="s">
        <v>22</v>
      </c>
      <c r="F143" s="277" t="s">
        <v>172</v>
      </c>
      <c r="G143" s="278"/>
      <c r="H143" s="278"/>
      <c r="I143" s="278"/>
      <c r="J143" s="182"/>
      <c r="K143" s="184">
        <v>20.823</v>
      </c>
      <c r="L143" s="182"/>
      <c r="M143" s="182"/>
      <c r="N143" s="182"/>
      <c r="O143" s="182"/>
      <c r="P143" s="182"/>
      <c r="Q143" s="182"/>
      <c r="R143" s="185"/>
      <c r="T143" s="186"/>
      <c r="U143" s="182"/>
      <c r="V143" s="182"/>
      <c r="W143" s="182"/>
      <c r="X143" s="182"/>
      <c r="Y143" s="182"/>
      <c r="Z143" s="182"/>
      <c r="AA143" s="187"/>
      <c r="AT143" s="188" t="s">
        <v>149</v>
      </c>
      <c r="AU143" s="188" t="s">
        <v>100</v>
      </c>
      <c r="AV143" s="11" t="s">
        <v>100</v>
      </c>
      <c r="AW143" s="11" t="s">
        <v>36</v>
      </c>
      <c r="AX143" s="11" t="s">
        <v>79</v>
      </c>
      <c r="AY143" s="188" t="s">
        <v>141</v>
      </c>
    </row>
    <row r="144" spans="2:51" s="13" customFormat="1" ht="22.5" customHeight="1">
      <c r="B144" s="201"/>
      <c r="C144" s="202"/>
      <c r="D144" s="202"/>
      <c r="E144" s="203" t="s">
        <v>22</v>
      </c>
      <c r="F144" s="279" t="s">
        <v>173</v>
      </c>
      <c r="G144" s="280"/>
      <c r="H144" s="280"/>
      <c r="I144" s="280"/>
      <c r="J144" s="202"/>
      <c r="K144" s="204">
        <v>42.388</v>
      </c>
      <c r="L144" s="202"/>
      <c r="M144" s="202"/>
      <c r="N144" s="202"/>
      <c r="O144" s="202"/>
      <c r="P144" s="202"/>
      <c r="Q144" s="202"/>
      <c r="R144" s="205"/>
      <c r="T144" s="206"/>
      <c r="U144" s="202"/>
      <c r="V144" s="202"/>
      <c r="W144" s="202"/>
      <c r="X144" s="202"/>
      <c r="Y144" s="202"/>
      <c r="Z144" s="202"/>
      <c r="AA144" s="207"/>
      <c r="AT144" s="208" t="s">
        <v>149</v>
      </c>
      <c r="AU144" s="208" t="s">
        <v>100</v>
      </c>
      <c r="AV144" s="13" t="s">
        <v>146</v>
      </c>
      <c r="AW144" s="13" t="s">
        <v>36</v>
      </c>
      <c r="AX144" s="13" t="s">
        <v>84</v>
      </c>
      <c r="AY144" s="208" t="s">
        <v>141</v>
      </c>
    </row>
    <row r="145" spans="2:65" s="1" customFormat="1" ht="31.5" customHeight="1">
      <c r="B145" s="38"/>
      <c r="C145" s="166" t="s">
        <v>146</v>
      </c>
      <c r="D145" s="166" t="s">
        <v>142</v>
      </c>
      <c r="E145" s="167" t="s">
        <v>174</v>
      </c>
      <c r="F145" s="287" t="s">
        <v>175</v>
      </c>
      <c r="G145" s="287"/>
      <c r="H145" s="287"/>
      <c r="I145" s="287"/>
      <c r="J145" s="168" t="s">
        <v>169</v>
      </c>
      <c r="K145" s="169">
        <v>42.388</v>
      </c>
      <c r="L145" s="263">
        <v>0</v>
      </c>
      <c r="M145" s="288"/>
      <c r="N145" s="264">
        <f>ROUND(L145*K145,2)</f>
        <v>0</v>
      </c>
      <c r="O145" s="264"/>
      <c r="P145" s="264"/>
      <c r="Q145" s="264"/>
      <c r="R145" s="40"/>
      <c r="T145" s="170" t="s">
        <v>22</v>
      </c>
      <c r="U145" s="47" t="s">
        <v>44</v>
      </c>
      <c r="V145" s="39"/>
      <c r="W145" s="171">
        <f>V145*K145</f>
        <v>0</v>
      </c>
      <c r="X145" s="171">
        <v>0.02102</v>
      </c>
      <c r="Y145" s="171">
        <f>X145*K145</f>
        <v>0.89099576</v>
      </c>
      <c r="Z145" s="171">
        <v>0</v>
      </c>
      <c r="AA145" s="172">
        <f>Z145*K145</f>
        <v>0</v>
      </c>
      <c r="AR145" s="21" t="s">
        <v>146</v>
      </c>
      <c r="AT145" s="21" t="s">
        <v>142</v>
      </c>
      <c r="AU145" s="21" t="s">
        <v>100</v>
      </c>
      <c r="AY145" s="21" t="s">
        <v>141</v>
      </c>
      <c r="BE145" s="108">
        <f>IF(U145="základní",N145,0)</f>
        <v>0</v>
      </c>
      <c r="BF145" s="108">
        <f>IF(U145="snížená",N145,0)</f>
        <v>0</v>
      </c>
      <c r="BG145" s="108">
        <f>IF(U145="zákl. přenesená",N145,0)</f>
        <v>0</v>
      </c>
      <c r="BH145" s="108">
        <f>IF(U145="sníž. přenesená",N145,0)</f>
        <v>0</v>
      </c>
      <c r="BI145" s="108">
        <f>IF(U145="nulová",N145,0)</f>
        <v>0</v>
      </c>
      <c r="BJ145" s="21" t="s">
        <v>84</v>
      </c>
      <c r="BK145" s="108">
        <f>ROUND(L145*K145,2)</f>
        <v>0</v>
      </c>
      <c r="BL145" s="21" t="s">
        <v>146</v>
      </c>
      <c r="BM145" s="21" t="s">
        <v>176</v>
      </c>
    </row>
    <row r="146" spans="2:63" s="9" customFormat="1" ht="29.85" customHeight="1">
      <c r="B146" s="155"/>
      <c r="C146" s="156"/>
      <c r="D146" s="165" t="s">
        <v>111</v>
      </c>
      <c r="E146" s="165"/>
      <c r="F146" s="165"/>
      <c r="G146" s="165"/>
      <c r="H146" s="165"/>
      <c r="I146" s="165"/>
      <c r="J146" s="165"/>
      <c r="K146" s="165"/>
      <c r="L146" s="165"/>
      <c r="M146" s="165"/>
      <c r="N146" s="271">
        <f>BK146</f>
        <v>0</v>
      </c>
      <c r="O146" s="272"/>
      <c r="P146" s="272"/>
      <c r="Q146" s="272"/>
      <c r="R146" s="158"/>
      <c r="T146" s="159"/>
      <c r="U146" s="156"/>
      <c r="V146" s="156"/>
      <c r="W146" s="160">
        <f>SUM(W147:W199)</f>
        <v>0</v>
      </c>
      <c r="X146" s="156"/>
      <c r="Y146" s="160">
        <f>SUM(Y147:Y199)</f>
        <v>10.487042520000001</v>
      </c>
      <c r="Z146" s="156"/>
      <c r="AA146" s="161">
        <f>SUM(AA147:AA199)</f>
        <v>0.554595</v>
      </c>
      <c r="AR146" s="162" t="s">
        <v>84</v>
      </c>
      <c r="AT146" s="163" t="s">
        <v>78</v>
      </c>
      <c r="AU146" s="163" t="s">
        <v>84</v>
      </c>
      <c r="AY146" s="162" t="s">
        <v>141</v>
      </c>
      <c r="BK146" s="164">
        <f>SUM(BK147:BK199)</f>
        <v>0</v>
      </c>
    </row>
    <row r="147" spans="2:65" s="1" customFormat="1" ht="31.5" customHeight="1">
      <c r="B147" s="38"/>
      <c r="C147" s="166" t="s">
        <v>177</v>
      </c>
      <c r="D147" s="166" t="s">
        <v>142</v>
      </c>
      <c r="E147" s="167" t="s">
        <v>178</v>
      </c>
      <c r="F147" s="287" t="s">
        <v>179</v>
      </c>
      <c r="G147" s="287"/>
      <c r="H147" s="287"/>
      <c r="I147" s="287"/>
      <c r="J147" s="168" t="s">
        <v>169</v>
      </c>
      <c r="K147" s="169">
        <v>79.263</v>
      </c>
      <c r="L147" s="263">
        <v>0</v>
      </c>
      <c r="M147" s="288"/>
      <c r="N147" s="264">
        <f>ROUND(L147*K147,2)</f>
        <v>0</v>
      </c>
      <c r="O147" s="264"/>
      <c r="P147" s="264"/>
      <c r="Q147" s="264"/>
      <c r="R147" s="40"/>
      <c r="T147" s="170" t="s">
        <v>22</v>
      </c>
      <c r="U147" s="47" t="s">
        <v>44</v>
      </c>
      <c r="V147" s="39"/>
      <c r="W147" s="171">
        <f>V147*K147</f>
        <v>0</v>
      </c>
      <c r="X147" s="171">
        <v>0.0273</v>
      </c>
      <c r="Y147" s="171">
        <f>X147*K147</f>
        <v>2.1638799000000004</v>
      </c>
      <c r="Z147" s="171">
        <v>0</v>
      </c>
      <c r="AA147" s="172">
        <f>Z147*K147</f>
        <v>0</v>
      </c>
      <c r="AR147" s="21" t="s">
        <v>146</v>
      </c>
      <c r="AT147" s="21" t="s">
        <v>142</v>
      </c>
      <c r="AU147" s="21" t="s">
        <v>100</v>
      </c>
      <c r="AY147" s="21" t="s">
        <v>141</v>
      </c>
      <c r="BE147" s="108">
        <f>IF(U147="základní",N147,0)</f>
        <v>0</v>
      </c>
      <c r="BF147" s="108">
        <f>IF(U147="snížená",N147,0)</f>
        <v>0</v>
      </c>
      <c r="BG147" s="108">
        <f>IF(U147="zákl. přenesená",N147,0)</f>
        <v>0</v>
      </c>
      <c r="BH147" s="108">
        <f>IF(U147="sníž. přenesená",N147,0)</f>
        <v>0</v>
      </c>
      <c r="BI147" s="108">
        <f>IF(U147="nulová",N147,0)</f>
        <v>0</v>
      </c>
      <c r="BJ147" s="21" t="s">
        <v>84</v>
      </c>
      <c r="BK147" s="108">
        <f>ROUND(L147*K147,2)</f>
        <v>0</v>
      </c>
      <c r="BL147" s="21" t="s">
        <v>146</v>
      </c>
      <c r="BM147" s="21" t="s">
        <v>180</v>
      </c>
    </row>
    <row r="148" spans="2:51" s="10" customFormat="1" ht="22.5" customHeight="1">
      <c r="B148" s="173"/>
      <c r="C148" s="174"/>
      <c r="D148" s="174"/>
      <c r="E148" s="175" t="s">
        <v>22</v>
      </c>
      <c r="F148" s="289" t="s">
        <v>181</v>
      </c>
      <c r="G148" s="290"/>
      <c r="H148" s="290"/>
      <c r="I148" s="290"/>
      <c r="J148" s="174"/>
      <c r="K148" s="176" t="s">
        <v>22</v>
      </c>
      <c r="L148" s="174"/>
      <c r="M148" s="174"/>
      <c r="N148" s="174"/>
      <c r="O148" s="174"/>
      <c r="P148" s="174"/>
      <c r="Q148" s="174"/>
      <c r="R148" s="177"/>
      <c r="T148" s="178"/>
      <c r="U148" s="174"/>
      <c r="V148" s="174"/>
      <c r="W148" s="174"/>
      <c r="X148" s="174"/>
      <c r="Y148" s="174"/>
      <c r="Z148" s="174"/>
      <c r="AA148" s="179"/>
      <c r="AT148" s="180" t="s">
        <v>149</v>
      </c>
      <c r="AU148" s="180" t="s">
        <v>100</v>
      </c>
      <c r="AV148" s="10" t="s">
        <v>84</v>
      </c>
      <c r="AW148" s="10" t="s">
        <v>36</v>
      </c>
      <c r="AX148" s="10" t="s">
        <v>79</v>
      </c>
      <c r="AY148" s="180" t="s">
        <v>141</v>
      </c>
    </row>
    <row r="149" spans="2:51" s="11" customFormat="1" ht="22.5" customHeight="1">
      <c r="B149" s="181"/>
      <c r="C149" s="182"/>
      <c r="D149" s="182"/>
      <c r="E149" s="183" t="s">
        <v>22</v>
      </c>
      <c r="F149" s="277" t="s">
        <v>182</v>
      </c>
      <c r="G149" s="278"/>
      <c r="H149" s="278"/>
      <c r="I149" s="278"/>
      <c r="J149" s="182"/>
      <c r="K149" s="184">
        <v>17.186</v>
      </c>
      <c r="L149" s="182"/>
      <c r="M149" s="182"/>
      <c r="N149" s="182"/>
      <c r="O149" s="182"/>
      <c r="P149" s="182"/>
      <c r="Q149" s="182"/>
      <c r="R149" s="185"/>
      <c r="T149" s="186"/>
      <c r="U149" s="182"/>
      <c r="V149" s="182"/>
      <c r="W149" s="182"/>
      <c r="X149" s="182"/>
      <c r="Y149" s="182"/>
      <c r="Z149" s="182"/>
      <c r="AA149" s="187"/>
      <c r="AT149" s="188" t="s">
        <v>149</v>
      </c>
      <c r="AU149" s="188" t="s">
        <v>100</v>
      </c>
      <c r="AV149" s="11" t="s">
        <v>100</v>
      </c>
      <c r="AW149" s="11" t="s">
        <v>36</v>
      </c>
      <c r="AX149" s="11" t="s">
        <v>79</v>
      </c>
      <c r="AY149" s="188" t="s">
        <v>141</v>
      </c>
    </row>
    <row r="150" spans="2:51" s="11" customFormat="1" ht="22.5" customHeight="1">
      <c r="B150" s="181"/>
      <c r="C150" s="182"/>
      <c r="D150" s="182"/>
      <c r="E150" s="183" t="s">
        <v>22</v>
      </c>
      <c r="F150" s="277" t="s">
        <v>183</v>
      </c>
      <c r="G150" s="278"/>
      <c r="H150" s="278"/>
      <c r="I150" s="278"/>
      <c r="J150" s="182"/>
      <c r="K150" s="184">
        <v>3.801</v>
      </c>
      <c r="L150" s="182"/>
      <c r="M150" s="182"/>
      <c r="N150" s="182"/>
      <c r="O150" s="182"/>
      <c r="P150" s="182"/>
      <c r="Q150" s="182"/>
      <c r="R150" s="185"/>
      <c r="T150" s="186"/>
      <c r="U150" s="182"/>
      <c r="V150" s="182"/>
      <c r="W150" s="182"/>
      <c r="X150" s="182"/>
      <c r="Y150" s="182"/>
      <c r="Z150" s="182"/>
      <c r="AA150" s="187"/>
      <c r="AT150" s="188" t="s">
        <v>149</v>
      </c>
      <c r="AU150" s="188" t="s">
        <v>100</v>
      </c>
      <c r="AV150" s="11" t="s">
        <v>100</v>
      </c>
      <c r="AW150" s="11" t="s">
        <v>36</v>
      </c>
      <c r="AX150" s="11" t="s">
        <v>79</v>
      </c>
      <c r="AY150" s="188" t="s">
        <v>141</v>
      </c>
    </row>
    <row r="151" spans="2:51" s="11" customFormat="1" ht="22.5" customHeight="1">
      <c r="B151" s="181"/>
      <c r="C151" s="182"/>
      <c r="D151" s="182"/>
      <c r="E151" s="183" t="s">
        <v>22</v>
      </c>
      <c r="F151" s="277" t="s">
        <v>184</v>
      </c>
      <c r="G151" s="278"/>
      <c r="H151" s="278"/>
      <c r="I151" s="278"/>
      <c r="J151" s="182"/>
      <c r="K151" s="184">
        <v>9.696</v>
      </c>
      <c r="L151" s="182"/>
      <c r="M151" s="182"/>
      <c r="N151" s="182"/>
      <c r="O151" s="182"/>
      <c r="P151" s="182"/>
      <c r="Q151" s="182"/>
      <c r="R151" s="185"/>
      <c r="T151" s="186"/>
      <c r="U151" s="182"/>
      <c r="V151" s="182"/>
      <c r="W151" s="182"/>
      <c r="X151" s="182"/>
      <c r="Y151" s="182"/>
      <c r="Z151" s="182"/>
      <c r="AA151" s="187"/>
      <c r="AT151" s="188" t="s">
        <v>149</v>
      </c>
      <c r="AU151" s="188" t="s">
        <v>100</v>
      </c>
      <c r="AV151" s="11" t="s">
        <v>100</v>
      </c>
      <c r="AW151" s="11" t="s">
        <v>36</v>
      </c>
      <c r="AX151" s="11" t="s">
        <v>79</v>
      </c>
      <c r="AY151" s="188" t="s">
        <v>141</v>
      </c>
    </row>
    <row r="152" spans="2:51" s="11" customFormat="1" ht="22.5" customHeight="1">
      <c r="B152" s="181"/>
      <c r="C152" s="182"/>
      <c r="D152" s="182"/>
      <c r="E152" s="183" t="s">
        <v>22</v>
      </c>
      <c r="F152" s="277" t="s">
        <v>185</v>
      </c>
      <c r="G152" s="278"/>
      <c r="H152" s="278"/>
      <c r="I152" s="278"/>
      <c r="J152" s="182"/>
      <c r="K152" s="184">
        <v>10.5</v>
      </c>
      <c r="L152" s="182"/>
      <c r="M152" s="182"/>
      <c r="N152" s="182"/>
      <c r="O152" s="182"/>
      <c r="P152" s="182"/>
      <c r="Q152" s="182"/>
      <c r="R152" s="185"/>
      <c r="T152" s="186"/>
      <c r="U152" s="182"/>
      <c r="V152" s="182"/>
      <c r="W152" s="182"/>
      <c r="X152" s="182"/>
      <c r="Y152" s="182"/>
      <c r="Z152" s="182"/>
      <c r="AA152" s="187"/>
      <c r="AT152" s="188" t="s">
        <v>149</v>
      </c>
      <c r="AU152" s="188" t="s">
        <v>100</v>
      </c>
      <c r="AV152" s="11" t="s">
        <v>100</v>
      </c>
      <c r="AW152" s="11" t="s">
        <v>36</v>
      </c>
      <c r="AX152" s="11" t="s">
        <v>79</v>
      </c>
      <c r="AY152" s="188" t="s">
        <v>141</v>
      </c>
    </row>
    <row r="153" spans="2:51" s="11" customFormat="1" ht="22.5" customHeight="1">
      <c r="B153" s="181"/>
      <c r="C153" s="182"/>
      <c r="D153" s="182"/>
      <c r="E153" s="183" t="s">
        <v>22</v>
      </c>
      <c r="F153" s="277" t="s">
        <v>186</v>
      </c>
      <c r="G153" s="278"/>
      <c r="H153" s="278"/>
      <c r="I153" s="278"/>
      <c r="J153" s="182"/>
      <c r="K153" s="184">
        <v>3.741</v>
      </c>
      <c r="L153" s="182"/>
      <c r="M153" s="182"/>
      <c r="N153" s="182"/>
      <c r="O153" s="182"/>
      <c r="P153" s="182"/>
      <c r="Q153" s="182"/>
      <c r="R153" s="185"/>
      <c r="T153" s="186"/>
      <c r="U153" s="182"/>
      <c r="V153" s="182"/>
      <c r="W153" s="182"/>
      <c r="X153" s="182"/>
      <c r="Y153" s="182"/>
      <c r="Z153" s="182"/>
      <c r="AA153" s="187"/>
      <c r="AT153" s="188" t="s">
        <v>149</v>
      </c>
      <c r="AU153" s="188" t="s">
        <v>100</v>
      </c>
      <c r="AV153" s="11" t="s">
        <v>100</v>
      </c>
      <c r="AW153" s="11" t="s">
        <v>36</v>
      </c>
      <c r="AX153" s="11" t="s">
        <v>79</v>
      </c>
      <c r="AY153" s="188" t="s">
        <v>141</v>
      </c>
    </row>
    <row r="154" spans="2:51" s="11" customFormat="1" ht="22.5" customHeight="1">
      <c r="B154" s="181"/>
      <c r="C154" s="182"/>
      <c r="D154" s="182"/>
      <c r="E154" s="183" t="s">
        <v>22</v>
      </c>
      <c r="F154" s="277" t="s">
        <v>187</v>
      </c>
      <c r="G154" s="278"/>
      <c r="H154" s="278"/>
      <c r="I154" s="278"/>
      <c r="J154" s="182"/>
      <c r="K154" s="184">
        <v>4.76</v>
      </c>
      <c r="L154" s="182"/>
      <c r="M154" s="182"/>
      <c r="N154" s="182"/>
      <c r="O154" s="182"/>
      <c r="P154" s="182"/>
      <c r="Q154" s="182"/>
      <c r="R154" s="185"/>
      <c r="T154" s="186"/>
      <c r="U154" s="182"/>
      <c r="V154" s="182"/>
      <c r="W154" s="182"/>
      <c r="X154" s="182"/>
      <c r="Y154" s="182"/>
      <c r="Z154" s="182"/>
      <c r="AA154" s="187"/>
      <c r="AT154" s="188" t="s">
        <v>149</v>
      </c>
      <c r="AU154" s="188" t="s">
        <v>100</v>
      </c>
      <c r="AV154" s="11" t="s">
        <v>100</v>
      </c>
      <c r="AW154" s="11" t="s">
        <v>36</v>
      </c>
      <c r="AX154" s="11" t="s">
        <v>79</v>
      </c>
      <c r="AY154" s="188" t="s">
        <v>141</v>
      </c>
    </row>
    <row r="155" spans="2:51" s="11" customFormat="1" ht="22.5" customHeight="1">
      <c r="B155" s="181"/>
      <c r="C155" s="182"/>
      <c r="D155" s="182"/>
      <c r="E155" s="183" t="s">
        <v>22</v>
      </c>
      <c r="F155" s="277" t="s">
        <v>188</v>
      </c>
      <c r="G155" s="278"/>
      <c r="H155" s="278"/>
      <c r="I155" s="278"/>
      <c r="J155" s="182"/>
      <c r="K155" s="184">
        <v>16.606</v>
      </c>
      <c r="L155" s="182"/>
      <c r="M155" s="182"/>
      <c r="N155" s="182"/>
      <c r="O155" s="182"/>
      <c r="P155" s="182"/>
      <c r="Q155" s="182"/>
      <c r="R155" s="185"/>
      <c r="T155" s="186"/>
      <c r="U155" s="182"/>
      <c r="V155" s="182"/>
      <c r="W155" s="182"/>
      <c r="X155" s="182"/>
      <c r="Y155" s="182"/>
      <c r="Z155" s="182"/>
      <c r="AA155" s="187"/>
      <c r="AT155" s="188" t="s">
        <v>149</v>
      </c>
      <c r="AU155" s="188" t="s">
        <v>100</v>
      </c>
      <c r="AV155" s="11" t="s">
        <v>100</v>
      </c>
      <c r="AW155" s="11" t="s">
        <v>36</v>
      </c>
      <c r="AX155" s="11" t="s">
        <v>79</v>
      </c>
      <c r="AY155" s="188" t="s">
        <v>141</v>
      </c>
    </row>
    <row r="156" spans="2:51" s="11" customFormat="1" ht="22.5" customHeight="1">
      <c r="B156" s="181"/>
      <c r="C156" s="182"/>
      <c r="D156" s="182"/>
      <c r="E156" s="183" t="s">
        <v>22</v>
      </c>
      <c r="F156" s="277" t="s">
        <v>189</v>
      </c>
      <c r="G156" s="278"/>
      <c r="H156" s="278"/>
      <c r="I156" s="278"/>
      <c r="J156" s="182"/>
      <c r="K156" s="184">
        <v>10.113</v>
      </c>
      <c r="L156" s="182"/>
      <c r="M156" s="182"/>
      <c r="N156" s="182"/>
      <c r="O156" s="182"/>
      <c r="P156" s="182"/>
      <c r="Q156" s="182"/>
      <c r="R156" s="185"/>
      <c r="T156" s="186"/>
      <c r="U156" s="182"/>
      <c r="V156" s="182"/>
      <c r="W156" s="182"/>
      <c r="X156" s="182"/>
      <c r="Y156" s="182"/>
      <c r="Z156" s="182"/>
      <c r="AA156" s="187"/>
      <c r="AT156" s="188" t="s">
        <v>149</v>
      </c>
      <c r="AU156" s="188" t="s">
        <v>100</v>
      </c>
      <c r="AV156" s="11" t="s">
        <v>100</v>
      </c>
      <c r="AW156" s="11" t="s">
        <v>36</v>
      </c>
      <c r="AX156" s="11" t="s">
        <v>79</v>
      </c>
      <c r="AY156" s="188" t="s">
        <v>141</v>
      </c>
    </row>
    <row r="157" spans="2:51" s="11" customFormat="1" ht="22.5" customHeight="1">
      <c r="B157" s="181"/>
      <c r="C157" s="182"/>
      <c r="D157" s="182"/>
      <c r="E157" s="183" t="s">
        <v>22</v>
      </c>
      <c r="F157" s="277" t="s">
        <v>190</v>
      </c>
      <c r="G157" s="278"/>
      <c r="H157" s="278"/>
      <c r="I157" s="278"/>
      <c r="J157" s="182"/>
      <c r="K157" s="184">
        <v>2.86</v>
      </c>
      <c r="L157" s="182"/>
      <c r="M157" s="182"/>
      <c r="N157" s="182"/>
      <c r="O157" s="182"/>
      <c r="P157" s="182"/>
      <c r="Q157" s="182"/>
      <c r="R157" s="185"/>
      <c r="T157" s="186"/>
      <c r="U157" s="182"/>
      <c r="V157" s="182"/>
      <c r="W157" s="182"/>
      <c r="X157" s="182"/>
      <c r="Y157" s="182"/>
      <c r="Z157" s="182"/>
      <c r="AA157" s="187"/>
      <c r="AT157" s="188" t="s">
        <v>149</v>
      </c>
      <c r="AU157" s="188" t="s">
        <v>100</v>
      </c>
      <c r="AV157" s="11" t="s">
        <v>100</v>
      </c>
      <c r="AW157" s="11" t="s">
        <v>36</v>
      </c>
      <c r="AX157" s="11" t="s">
        <v>79</v>
      </c>
      <c r="AY157" s="188" t="s">
        <v>141</v>
      </c>
    </row>
    <row r="158" spans="2:51" s="13" customFormat="1" ht="22.5" customHeight="1">
      <c r="B158" s="201"/>
      <c r="C158" s="202"/>
      <c r="D158" s="202"/>
      <c r="E158" s="203" t="s">
        <v>22</v>
      </c>
      <c r="F158" s="279" t="s">
        <v>173</v>
      </c>
      <c r="G158" s="280"/>
      <c r="H158" s="280"/>
      <c r="I158" s="280"/>
      <c r="J158" s="202"/>
      <c r="K158" s="204">
        <v>79.263</v>
      </c>
      <c r="L158" s="202"/>
      <c r="M158" s="202"/>
      <c r="N158" s="202"/>
      <c r="O158" s="202"/>
      <c r="P158" s="202"/>
      <c r="Q158" s="202"/>
      <c r="R158" s="205"/>
      <c r="T158" s="206"/>
      <c r="U158" s="202"/>
      <c r="V158" s="202"/>
      <c r="W158" s="202"/>
      <c r="X158" s="202"/>
      <c r="Y158" s="202"/>
      <c r="Z158" s="202"/>
      <c r="AA158" s="207"/>
      <c r="AT158" s="208" t="s">
        <v>149</v>
      </c>
      <c r="AU158" s="208" t="s">
        <v>100</v>
      </c>
      <c r="AV158" s="13" t="s">
        <v>146</v>
      </c>
      <c r="AW158" s="13" t="s">
        <v>36</v>
      </c>
      <c r="AX158" s="13" t="s">
        <v>84</v>
      </c>
      <c r="AY158" s="208" t="s">
        <v>141</v>
      </c>
    </row>
    <row r="159" spans="2:65" s="1" customFormat="1" ht="31.5" customHeight="1">
      <c r="B159" s="38"/>
      <c r="C159" s="166" t="s">
        <v>191</v>
      </c>
      <c r="D159" s="166" t="s">
        <v>142</v>
      </c>
      <c r="E159" s="167" t="s">
        <v>192</v>
      </c>
      <c r="F159" s="287" t="s">
        <v>193</v>
      </c>
      <c r="G159" s="287"/>
      <c r="H159" s="287"/>
      <c r="I159" s="287"/>
      <c r="J159" s="168" t="s">
        <v>169</v>
      </c>
      <c r="K159" s="169">
        <v>237.789</v>
      </c>
      <c r="L159" s="263">
        <v>0</v>
      </c>
      <c r="M159" s="288"/>
      <c r="N159" s="264">
        <f>ROUND(L159*K159,2)</f>
        <v>0</v>
      </c>
      <c r="O159" s="264"/>
      <c r="P159" s="264"/>
      <c r="Q159" s="264"/>
      <c r="R159" s="40"/>
      <c r="T159" s="170" t="s">
        <v>22</v>
      </c>
      <c r="U159" s="47" t="s">
        <v>44</v>
      </c>
      <c r="V159" s="39"/>
      <c r="W159" s="171">
        <f>V159*K159</f>
        <v>0</v>
      </c>
      <c r="X159" s="171">
        <v>0.0105</v>
      </c>
      <c r="Y159" s="171">
        <f>X159*K159</f>
        <v>2.4967845</v>
      </c>
      <c r="Z159" s="171">
        <v>0</v>
      </c>
      <c r="AA159" s="172">
        <f>Z159*K159</f>
        <v>0</v>
      </c>
      <c r="AR159" s="21" t="s">
        <v>146</v>
      </c>
      <c r="AT159" s="21" t="s">
        <v>142</v>
      </c>
      <c r="AU159" s="21" t="s">
        <v>100</v>
      </c>
      <c r="AY159" s="21" t="s">
        <v>141</v>
      </c>
      <c r="BE159" s="108">
        <f>IF(U159="základní",N159,0)</f>
        <v>0</v>
      </c>
      <c r="BF159" s="108">
        <f>IF(U159="snížená",N159,0)</f>
        <v>0</v>
      </c>
      <c r="BG159" s="108">
        <f>IF(U159="zákl. přenesená",N159,0)</f>
        <v>0</v>
      </c>
      <c r="BH159" s="108">
        <f>IF(U159="sníž. přenesená",N159,0)</f>
        <v>0</v>
      </c>
      <c r="BI159" s="108">
        <f>IF(U159="nulová",N159,0)</f>
        <v>0</v>
      </c>
      <c r="BJ159" s="21" t="s">
        <v>84</v>
      </c>
      <c r="BK159" s="108">
        <f>ROUND(L159*K159,2)</f>
        <v>0</v>
      </c>
      <c r="BL159" s="21" t="s">
        <v>146</v>
      </c>
      <c r="BM159" s="21" t="s">
        <v>194</v>
      </c>
    </row>
    <row r="160" spans="2:51" s="11" customFormat="1" ht="22.5" customHeight="1">
      <c r="B160" s="181"/>
      <c r="C160" s="182"/>
      <c r="D160" s="182"/>
      <c r="E160" s="183" t="s">
        <v>22</v>
      </c>
      <c r="F160" s="285" t="s">
        <v>195</v>
      </c>
      <c r="G160" s="286"/>
      <c r="H160" s="286"/>
      <c r="I160" s="286"/>
      <c r="J160" s="182"/>
      <c r="K160" s="184">
        <v>237.789</v>
      </c>
      <c r="L160" s="182"/>
      <c r="M160" s="182"/>
      <c r="N160" s="182"/>
      <c r="O160" s="182"/>
      <c r="P160" s="182"/>
      <c r="Q160" s="182"/>
      <c r="R160" s="185"/>
      <c r="T160" s="186"/>
      <c r="U160" s="182"/>
      <c r="V160" s="182"/>
      <c r="W160" s="182"/>
      <c r="X160" s="182"/>
      <c r="Y160" s="182"/>
      <c r="Z160" s="182"/>
      <c r="AA160" s="187"/>
      <c r="AT160" s="188" t="s">
        <v>149</v>
      </c>
      <c r="AU160" s="188" t="s">
        <v>100</v>
      </c>
      <c r="AV160" s="11" t="s">
        <v>100</v>
      </c>
      <c r="AW160" s="11" t="s">
        <v>36</v>
      </c>
      <c r="AX160" s="11" t="s">
        <v>84</v>
      </c>
      <c r="AY160" s="188" t="s">
        <v>141</v>
      </c>
    </row>
    <row r="161" spans="2:65" s="1" customFormat="1" ht="31.5" customHeight="1">
      <c r="B161" s="38"/>
      <c r="C161" s="166" t="s">
        <v>196</v>
      </c>
      <c r="D161" s="166" t="s">
        <v>142</v>
      </c>
      <c r="E161" s="167" t="s">
        <v>197</v>
      </c>
      <c r="F161" s="287" t="s">
        <v>198</v>
      </c>
      <c r="G161" s="287"/>
      <c r="H161" s="287"/>
      <c r="I161" s="287"/>
      <c r="J161" s="168" t="s">
        <v>169</v>
      </c>
      <c r="K161" s="169">
        <v>79.263</v>
      </c>
      <c r="L161" s="263">
        <v>0</v>
      </c>
      <c r="M161" s="288"/>
      <c r="N161" s="264">
        <f>ROUND(L161*K161,2)</f>
        <v>0</v>
      </c>
      <c r="O161" s="264"/>
      <c r="P161" s="264"/>
      <c r="Q161" s="264"/>
      <c r="R161" s="40"/>
      <c r="T161" s="170" t="s">
        <v>22</v>
      </c>
      <c r="U161" s="47" t="s">
        <v>44</v>
      </c>
      <c r="V161" s="39"/>
      <c r="W161" s="171">
        <f>V161*K161</f>
        <v>0</v>
      </c>
      <c r="X161" s="171">
        <v>0.00489</v>
      </c>
      <c r="Y161" s="171">
        <f>X161*K161</f>
        <v>0.38759607000000007</v>
      </c>
      <c r="Z161" s="171">
        <v>0</v>
      </c>
      <c r="AA161" s="172">
        <f>Z161*K161</f>
        <v>0</v>
      </c>
      <c r="AR161" s="21" t="s">
        <v>146</v>
      </c>
      <c r="AT161" s="21" t="s">
        <v>142</v>
      </c>
      <c r="AU161" s="21" t="s">
        <v>100</v>
      </c>
      <c r="AY161" s="21" t="s">
        <v>141</v>
      </c>
      <c r="BE161" s="108">
        <f>IF(U161="základní",N161,0)</f>
        <v>0</v>
      </c>
      <c r="BF161" s="108">
        <f>IF(U161="snížená",N161,0)</f>
        <v>0</v>
      </c>
      <c r="BG161" s="108">
        <f>IF(U161="zákl. přenesená",N161,0)</f>
        <v>0</v>
      </c>
      <c r="BH161" s="108">
        <f>IF(U161="sníž. přenesená",N161,0)</f>
        <v>0</v>
      </c>
      <c r="BI161" s="108">
        <f>IF(U161="nulová",N161,0)</f>
        <v>0</v>
      </c>
      <c r="BJ161" s="21" t="s">
        <v>84</v>
      </c>
      <c r="BK161" s="108">
        <f>ROUND(L161*K161,2)</f>
        <v>0</v>
      </c>
      <c r="BL161" s="21" t="s">
        <v>146</v>
      </c>
      <c r="BM161" s="21" t="s">
        <v>199</v>
      </c>
    </row>
    <row r="162" spans="2:51" s="10" customFormat="1" ht="22.5" customHeight="1">
      <c r="B162" s="173"/>
      <c r="C162" s="174"/>
      <c r="D162" s="174"/>
      <c r="E162" s="175" t="s">
        <v>22</v>
      </c>
      <c r="F162" s="289" t="s">
        <v>181</v>
      </c>
      <c r="G162" s="290"/>
      <c r="H162" s="290"/>
      <c r="I162" s="290"/>
      <c r="J162" s="174"/>
      <c r="K162" s="176" t="s">
        <v>22</v>
      </c>
      <c r="L162" s="174"/>
      <c r="M162" s="174"/>
      <c r="N162" s="174"/>
      <c r="O162" s="174"/>
      <c r="P162" s="174"/>
      <c r="Q162" s="174"/>
      <c r="R162" s="177"/>
      <c r="T162" s="178"/>
      <c r="U162" s="174"/>
      <c r="V162" s="174"/>
      <c r="W162" s="174"/>
      <c r="X162" s="174"/>
      <c r="Y162" s="174"/>
      <c r="Z162" s="174"/>
      <c r="AA162" s="179"/>
      <c r="AT162" s="180" t="s">
        <v>149</v>
      </c>
      <c r="AU162" s="180" t="s">
        <v>100</v>
      </c>
      <c r="AV162" s="10" t="s">
        <v>84</v>
      </c>
      <c r="AW162" s="10" t="s">
        <v>36</v>
      </c>
      <c r="AX162" s="10" t="s">
        <v>79</v>
      </c>
      <c r="AY162" s="180" t="s">
        <v>141</v>
      </c>
    </row>
    <row r="163" spans="2:51" s="11" customFormat="1" ht="22.5" customHeight="1">
      <c r="B163" s="181"/>
      <c r="C163" s="182"/>
      <c r="D163" s="182"/>
      <c r="E163" s="183" t="s">
        <v>22</v>
      </c>
      <c r="F163" s="277" t="s">
        <v>182</v>
      </c>
      <c r="G163" s="278"/>
      <c r="H163" s="278"/>
      <c r="I163" s="278"/>
      <c r="J163" s="182"/>
      <c r="K163" s="184">
        <v>17.186</v>
      </c>
      <c r="L163" s="182"/>
      <c r="M163" s="182"/>
      <c r="N163" s="182"/>
      <c r="O163" s="182"/>
      <c r="P163" s="182"/>
      <c r="Q163" s="182"/>
      <c r="R163" s="185"/>
      <c r="T163" s="186"/>
      <c r="U163" s="182"/>
      <c r="V163" s="182"/>
      <c r="W163" s="182"/>
      <c r="X163" s="182"/>
      <c r="Y163" s="182"/>
      <c r="Z163" s="182"/>
      <c r="AA163" s="187"/>
      <c r="AT163" s="188" t="s">
        <v>149</v>
      </c>
      <c r="AU163" s="188" t="s">
        <v>100</v>
      </c>
      <c r="AV163" s="11" t="s">
        <v>100</v>
      </c>
      <c r="AW163" s="11" t="s">
        <v>36</v>
      </c>
      <c r="AX163" s="11" t="s">
        <v>79</v>
      </c>
      <c r="AY163" s="188" t="s">
        <v>141</v>
      </c>
    </row>
    <row r="164" spans="2:51" s="11" customFormat="1" ht="22.5" customHeight="1">
      <c r="B164" s="181"/>
      <c r="C164" s="182"/>
      <c r="D164" s="182"/>
      <c r="E164" s="183" t="s">
        <v>22</v>
      </c>
      <c r="F164" s="277" t="s">
        <v>183</v>
      </c>
      <c r="G164" s="278"/>
      <c r="H164" s="278"/>
      <c r="I164" s="278"/>
      <c r="J164" s="182"/>
      <c r="K164" s="184">
        <v>3.801</v>
      </c>
      <c r="L164" s="182"/>
      <c r="M164" s="182"/>
      <c r="N164" s="182"/>
      <c r="O164" s="182"/>
      <c r="P164" s="182"/>
      <c r="Q164" s="182"/>
      <c r="R164" s="185"/>
      <c r="T164" s="186"/>
      <c r="U164" s="182"/>
      <c r="V164" s="182"/>
      <c r="W164" s="182"/>
      <c r="X164" s="182"/>
      <c r="Y164" s="182"/>
      <c r="Z164" s="182"/>
      <c r="AA164" s="187"/>
      <c r="AT164" s="188" t="s">
        <v>149</v>
      </c>
      <c r="AU164" s="188" t="s">
        <v>100</v>
      </c>
      <c r="AV164" s="11" t="s">
        <v>100</v>
      </c>
      <c r="AW164" s="11" t="s">
        <v>36</v>
      </c>
      <c r="AX164" s="11" t="s">
        <v>79</v>
      </c>
      <c r="AY164" s="188" t="s">
        <v>141</v>
      </c>
    </row>
    <row r="165" spans="2:51" s="11" customFormat="1" ht="22.5" customHeight="1">
      <c r="B165" s="181"/>
      <c r="C165" s="182"/>
      <c r="D165" s="182"/>
      <c r="E165" s="183" t="s">
        <v>22</v>
      </c>
      <c r="F165" s="277" t="s">
        <v>184</v>
      </c>
      <c r="G165" s="278"/>
      <c r="H165" s="278"/>
      <c r="I165" s="278"/>
      <c r="J165" s="182"/>
      <c r="K165" s="184">
        <v>9.696</v>
      </c>
      <c r="L165" s="182"/>
      <c r="M165" s="182"/>
      <c r="N165" s="182"/>
      <c r="O165" s="182"/>
      <c r="P165" s="182"/>
      <c r="Q165" s="182"/>
      <c r="R165" s="185"/>
      <c r="T165" s="186"/>
      <c r="U165" s="182"/>
      <c r="V165" s="182"/>
      <c r="W165" s="182"/>
      <c r="X165" s="182"/>
      <c r="Y165" s="182"/>
      <c r="Z165" s="182"/>
      <c r="AA165" s="187"/>
      <c r="AT165" s="188" t="s">
        <v>149</v>
      </c>
      <c r="AU165" s="188" t="s">
        <v>100</v>
      </c>
      <c r="AV165" s="11" t="s">
        <v>100</v>
      </c>
      <c r="AW165" s="11" t="s">
        <v>36</v>
      </c>
      <c r="AX165" s="11" t="s">
        <v>79</v>
      </c>
      <c r="AY165" s="188" t="s">
        <v>141</v>
      </c>
    </row>
    <row r="166" spans="2:51" s="11" customFormat="1" ht="22.5" customHeight="1">
      <c r="B166" s="181"/>
      <c r="C166" s="182"/>
      <c r="D166" s="182"/>
      <c r="E166" s="183" t="s">
        <v>22</v>
      </c>
      <c r="F166" s="277" t="s">
        <v>185</v>
      </c>
      <c r="G166" s="278"/>
      <c r="H166" s="278"/>
      <c r="I166" s="278"/>
      <c r="J166" s="182"/>
      <c r="K166" s="184">
        <v>10.5</v>
      </c>
      <c r="L166" s="182"/>
      <c r="M166" s="182"/>
      <c r="N166" s="182"/>
      <c r="O166" s="182"/>
      <c r="P166" s="182"/>
      <c r="Q166" s="182"/>
      <c r="R166" s="185"/>
      <c r="T166" s="186"/>
      <c r="U166" s="182"/>
      <c r="V166" s="182"/>
      <c r="W166" s="182"/>
      <c r="X166" s="182"/>
      <c r="Y166" s="182"/>
      <c r="Z166" s="182"/>
      <c r="AA166" s="187"/>
      <c r="AT166" s="188" t="s">
        <v>149</v>
      </c>
      <c r="AU166" s="188" t="s">
        <v>100</v>
      </c>
      <c r="AV166" s="11" t="s">
        <v>100</v>
      </c>
      <c r="AW166" s="11" t="s">
        <v>36</v>
      </c>
      <c r="AX166" s="11" t="s">
        <v>79</v>
      </c>
      <c r="AY166" s="188" t="s">
        <v>141</v>
      </c>
    </row>
    <row r="167" spans="2:51" s="11" customFormat="1" ht="22.5" customHeight="1">
      <c r="B167" s="181"/>
      <c r="C167" s="182"/>
      <c r="D167" s="182"/>
      <c r="E167" s="183" t="s">
        <v>22</v>
      </c>
      <c r="F167" s="277" t="s">
        <v>186</v>
      </c>
      <c r="G167" s="278"/>
      <c r="H167" s="278"/>
      <c r="I167" s="278"/>
      <c r="J167" s="182"/>
      <c r="K167" s="184">
        <v>3.741</v>
      </c>
      <c r="L167" s="182"/>
      <c r="M167" s="182"/>
      <c r="N167" s="182"/>
      <c r="O167" s="182"/>
      <c r="P167" s="182"/>
      <c r="Q167" s="182"/>
      <c r="R167" s="185"/>
      <c r="T167" s="186"/>
      <c r="U167" s="182"/>
      <c r="V167" s="182"/>
      <c r="W167" s="182"/>
      <c r="X167" s="182"/>
      <c r="Y167" s="182"/>
      <c r="Z167" s="182"/>
      <c r="AA167" s="187"/>
      <c r="AT167" s="188" t="s">
        <v>149</v>
      </c>
      <c r="AU167" s="188" t="s">
        <v>100</v>
      </c>
      <c r="AV167" s="11" t="s">
        <v>100</v>
      </c>
      <c r="AW167" s="11" t="s">
        <v>36</v>
      </c>
      <c r="AX167" s="11" t="s">
        <v>79</v>
      </c>
      <c r="AY167" s="188" t="s">
        <v>141</v>
      </c>
    </row>
    <row r="168" spans="2:51" s="11" customFormat="1" ht="22.5" customHeight="1">
      <c r="B168" s="181"/>
      <c r="C168" s="182"/>
      <c r="D168" s="182"/>
      <c r="E168" s="183" t="s">
        <v>22</v>
      </c>
      <c r="F168" s="277" t="s">
        <v>187</v>
      </c>
      <c r="G168" s="278"/>
      <c r="H168" s="278"/>
      <c r="I168" s="278"/>
      <c r="J168" s="182"/>
      <c r="K168" s="184">
        <v>4.76</v>
      </c>
      <c r="L168" s="182"/>
      <c r="M168" s="182"/>
      <c r="N168" s="182"/>
      <c r="O168" s="182"/>
      <c r="P168" s="182"/>
      <c r="Q168" s="182"/>
      <c r="R168" s="185"/>
      <c r="T168" s="186"/>
      <c r="U168" s="182"/>
      <c r="V168" s="182"/>
      <c r="W168" s="182"/>
      <c r="X168" s="182"/>
      <c r="Y168" s="182"/>
      <c r="Z168" s="182"/>
      <c r="AA168" s="187"/>
      <c r="AT168" s="188" t="s">
        <v>149</v>
      </c>
      <c r="AU168" s="188" t="s">
        <v>100</v>
      </c>
      <c r="AV168" s="11" t="s">
        <v>100</v>
      </c>
      <c r="AW168" s="11" t="s">
        <v>36</v>
      </c>
      <c r="AX168" s="11" t="s">
        <v>79</v>
      </c>
      <c r="AY168" s="188" t="s">
        <v>141</v>
      </c>
    </row>
    <row r="169" spans="2:51" s="11" customFormat="1" ht="22.5" customHeight="1">
      <c r="B169" s="181"/>
      <c r="C169" s="182"/>
      <c r="D169" s="182"/>
      <c r="E169" s="183" t="s">
        <v>22</v>
      </c>
      <c r="F169" s="277" t="s">
        <v>188</v>
      </c>
      <c r="G169" s="278"/>
      <c r="H169" s="278"/>
      <c r="I169" s="278"/>
      <c r="J169" s="182"/>
      <c r="K169" s="184">
        <v>16.606</v>
      </c>
      <c r="L169" s="182"/>
      <c r="M169" s="182"/>
      <c r="N169" s="182"/>
      <c r="O169" s="182"/>
      <c r="P169" s="182"/>
      <c r="Q169" s="182"/>
      <c r="R169" s="185"/>
      <c r="T169" s="186"/>
      <c r="U169" s="182"/>
      <c r="V169" s="182"/>
      <c r="W169" s="182"/>
      <c r="X169" s="182"/>
      <c r="Y169" s="182"/>
      <c r="Z169" s="182"/>
      <c r="AA169" s="187"/>
      <c r="AT169" s="188" t="s">
        <v>149</v>
      </c>
      <c r="AU169" s="188" t="s">
        <v>100</v>
      </c>
      <c r="AV169" s="11" t="s">
        <v>100</v>
      </c>
      <c r="AW169" s="11" t="s">
        <v>36</v>
      </c>
      <c r="AX169" s="11" t="s">
        <v>79</v>
      </c>
      <c r="AY169" s="188" t="s">
        <v>141</v>
      </c>
    </row>
    <row r="170" spans="2:51" s="11" customFormat="1" ht="22.5" customHeight="1">
      <c r="B170" s="181"/>
      <c r="C170" s="182"/>
      <c r="D170" s="182"/>
      <c r="E170" s="183" t="s">
        <v>22</v>
      </c>
      <c r="F170" s="277" t="s">
        <v>189</v>
      </c>
      <c r="G170" s="278"/>
      <c r="H170" s="278"/>
      <c r="I170" s="278"/>
      <c r="J170" s="182"/>
      <c r="K170" s="184">
        <v>10.113</v>
      </c>
      <c r="L170" s="182"/>
      <c r="M170" s="182"/>
      <c r="N170" s="182"/>
      <c r="O170" s="182"/>
      <c r="P170" s="182"/>
      <c r="Q170" s="182"/>
      <c r="R170" s="185"/>
      <c r="T170" s="186"/>
      <c r="U170" s="182"/>
      <c r="V170" s="182"/>
      <c r="W170" s="182"/>
      <c r="X170" s="182"/>
      <c r="Y170" s="182"/>
      <c r="Z170" s="182"/>
      <c r="AA170" s="187"/>
      <c r="AT170" s="188" t="s">
        <v>149</v>
      </c>
      <c r="AU170" s="188" t="s">
        <v>100</v>
      </c>
      <c r="AV170" s="11" t="s">
        <v>100</v>
      </c>
      <c r="AW170" s="11" t="s">
        <v>36</v>
      </c>
      <c r="AX170" s="11" t="s">
        <v>79</v>
      </c>
      <c r="AY170" s="188" t="s">
        <v>141</v>
      </c>
    </row>
    <row r="171" spans="2:51" s="11" customFormat="1" ht="22.5" customHeight="1">
      <c r="B171" s="181"/>
      <c r="C171" s="182"/>
      <c r="D171" s="182"/>
      <c r="E171" s="183" t="s">
        <v>22</v>
      </c>
      <c r="F171" s="277" t="s">
        <v>190</v>
      </c>
      <c r="G171" s="278"/>
      <c r="H171" s="278"/>
      <c r="I171" s="278"/>
      <c r="J171" s="182"/>
      <c r="K171" s="184">
        <v>2.86</v>
      </c>
      <c r="L171" s="182"/>
      <c r="M171" s="182"/>
      <c r="N171" s="182"/>
      <c r="O171" s="182"/>
      <c r="P171" s="182"/>
      <c r="Q171" s="182"/>
      <c r="R171" s="185"/>
      <c r="T171" s="186"/>
      <c r="U171" s="182"/>
      <c r="V171" s="182"/>
      <c r="W171" s="182"/>
      <c r="X171" s="182"/>
      <c r="Y171" s="182"/>
      <c r="Z171" s="182"/>
      <c r="AA171" s="187"/>
      <c r="AT171" s="188" t="s">
        <v>149</v>
      </c>
      <c r="AU171" s="188" t="s">
        <v>100</v>
      </c>
      <c r="AV171" s="11" t="s">
        <v>100</v>
      </c>
      <c r="AW171" s="11" t="s">
        <v>36</v>
      </c>
      <c r="AX171" s="11" t="s">
        <v>79</v>
      </c>
      <c r="AY171" s="188" t="s">
        <v>141</v>
      </c>
    </row>
    <row r="172" spans="2:51" s="13" customFormat="1" ht="22.5" customHeight="1">
      <c r="B172" s="201"/>
      <c r="C172" s="202"/>
      <c r="D172" s="202"/>
      <c r="E172" s="203" t="s">
        <v>22</v>
      </c>
      <c r="F172" s="279" t="s">
        <v>173</v>
      </c>
      <c r="G172" s="280"/>
      <c r="H172" s="280"/>
      <c r="I172" s="280"/>
      <c r="J172" s="202"/>
      <c r="K172" s="204">
        <v>79.263</v>
      </c>
      <c r="L172" s="202"/>
      <c r="M172" s="202"/>
      <c r="N172" s="202"/>
      <c r="O172" s="202"/>
      <c r="P172" s="202"/>
      <c r="Q172" s="202"/>
      <c r="R172" s="205"/>
      <c r="T172" s="206"/>
      <c r="U172" s="202"/>
      <c r="V172" s="202"/>
      <c r="W172" s="202"/>
      <c r="X172" s="202"/>
      <c r="Y172" s="202"/>
      <c r="Z172" s="202"/>
      <c r="AA172" s="207"/>
      <c r="AT172" s="208" t="s">
        <v>149</v>
      </c>
      <c r="AU172" s="208" t="s">
        <v>100</v>
      </c>
      <c r="AV172" s="13" t="s">
        <v>146</v>
      </c>
      <c r="AW172" s="13" t="s">
        <v>36</v>
      </c>
      <c r="AX172" s="13" t="s">
        <v>84</v>
      </c>
      <c r="AY172" s="208" t="s">
        <v>141</v>
      </c>
    </row>
    <row r="173" spans="2:65" s="1" customFormat="1" ht="31.5" customHeight="1">
      <c r="B173" s="38"/>
      <c r="C173" s="166" t="s">
        <v>164</v>
      </c>
      <c r="D173" s="166" t="s">
        <v>142</v>
      </c>
      <c r="E173" s="167" t="s">
        <v>200</v>
      </c>
      <c r="F173" s="287" t="s">
        <v>201</v>
      </c>
      <c r="G173" s="287"/>
      <c r="H173" s="287"/>
      <c r="I173" s="287"/>
      <c r="J173" s="168" t="s">
        <v>169</v>
      </c>
      <c r="K173" s="169">
        <v>79.263</v>
      </c>
      <c r="L173" s="263">
        <v>0</v>
      </c>
      <c r="M173" s="288"/>
      <c r="N173" s="264">
        <f>ROUND(L173*K173,2)</f>
        <v>0</v>
      </c>
      <c r="O173" s="264"/>
      <c r="P173" s="264"/>
      <c r="Q173" s="264"/>
      <c r="R173" s="40"/>
      <c r="T173" s="170" t="s">
        <v>22</v>
      </c>
      <c r="U173" s="47" t="s">
        <v>44</v>
      </c>
      <c r="V173" s="39"/>
      <c r="W173" s="171">
        <f>V173*K173</f>
        <v>0</v>
      </c>
      <c r="X173" s="171">
        <v>0.01457</v>
      </c>
      <c r="Y173" s="171">
        <f>X173*K173</f>
        <v>1.15486191</v>
      </c>
      <c r="Z173" s="171">
        <v>0</v>
      </c>
      <c r="AA173" s="172">
        <f>Z173*K173</f>
        <v>0</v>
      </c>
      <c r="AR173" s="21" t="s">
        <v>146</v>
      </c>
      <c r="AT173" s="21" t="s">
        <v>142</v>
      </c>
      <c r="AU173" s="21" t="s">
        <v>100</v>
      </c>
      <c r="AY173" s="21" t="s">
        <v>141</v>
      </c>
      <c r="BE173" s="108">
        <f>IF(U173="základní",N173,0)</f>
        <v>0</v>
      </c>
      <c r="BF173" s="108">
        <f>IF(U173="snížená",N173,0)</f>
        <v>0</v>
      </c>
      <c r="BG173" s="108">
        <f>IF(U173="zákl. přenesená",N173,0)</f>
        <v>0</v>
      </c>
      <c r="BH173" s="108">
        <f>IF(U173="sníž. přenesená",N173,0)</f>
        <v>0</v>
      </c>
      <c r="BI173" s="108">
        <f>IF(U173="nulová",N173,0)</f>
        <v>0</v>
      </c>
      <c r="BJ173" s="21" t="s">
        <v>84</v>
      </c>
      <c r="BK173" s="108">
        <f>ROUND(L173*K173,2)</f>
        <v>0</v>
      </c>
      <c r="BL173" s="21" t="s">
        <v>146</v>
      </c>
      <c r="BM173" s="21" t="s">
        <v>202</v>
      </c>
    </row>
    <row r="174" spans="2:65" s="1" customFormat="1" ht="31.5" customHeight="1">
      <c r="B174" s="38"/>
      <c r="C174" s="166" t="s">
        <v>203</v>
      </c>
      <c r="D174" s="166" t="s">
        <v>142</v>
      </c>
      <c r="E174" s="167" t="s">
        <v>204</v>
      </c>
      <c r="F174" s="287" t="s">
        <v>205</v>
      </c>
      <c r="G174" s="287"/>
      <c r="H174" s="287"/>
      <c r="I174" s="287"/>
      <c r="J174" s="168" t="s">
        <v>169</v>
      </c>
      <c r="K174" s="169">
        <v>79.263</v>
      </c>
      <c r="L174" s="263">
        <v>0</v>
      </c>
      <c r="M174" s="288"/>
      <c r="N174" s="264">
        <f>ROUND(L174*K174,2)</f>
        <v>0</v>
      </c>
      <c r="O174" s="264"/>
      <c r="P174" s="264"/>
      <c r="Q174" s="264"/>
      <c r="R174" s="40"/>
      <c r="T174" s="170" t="s">
        <v>22</v>
      </c>
      <c r="U174" s="47" t="s">
        <v>44</v>
      </c>
      <c r="V174" s="39"/>
      <c r="W174" s="171">
        <f>V174*K174</f>
        <v>0</v>
      </c>
      <c r="X174" s="171">
        <v>0.00968</v>
      </c>
      <c r="Y174" s="171">
        <f>X174*K174</f>
        <v>0.76726584</v>
      </c>
      <c r="Z174" s="171">
        <v>0</v>
      </c>
      <c r="AA174" s="172">
        <f>Z174*K174</f>
        <v>0</v>
      </c>
      <c r="AR174" s="21" t="s">
        <v>146</v>
      </c>
      <c r="AT174" s="21" t="s">
        <v>142</v>
      </c>
      <c r="AU174" s="21" t="s">
        <v>100</v>
      </c>
      <c r="AY174" s="21" t="s">
        <v>141</v>
      </c>
      <c r="BE174" s="108">
        <f>IF(U174="základní",N174,0)</f>
        <v>0</v>
      </c>
      <c r="BF174" s="108">
        <f>IF(U174="snížená",N174,0)</f>
        <v>0</v>
      </c>
      <c r="BG174" s="108">
        <f>IF(U174="zákl. přenesená",N174,0)</f>
        <v>0</v>
      </c>
      <c r="BH174" s="108">
        <f>IF(U174="sníž. přenesená",N174,0)</f>
        <v>0</v>
      </c>
      <c r="BI174" s="108">
        <f>IF(U174="nulová",N174,0)</f>
        <v>0</v>
      </c>
      <c r="BJ174" s="21" t="s">
        <v>84</v>
      </c>
      <c r="BK174" s="108">
        <f>ROUND(L174*K174,2)</f>
        <v>0</v>
      </c>
      <c r="BL174" s="21" t="s">
        <v>146</v>
      </c>
      <c r="BM174" s="21" t="s">
        <v>206</v>
      </c>
    </row>
    <row r="175" spans="2:51" s="10" customFormat="1" ht="22.5" customHeight="1">
      <c r="B175" s="173"/>
      <c r="C175" s="174"/>
      <c r="D175" s="174"/>
      <c r="E175" s="175" t="s">
        <v>22</v>
      </c>
      <c r="F175" s="289" t="s">
        <v>181</v>
      </c>
      <c r="G175" s="290"/>
      <c r="H175" s="290"/>
      <c r="I175" s="290"/>
      <c r="J175" s="174"/>
      <c r="K175" s="176" t="s">
        <v>22</v>
      </c>
      <c r="L175" s="174"/>
      <c r="M175" s="174"/>
      <c r="N175" s="174"/>
      <c r="O175" s="174"/>
      <c r="P175" s="174"/>
      <c r="Q175" s="174"/>
      <c r="R175" s="177"/>
      <c r="T175" s="178"/>
      <c r="U175" s="174"/>
      <c r="V175" s="174"/>
      <c r="W175" s="174"/>
      <c r="X175" s="174"/>
      <c r="Y175" s="174"/>
      <c r="Z175" s="174"/>
      <c r="AA175" s="179"/>
      <c r="AT175" s="180" t="s">
        <v>149</v>
      </c>
      <c r="AU175" s="180" t="s">
        <v>100</v>
      </c>
      <c r="AV175" s="10" t="s">
        <v>84</v>
      </c>
      <c r="AW175" s="10" t="s">
        <v>36</v>
      </c>
      <c r="AX175" s="10" t="s">
        <v>79</v>
      </c>
      <c r="AY175" s="180" t="s">
        <v>141</v>
      </c>
    </row>
    <row r="176" spans="2:51" s="11" customFormat="1" ht="22.5" customHeight="1">
      <c r="B176" s="181"/>
      <c r="C176" s="182"/>
      <c r="D176" s="182"/>
      <c r="E176" s="183" t="s">
        <v>22</v>
      </c>
      <c r="F176" s="277" t="s">
        <v>182</v>
      </c>
      <c r="G176" s="278"/>
      <c r="H176" s="278"/>
      <c r="I176" s="278"/>
      <c r="J176" s="182"/>
      <c r="K176" s="184">
        <v>17.186</v>
      </c>
      <c r="L176" s="182"/>
      <c r="M176" s="182"/>
      <c r="N176" s="182"/>
      <c r="O176" s="182"/>
      <c r="P176" s="182"/>
      <c r="Q176" s="182"/>
      <c r="R176" s="185"/>
      <c r="T176" s="186"/>
      <c r="U176" s="182"/>
      <c r="V176" s="182"/>
      <c r="W176" s="182"/>
      <c r="X176" s="182"/>
      <c r="Y176" s="182"/>
      <c r="Z176" s="182"/>
      <c r="AA176" s="187"/>
      <c r="AT176" s="188" t="s">
        <v>149</v>
      </c>
      <c r="AU176" s="188" t="s">
        <v>100</v>
      </c>
      <c r="AV176" s="11" t="s">
        <v>100</v>
      </c>
      <c r="AW176" s="11" t="s">
        <v>36</v>
      </c>
      <c r="AX176" s="11" t="s">
        <v>79</v>
      </c>
      <c r="AY176" s="188" t="s">
        <v>141</v>
      </c>
    </row>
    <row r="177" spans="2:51" s="11" customFormat="1" ht="22.5" customHeight="1">
      <c r="B177" s="181"/>
      <c r="C177" s="182"/>
      <c r="D177" s="182"/>
      <c r="E177" s="183" t="s">
        <v>22</v>
      </c>
      <c r="F177" s="277" t="s">
        <v>183</v>
      </c>
      <c r="G177" s="278"/>
      <c r="H177" s="278"/>
      <c r="I177" s="278"/>
      <c r="J177" s="182"/>
      <c r="K177" s="184">
        <v>3.801</v>
      </c>
      <c r="L177" s="182"/>
      <c r="M177" s="182"/>
      <c r="N177" s="182"/>
      <c r="O177" s="182"/>
      <c r="P177" s="182"/>
      <c r="Q177" s="182"/>
      <c r="R177" s="185"/>
      <c r="T177" s="186"/>
      <c r="U177" s="182"/>
      <c r="V177" s="182"/>
      <c r="W177" s="182"/>
      <c r="X177" s="182"/>
      <c r="Y177" s="182"/>
      <c r="Z177" s="182"/>
      <c r="AA177" s="187"/>
      <c r="AT177" s="188" t="s">
        <v>149</v>
      </c>
      <c r="AU177" s="188" t="s">
        <v>100</v>
      </c>
      <c r="AV177" s="11" t="s">
        <v>100</v>
      </c>
      <c r="AW177" s="11" t="s">
        <v>36</v>
      </c>
      <c r="AX177" s="11" t="s">
        <v>79</v>
      </c>
      <c r="AY177" s="188" t="s">
        <v>141</v>
      </c>
    </row>
    <row r="178" spans="2:51" s="11" customFormat="1" ht="22.5" customHeight="1">
      <c r="B178" s="181"/>
      <c r="C178" s="182"/>
      <c r="D178" s="182"/>
      <c r="E178" s="183" t="s">
        <v>22</v>
      </c>
      <c r="F178" s="277" t="s">
        <v>184</v>
      </c>
      <c r="G178" s="278"/>
      <c r="H178" s="278"/>
      <c r="I178" s="278"/>
      <c r="J178" s="182"/>
      <c r="K178" s="184">
        <v>9.696</v>
      </c>
      <c r="L178" s="182"/>
      <c r="M178" s="182"/>
      <c r="N178" s="182"/>
      <c r="O178" s="182"/>
      <c r="P178" s="182"/>
      <c r="Q178" s="182"/>
      <c r="R178" s="185"/>
      <c r="T178" s="186"/>
      <c r="U178" s="182"/>
      <c r="V178" s="182"/>
      <c r="W178" s="182"/>
      <c r="X178" s="182"/>
      <c r="Y178" s="182"/>
      <c r="Z178" s="182"/>
      <c r="AA178" s="187"/>
      <c r="AT178" s="188" t="s">
        <v>149</v>
      </c>
      <c r="AU178" s="188" t="s">
        <v>100</v>
      </c>
      <c r="AV178" s="11" t="s">
        <v>100</v>
      </c>
      <c r="AW178" s="11" t="s">
        <v>36</v>
      </c>
      <c r="AX178" s="11" t="s">
        <v>79</v>
      </c>
      <c r="AY178" s="188" t="s">
        <v>141</v>
      </c>
    </row>
    <row r="179" spans="2:51" s="11" customFormat="1" ht="22.5" customHeight="1">
      <c r="B179" s="181"/>
      <c r="C179" s="182"/>
      <c r="D179" s="182"/>
      <c r="E179" s="183" t="s">
        <v>22</v>
      </c>
      <c r="F179" s="277" t="s">
        <v>185</v>
      </c>
      <c r="G179" s="278"/>
      <c r="H179" s="278"/>
      <c r="I179" s="278"/>
      <c r="J179" s="182"/>
      <c r="K179" s="184">
        <v>10.5</v>
      </c>
      <c r="L179" s="182"/>
      <c r="M179" s="182"/>
      <c r="N179" s="182"/>
      <c r="O179" s="182"/>
      <c r="P179" s="182"/>
      <c r="Q179" s="182"/>
      <c r="R179" s="185"/>
      <c r="T179" s="186"/>
      <c r="U179" s="182"/>
      <c r="V179" s="182"/>
      <c r="W179" s="182"/>
      <c r="X179" s="182"/>
      <c r="Y179" s="182"/>
      <c r="Z179" s="182"/>
      <c r="AA179" s="187"/>
      <c r="AT179" s="188" t="s">
        <v>149</v>
      </c>
      <c r="AU179" s="188" t="s">
        <v>100</v>
      </c>
      <c r="AV179" s="11" t="s">
        <v>100</v>
      </c>
      <c r="AW179" s="11" t="s">
        <v>36</v>
      </c>
      <c r="AX179" s="11" t="s">
        <v>79</v>
      </c>
      <c r="AY179" s="188" t="s">
        <v>141</v>
      </c>
    </row>
    <row r="180" spans="2:51" s="11" customFormat="1" ht="22.5" customHeight="1">
      <c r="B180" s="181"/>
      <c r="C180" s="182"/>
      <c r="D180" s="182"/>
      <c r="E180" s="183" t="s">
        <v>22</v>
      </c>
      <c r="F180" s="277" t="s">
        <v>186</v>
      </c>
      <c r="G180" s="278"/>
      <c r="H180" s="278"/>
      <c r="I180" s="278"/>
      <c r="J180" s="182"/>
      <c r="K180" s="184">
        <v>3.741</v>
      </c>
      <c r="L180" s="182"/>
      <c r="M180" s="182"/>
      <c r="N180" s="182"/>
      <c r="O180" s="182"/>
      <c r="P180" s="182"/>
      <c r="Q180" s="182"/>
      <c r="R180" s="185"/>
      <c r="T180" s="186"/>
      <c r="U180" s="182"/>
      <c r="V180" s="182"/>
      <c r="W180" s="182"/>
      <c r="X180" s="182"/>
      <c r="Y180" s="182"/>
      <c r="Z180" s="182"/>
      <c r="AA180" s="187"/>
      <c r="AT180" s="188" t="s">
        <v>149</v>
      </c>
      <c r="AU180" s="188" t="s">
        <v>100</v>
      </c>
      <c r="AV180" s="11" t="s">
        <v>100</v>
      </c>
      <c r="AW180" s="11" t="s">
        <v>36</v>
      </c>
      <c r="AX180" s="11" t="s">
        <v>79</v>
      </c>
      <c r="AY180" s="188" t="s">
        <v>141</v>
      </c>
    </row>
    <row r="181" spans="2:51" s="11" customFormat="1" ht="22.5" customHeight="1">
      <c r="B181" s="181"/>
      <c r="C181" s="182"/>
      <c r="D181" s="182"/>
      <c r="E181" s="183" t="s">
        <v>22</v>
      </c>
      <c r="F181" s="277" t="s">
        <v>187</v>
      </c>
      <c r="G181" s="278"/>
      <c r="H181" s="278"/>
      <c r="I181" s="278"/>
      <c r="J181" s="182"/>
      <c r="K181" s="184">
        <v>4.76</v>
      </c>
      <c r="L181" s="182"/>
      <c r="M181" s="182"/>
      <c r="N181" s="182"/>
      <c r="O181" s="182"/>
      <c r="P181" s="182"/>
      <c r="Q181" s="182"/>
      <c r="R181" s="185"/>
      <c r="T181" s="186"/>
      <c r="U181" s="182"/>
      <c r="V181" s="182"/>
      <c r="W181" s="182"/>
      <c r="X181" s="182"/>
      <c r="Y181" s="182"/>
      <c r="Z181" s="182"/>
      <c r="AA181" s="187"/>
      <c r="AT181" s="188" t="s">
        <v>149</v>
      </c>
      <c r="AU181" s="188" t="s">
        <v>100</v>
      </c>
      <c r="AV181" s="11" t="s">
        <v>100</v>
      </c>
      <c r="AW181" s="11" t="s">
        <v>36</v>
      </c>
      <c r="AX181" s="11" t="s">
        <v>79</v>
      </c>
      <c r="AY181" s="188" t="s">
        <v>141</v>
      </c>
    </row>
    <row r="182" spans="2:51" s="11" customFormat="1" ht="22.5" customHeight="1">
      <c r="B182" s="181"/>
      <c r="C182" s="182"/>
      <c r="D182" s="182"/>
      <c r="E182" s="183" t="s">
        <v>22</v>
      </c>
      <c r="F182" s="277" t="s">
        <v>188</v>
      </c>
      <c r="G182" s="278"/>
      <c r="H182" s="278"/>
      <c r="I182" s="278"/>
      <c r="J182" s="182"/>
      <c r="K182" s="184">
        <v>16.606</v>
      </c>
      <c r="L182" s="182"/>
      <c r="M182" s="182"/>
      <c r="N182" s="182"/>
      <c r="O182" s="182"/>
      <c r="P182" s="182"/>
      <c r="Q182" s="182"/>
      <c r="R182" s="185"/>
      <c r="T182" s="186"/>
      <c r="U182" s="182"/>
      <c r="V182" s="182"/>
      <c r="W182" s="182"/>
      <c r="X182" s="182"/>
      <c r="Y182" s="182"/>
      <c r="Z182" s="182"/>
      <c r="AA182" s="187"/>
      <c r="AT182" s="188" t="s">
        <v>149</v>
      </c>
      <c r="AU182" s="188" t="s">
        <v>100</v>
      </c>
      <c r="AV182" s="11" t="s">
        <v>100</v>
      </c>
      <c r="AW182" s="11" t="s">
        <v>36</v>
      </c>
      <c r="AX182" s="11" t="s">
        <v>79</v>
      </c>
      <c r="AY182" s="188" t="s">
        <v>141</v>
      </c>
    </row>
    <row r="183" spans="2:51" s="11" customFormat="1" ht="22.5" customHeight="1">
      <c r="B183" s="181"/>
      <c r="C183" s="182"/>
      <c r="D183" s="182"/>
      <c r="E183" s="183" t="s">
        <v>22</v>
      </c>
      <c r="F183" s="277" t="s">
        <v>189</v>
      </c>
      <c r="G183" s="278"/>
      <c r="H183" s="278"/>
      <c r="I183" s="278"/>
      <c r="J183" s="182"/>
      <c r="K183" s="184">
        <v>10.113</v>
      </c>
      <c r="L183" s="182"/>
      <c r="M183" s="182"/>
      <c r="N183" s="182"/>
      <c r="O183" s="182"/>
      <c r="P183" s="182"/>
      <c r="Q183" s="182"/>
      <c r="R183" s="185"/>
      <c r="T183" s="186"/>
      <c r="U183" s="182"/>
      <c r="V183" s="182"/>
      <c r="W183" s="182"/>
      <c r="X183" s="182"/>
      <c r="Y183" s="182"/>
      <c r="Z183" s="182"/>
      <c r="AA183" s="187"/>
      <c r="AT183" s="188" t="s">
        <v>149</v>
      </c>
      <c r="AU183" s="188" t="s">
        <v>100</v>
      </c>
      <c r="AV183" s="11" t="s">
        <v>100</v>
      </c>
      <c r="AW183" s="11" t="s">
        <v>36</v>
      </c>
      <c r="AX183" s="11" t="s">
        <v>79</v>
      </c>
      <c r="AY183" s="188" t="s">
        <v>141</v>
      </c>
    </row>
    <row r="184" spans="2:51" s="11" customFormat="1" ht="22.5" customHeight="1">
      <c r="B184" s="181"/>
      <c r="C184" s="182"/>
      <c r="D184" s="182"/>
      <c r="E184" s="183" t="s">
        <v>22</v>
      </c>
      <c r="F184" s="277" t="s">
        <v>190</v>
      </c>
      <c r="G184" s="278"/>
      <c r="H184" s="278"/>
      <c r="I184" s="278"/>
      <c r="J184" s="182"/>
      <c r="K184" s="184">
        <v>2.86</v>
      </c>
      <c r="L184" s="182"/>
      <c r="M184" s="182"/>
      <c r="N184" s="182"/>
      <c r="O184" s="182"/>
      <c r="P184" s="182"/>
      <c r="Q184" s="182"/>
      <c r="R184" s="185"/>
      <c r="T184" s="186"/>
      <c r="U184" s="182"/>
      <c r="V184" s="182"/>
      <c r="W184" s="182"/>
      <c r="X184" s="182"/>
      <c r="Y184" s="182"/>
      <c r="Z184" s="182"/>
      <c r="AA184" s="187"/>
      <c r="AT184" s="188" t="s">
        <v>149</v>
      </c>
      <c r="AU184" s="188" t="s">
        <v>100</v>
      </c>
      <c r="AV184" s="11" t="s">
        <v>100</v>
      </c>
      <c r="AW184" s="11" t="s">
        <v>36</v>
      </c>
      <c r="AX184" s="11" t="s">
        <v>79</v>
      </c>
      <c r="AY184" s="188" t="s">
        <v>141</v>
      </c>
    </row>
    <row r="185" spans="2:51" s="13" customFormat="1" ht="22.5" customHeight="1">
      <c r="B185" s="201"/>
      <c r="C185" s="202"/>
      <c r="D185" s="202"/>
      <c r="E185" s="203" t="s">
        <v>22</v>
      </c>
      <c r="F185" s="279" t="s">
        <v>173</v>
      </c>
      <c r="G185" s="280"/>
      <c r="H185" s="280"/>
      <c r="I185" s="280"/>
      <c r="J185" s="202"/>
      <c r="K185" s="204">
        <v>79.263</v>
      </c>
      <c r="L185" s="202"/>
      <c r="M185" s="202"/>
      <c r="N185" s="202"/>
      <c r="O185" s="202"/>
      <c r="P185" s="202"/>
      <c r="Q185" s="202"/>
      <c r="R185" s="205"/>
      <c r="T185" s="206"/>
      <c r="U185" s="202"/>
      <c r="V185" s="202"/>
      <c r="W185" s="202"/>
      <c r="X185" s="202"/>
      <c r="Y185" s="202"/>
      <c r="Z185" s="202"/>
      <c r="AA185" s="207"/>
      <c r="AT185" s="208" t="s">
        <v>149</v>
      </c>
      <c r="AU185" s="208" t="s">
        <v>100</v>
      </c>
      <c r="AV185" s="13" t="s">
        <v>146</v>
      </c>
      <c r="AW185" s="13" t="s">
        <v>36</v>
      </c>
      <c r="AX185" s="13" t="s">
        <v>84</v>
      </c>
      <c r="AY185" s="208" t="s">
        <v>141</v>
      </c>
    </row>
    <row r="186" spans="2:65" s="1" customFormat="1" ht="31.5" customHeight="1">
      <c r="B186" s="38"/>
      <c r="C186" s="166" t="s">
        <v>207</v>
      </c>
      <c r="D186" s="166" t="s">
        <v>142</v>
      </c>
      <c r="E186" s="167" t="s">
        <v>208</v>
      </c>
      <c r="F186" s="287" t="s">
        <v>209</v>
      </c>
      <c r="G186" s="287"/>
      <c r="H186" s="287"/>
      <c r="I186" s="287"/>
      <c r="J186" s="168" t="s">
        <v>169</v>
      </c>
      <c r="K186" s="169">
        <v>110.919</v>
      </c>
      <c r="L186" s="263">
        <v>0</v>
      </c>
      <c r="M186" s="288"/>
      <c r="N186" s="264">
        <f>ROUND(L186*K186,2)</f>
        <v>0</v>
      </c>
      <c r="O186" s="264"/>
      <c r="P186" s="264"/>
      <c r="Q186" s="264"/>
      <c r="R186" s="40"/>
      <c r="T186" s="170" t="s">
        <v>22</v>
      </c>
      <c r="U186" s="47" t="s">
        <v>44</v>
      </c>
      <c r="V186" s="39"/>
      <c r="W186" s="171">
        <f>V186*K186</f>
        <v>0</v>
      </c>
      <c r="X186" s="171">
        <v>0.00506</v>
      </c>
      <c r="Y186" s="171">
        <f>X186*K186</f>
        <v>0.5612501400000001</v>
      </c>
      <c r="Z186" s="171">
        <v>0.005</v>
      </c>
      <c r="AA186" s="172">
        <f>Z186*K186</f>
        <v>0.554595</v>
      </c>
      <c r="AR186" s="21" t="s">
        <v>146</v>
      </c>
      <c r="AT186" s="21" t="s">
        <v>142</v>
      </c>
      <c r="AU186" s="21" t="s">
        <v>100</v>
      </c>
      <c r="AY186" s="21" t="s">
        <v>141</v>
      </c>
      <c r="BE186" s="108">
        <f>IF(U186="základní",N186,0)</f>
        <v>0</v>
      </c>
      <c r="BF186" s="108">
        <f>IF(U186="snížená",N186,0)</f>
        <v>0</v>
      </c>
      <c r="BG186" s="108">
        <f>IF(U186="zákl. přenesená",N186,0)</f>
        <v>0</v>
      </c>
      <c r="BH186" s="108">
        <f>IF(U186="sníž. přenesená",N186,0)</f>
        <v>0</v>
      </c>
      <c r="BI186" s="108">
        <f>IF(U186="nulová",N186,0)</f>
        <v>0</v>
      </c>
      <c r="BJ186" s="21" t="s">
        <v>84</v>
      </c>
      <c r="BK186" s="108">
        <f>ROUND(L186*K186,2)</f>
        <v>0</v>
      </c>
      <c r="BL186" s="21" t="s">
        <v>146</v>
      </c>
      <c r="BM186" s="21" t="s">
        <v>210</v>
      </c>
    </row>
    <row r="187" spans="2:51" s="11" customFormat="1" ht="22.5" customHeight="1">
      <c r="B187" s="181"/>
      <c r="C187" s="182"/>
      <c r="D187" s="182"/>
      <c r="E187" s="183" t="s">
        <v>22</v>
      </c>
      <c r="F187" s="285" t="s">
        <v>211</v>
      </c>
      <c r="G187" s="286"/>
      <c r="H187" s="286"/>
      <c r="I187" s="286"/>
      <c r="J187" s="182"/>
      <c r="K187" s="184">
        <v>110.919</v>
      </c>
      <c r="L187" s="182"/>
      <c r="M187" s="182"/>
      <c r="N187" s="182"/>
      <c r="O187" s="182"/>
      <c r="P187" s="182"/>
      <c r="Q187" s="182"/>
      <c r="R187" s="185"/>
      <c r="T187" s="186"/>
      <c r="U187" s="182"/>
      <c r="V187" s="182"/>
      <c r="W187" s="182"/>
      <c r="X187" s="182"/>
      <c r="Y187" s="182"/>
      <c r="Z187" s="182"/>
      <c r="AA187" s="187"/>
      <c r="AT187" s="188" t="s">
        <v>149</v>
      </c>
      <c r="AU187" s="188" t="s">
        <v>100</v>
      </c>
      <c r="AV187" s="11" t="s">
        <v>100</v>
      </c>
      <c r="AW187" s="11" t="s">
        <v>36</v>
      </c>
      <c r="AX187" s="11" t="s">
        <v>84</v>
      </c>
      <c r="AY187" s="188" t="s">
        <v>141</v>
      </c>
    </row>
    <row r="188" spans="2:65" s="1" customFormat="1" ht="31.5" customHeight="1">
      <c r="B188" s="38"/>
      <c r="C188" s="166" t="s">
        <v>212</v>
      </c>
      <c r="D188" s="166" t="s">
        <v>142</v>
      </c>
      <c r="E188" s="167" t="s">
        <v>213</v>
      </c>
      <c r="F188" s="287" t="s">
        <v>214</v>
      </c>
      <c r="G188" s="287"/>
      <c r="H188" s="287"/>
      <c r="I188" s="287"/>
      <c r="J188" s="168" t="s">
        <v>169</v>
      </c>
      <c r="K188" s="169">
        <v>31.656</v>
      </c>
      <c r="L188" s="263">
        <v>0</v>
      </c>
      <c r="M188" s="288"/>
      <c r="N188" s="264">
        <f>ROUND(L188*K188,2)</f>
        <v>0</v>
      </c>
      <c r="O188" s="264"/>
      <c r="P188" s="264"/>
      <c r="Q188" s="264"/>
      <c r="R188" s="40"/>
      <c r="T188" s="170" t="s">
        <v>22</v>
      </c>
      <c r="U188" s="47" t="s">
        <v>44</v>
      </c>
      <c r="V188" s="39"/>
      <c r="W188" s="171">
        <f>V188*K188</f>
        <v>0</v>
      </c>
      <c r="X188" s="171">
        <v>0.09336</v>
      </c>
      <c r="Y188" s="171">
        <f>X188*K188</f>
        <v>2.95540416</v>
      </c>
      <c r="Z188" s="171">
        <v>0</v>
      </c>
      <c r="AA188" s="172">
        <f>Z188*K188</f>
        <v>0</v>
      </c>
      <c r="AR188" s="21" t="s">
        <v>146</v>
      </c>
      <c r="AT188" s="21" t="s">
        <v>142</v>
      </c>
      <c r="AU188" s="21" t="s">
        <v>100</v>
      </c>
      <c r="AY188" s="21" t="s">
        <v>141</v>
      </c>
      <c r="BE188" s="108">
        <f>IF(U188="základní",N188,0)</f>
        <v>0</v>
      </c>
      <c r="BF188" s="108">
        <f>IF(U188="snížená",N188,0)</f>
        <v>0</v>
      </c>
      <c r="BG188" s="108">
        <f>IF(U188="zákl. přenesená",N188,0)</f>
        <v>0</v>
      </c>
      <c r="BH188" s="108">
        <f>IF(U188="sníž. přenesená",N188,0)</f>
        <v>0</v>
      </c>
      <c r="BI188" s="108">
        <f>IF(U188="nulová",N188,0)</f>
        <v>0</v>
      </c>
      <c r="BJ188" s="21" t="s">
        <v>84</v>
      </c>
      <c r="BK188" s="108">
        <f>ROUND(L188*K188,2)</f>
        <v>0</v>
      </c>
      <c r="BL188" s="21" t="s">
        <v>146</v>
      </c>
      <c r="BM188" s="21" t="s">
        <v>215</v>
      </c>
    </row>
    <row r="189" spans="2:51" s="10" customFormat="1" ht="22.5" customHeight="1">
      <c r="B189" s="173"/>
      <c r="C189" s="174"/>
      <c r="D189" s="174"/>
      <c r="E189" s="175" t="s">
        <v>22</v>
      </c>
      <c r="F189" s="289" t="s">
        <v>148</v>
      </c>
      <c r="G189" s="290"/>
      <c r="H189" s="290"/>
      <c r="I189" s="290"/>
      <c r="J189" s="174"/>
      <c r="K189" s="176" t="s">
        <v>22</v>
      </c>
      <c r="L189" s="174"/>
      <c r="M189" s="174"/>
      <c r="N189" s="174"/>
      <c r="O189" s="174"/>
      <c r="P189" s="174"/>
      <c r="Q189" s="174"/>
      <c r="R189" s="177"/>
      <c r="T189" s="178"/>
      <c r="U189" s="174"/>
      <c r="V189" s="174"/>
      <c r="W189" s="174"/>
      <c r="X189" s="174"/>
      <c r="Y189" s="174"/>
      <c r="Z189" s="174"/>
      <c r="AA189" s="179"/>
      <c r="AT189" s="180" t="s">
        <v>149</v>
      </c>
      <c r="AU189" s="180" t="s">
        <v>100</v>
      </c>
      <c r="AV189" s="10" t="s">
        <v>84</v>
      </c>
      <c r="AW189" s="10" t="s">
        <v>36</v>
      </c>
      <c r="AX189" s="10" t="s">
        <v>79</v>
      </c>
      <c r="AY189" s="180" t="s">
        <v>141</v>
      </c>
    </row>
    <row r="190" spans="2:51" s="11" customFormat="1" ht="22.5" customHeight="1">
      <c r="B190" s="181"/>
      <c r="C190" s="182"/>
      <c r="D190" s="182"/>
      <c r="E190" s="183" t="s">
        <v>22</v>
      </c>
      <c r="F190" s="277" t="s">
        <v>150</v>
      </c>
      <c r="G190" s="278"/>
      <c r="H190" s="278"/>
      <c r="I190" s="278"/>
      <c r="J190" s="182"/>
      <c r="K190" s="184">
        <v>23.87</v>
      </c>
      <c r="L190" s="182"/>
      <c r="M190" s="182"/>
      <c r="N190" s="182"/>
      <c r="O190" s="182"/>
      <c r="P190" s="182"/>
      <c r="Q190" s="182"/>
      <c r="R190" s="185"/>
      <c r="T190" s="186"/>
      <c r="U190" s="182"/>
      <c r="V190" s="182"/>
      <c r="W190" s="182"/>
      <c r="X190" s="182"/>
      <c r="Y190" s="182"/>
      <c r="Z190" s="182"/>
      <c r="AA190" s="187"/>
      <c r="AT190" s="188" t="s">
        <v>149</v>
      </c>
      <c r="AU190" s="188" t="s">
        <v>100</v>
      </c>
      <c r="AV190" s="11" t="s">
        <v>100</v>
      </c>
      <c r="AW190" s="11" t="s">
        <v>36</v>
      </c>
      <c r="AX190" s="11" t="s">
        <v>79</v>
      </c>
      <c r="AY190" s="188" t="s">
        <v>141</v>
      </c>
    </row>
    <row r="191" spans="2:51" s="11" customFormat="1" ht="22.5" customHeight="1">
      <c r="B191" s="181"/>
      <c r="C191" s="182"/>
      <c r="D191" s="182"/>
      <c r="E191" s="183" t="s">
        <v>22</v>
      </c>
      <c r="F191" s="277" t="s">
        <v>151</v>
      </c>
      <c r="G191" s="278"/>
      <c r="H191" s="278"/>
      <c r="I191" s="278"/>
      <c r="J191" s="182"/>
      <c r="K191" s="184">
        <v>14.318</v>
      </c>
      <c r="L191" s="182"/>
      <c r="M191" s="182"/>
      <c r="N191" s="182"/>
      <c r="O191" s="182"/>
      <c r="P191" s="182"/>
      <c r="Q191" s="182"/>
      <c r="R191" s="185"/>
      <c r="T191" s="186"/>
      <c r="U191" s="182"/>
      <c r="V191" s="182"/>
      <c r="W191" s="182"/>
      <c r="X191" s="182"/>
      <c r="Y191" s="182"/>
      <c r="Z191" s="182"/>
      <c r="AA191" s="187"/>
      <c r="AT191" s="188" t="s">
        <v>149</v>
      </c>
      <c r="AU191" s="188" t="s">
        <v>100</v>
      </c>
      <c r="AV191" s="11" t="s">
        <v>100</v>
      </c>
      <c r="AW191" s="11" t="s">
        <v>36</v>
      </c>
      <c r="AX191" s="11" t="s">
        <v>79</v>
      </c>
      <c r="AY191" s="188" t="s">
        <v>141</v>
      </c>
    </row>
    <row r="192" spans="2:51" s="11" customFormat="1" ht="22.5" customHeight="1">
      <c r="B192" s="181"/>
      <c r="C192" s="182"/>
      <c r="D192" s="182"/>
      <c r="E192" s="183" t="s">
        <v>22</v>
      </c>
      <c r="F192" s="277" t="s">
        <v>152</v>
      </c>
      <c r="G192" s="278"/>
      <c r="H192" s="278"/>
      <c r="I192" s="278"/>
      <c r="J192" s="182"/>
      <c r="K192" s="184">
        <v>14.152</v>
      </c>
      <c r="L192" s="182"/>
      <c r="M192" s="182"/>
      <c r="N192" s="182"/>
      <c r="O192" s="182"/>
      <c r="P192" s="182"/>
      <c r="Q192" s="182"/>
      <c r="R192" s="185"/>
      <c r="T192" s="186"/>
      <c r="U192" s="182"/>
      <c r="V192" s="182"/>
      <c r="W192" s="182"/>
      <c r="X192" s="182"/>
      <c r="Y192" s="182"/>
      <c r="Z192" s="182"/>
      <c r="AA192" s="187"/>
      <c r="AT192" s="188" t="s">
        <v>149</v>
      </c>
      <c r="AU192" s="188" t="s">
        <v>100</v>
      </c>
      <c r="AV192" s="11" t="s">
        <v>100</v>
      </c>
      <c r="AW192" s="11" t="s">
        <v>36</v>
      </c>
      <c r="AX192" s="11" t="s">
        <v>79</v>
      </c>
      <c r="AY192" s="188" t="s">
        <v>141</v>
      </c>
    </row>
    <row r="193" spans="2:51" s="11" customFormat="1" ht="22.5" customHeight="1">
      <c r="B193" s="181"/>
      <c r="C193" s="182"/>
      <c r="D193" s="182"/>
      <c r="E193" s="183" t="s">
        <v>22</v>
      </c>
      <c r="F193" s="277" t="s">
        <v>153</v>
      </c>
      <c r="G193" s="278"/>
      <c r="H193" s="278"/>
      <c r="I193" s="278"/>
      <c r="J193" s="182"/>
      <c r="K193" s="184">
        <v>12.5</v>
      </c>
      <c r="L193" s="182"/>
      <c r="M193" s="182"/>
      <c r="N193" s="182"/>
      <c r="O193" s="182"/>
      <c r="P193" s="182"/>
      <c r="Q193" s="182"/>
      <c r="R193" s="185"/>
      <c r="T193" s="186"/>
      <c r="U193" s="182"/>
      <c r="V193" s="182"/>
      <c r="W193" s="182"/>
      <c r="X193" s="182"/>
      <c r="Y193" s="182"/>
      <c r="Z193" s="182"/>
      <c r="AA193" s="187"/>
      <c r="AT193" s="188" t="s">
        <v>149</v>
      </c>
      <c r="AU193" s="188" t="s">
        <v>100</v>
      </c>
      <c r="AV193" s="11" t="s">
        <v>100</v>
      </c>
      <c r="AW193" s="11" t="s">
        <v>36</v>
      </c>
      <c r="AX193" s="11" t="s">
        <v>79</v>
      </c>
      <c r="AY193" s="188" t="s">
        <v>141</v>
      </c>
    </row>
    <row r="194" spans="2:51" s="11" customFormat="1" ht="22.5" customHeight="1">
      <c r="B194" s="181"/>
      <c r="C194" s="182"/>
      <c r="D194" s="182"/>
      <c r="E194" s="183" t="s">
        <v>22</v>
      </c>
      <c r="F194" s="277" t="s">
        <v>154</v>
      </c>
      <c r="G194" s="278"/>
      <c r="H194" s="278"/>
      <c r="I194" s="278"/>
      <c r="J194" s="182"/>
      <c r="K194" s="184">
        <v>2.7</v>
      </c>
      <c r="L194" s="182"/>
      <c r="M194" s="182"/>
      <c r="N194" s="182"/>
      <c r="O194" s="182"/>
      <c r="P194" s="182"/>
      <c r="Q194" s="182"/>
      <c r="R194" s="185"/>
      <c r="T194" s="186"/>
      <c r="U194" s="182"/>
      <c r="V194" s="182"/>
      <c r="W194" s="182"/>
      <c r="X194" s="182"/>
      <c r="Y194" s="182"/>
      <c r="Z194" s="182"/>
      <c r="AA194" s="187"/>
      <c r="AT194" s="188" t="s">
        <v>149</v>
      </c>
      <c r="AU194" s="188" t="s">
        <v>100</v>
      </c>
      <c r="AV194" s="11" t="s">
        <v>100</v>
      </c>
      <c r="AW194" s="11" t="s">
        <v>36</v>
      </c>
      <c r="AX194" s="11" t="s">
        <v>79</v>
      </c>
      <c r="AY194" s="188" t="s">
        <v>141</v>
      </c>
    </row>
    <row r="195" spans="2:51" s="11" customFormat="1" ht="22.5" customHeight="1">
      <c r="B195" s="181"/>
      <c r="C195" s="182"/>
      <c r="D195" s="182"/>
      <c r="E195" s="183" t="s">
        <v>22</v>
      </c>
      <c r="F195" s="277" t="s">
        <v>155</v>
      </c>
      <c r="G195" s="278"/>
      <c r="H195" s="278"/>
      <c r="I195" s="278"/>
      <c r="J195" s="182"/>
      <c r="K195" s="184">
        <v>8.8</v>
      </c>
      <c r="L195" s="182"/>
      <c r="M195" s="182"/>
      <c r="N195" s="182"/>
      <c r="O195" s="182"/>
      <c r="P195" s="182"/>
      <c r="Q195" s="182"/>
      <c r="R195" s="185"/>
      <c r="T195" s="186"/>
      <c r="U195" s="182"/>
      <c r="V195" s="182"/>
      <c r="W195" s="182"/>
      <c r="X195" s="182"/>
      <c r="Y195" s="182"/>
      <c r="Z195" s="182"/>
      <c r="AA195" s="187"/>
      <c r="AT195" s="188" t="s">
        <v>149</v>
      </c>
      <c r="AU195" s="188" t="s">
        <v>100</v>
      </c>
      <c r="AV195" s="11" t="s">
        <v>100</v>
      </c>
      <c r="AW195" s="11" t="s">
        <v>36</v>
      </c>
      <c r="AX195" s="11" t="s">
        <v>79</v>
      </c>
      <c r="AY195" s="188" t="s">
        <v>141</v>
      </c>
    </row>
    <row r="196" spans="2:51" s="11" customFormat="1" ht="22.5" customHeight="1">
      <c r="B196" s="181"/>
      <c r="C196" s="182"/>
      <c r="D196" s="182"/>
      <c r="E196" s="183" t="s">
        <v>22</v>
      </c>
      <c r="F196" s="277" t="s">
        <v>156</v>
      </c>
      <c r="G196" s="278"/>
      <c r="H196" s="278"/>
      <c r="I196" s="278"/>
      <c r="J196" s="182"/>
      <c r="K196" s="184">
        <v>20.61</v>
      </c>
      <c r="L196" s="182"/>
      <c r="M196" s="182"/>
      <c r="N196" s="182"/>
      <c r="O196" s="182"/>
      <c r="P196" s="182"/>
      <c r="Q196" s="182"/>
      <c r="R196" s="185"/>
      <c r="T196" s="186"/>
      <c r="U196" s="182"/>
      <c r="V196" s="182"/>
      <c r="W196" s="182"/>
      <c r="X196" s="182"/>
      <c r="Y196" s="182"/>
      <c r="Z196" s="182"/>
      <c r="AA196" s="187"/>
      <c r="AT196" s="188" t="s">
        <v>149</v>
      </c>
      <c r="AU196" s="188" t="s">
        <v>100</v>
      </c>
      <c r="AV196" s="11" t="s">
        <v>100</v>
      </c>
      <c r="AW196" s="11" t="s">
        <v>36</v>
      </c>
      <c r="AX196" s="11" t="s">
        <v>79</v>
      </c>
      <c r="AY196" s="188" t="s">
        <v>141</v>
      </c>
    </row>
    <row r="197" spans="2:51" s="11" customFormat="1" ht="22.5" customHeight="1">
      <c r="B197" s="181"/>
      <c r="C197" s="182"/>
      <c r="D197" s="182"/>
      <c r="E197" s="183" t="s">
        <v>22</v>
      </c>
      <c r="F197" s="277" t="s">
        <v>157</v>
      </c>
      <c r="G197" s="278"/>
      <c r="H197" s="278"/>
      <c r="I197" s="278"/>
      <c r="J197" s="182"/>
      <c r="K197" s="184">
        <v>8.57</v>
      </c>
      <c r="L197" s="182"/>
      <c r="M197" s="182"/>
      <c r="N197" s="182"/>
      <c r="O197" s="182"/>
      <c r="P197" s="182"/>
      <c r="Q197" s="182"/>
      <c r="R197" s="185"/>
      <c r="T197" s="186"/>
      <c r="U197" s="182"/>
      <c r="V197" s="182"/>
      <c r="W197" s="182"/>
      <c r="X197" s="182"/>
      <c r="Y197" s="182"/>
      <c r="Z197" s="182"/>
      <c r="AA197" s="187"/>
      <c r="AT197" s="188" t="s">
        <v>149</v>
      </c>
      <c r="AU197" s="188" t="s">
        <v>100</v>
      </c>
      <c r="AV197" s="11" t="s">
        <v>100</v>
      </c>
      <c r="AW197" s="11" t="s">
        <v>36</v>
      </c>
      <c r="AX197" s="11" t="s">
        <v>79</v>
      </c>
      <c r="AY197" s="188" t="s">
        <v>141</v>
      </c>
    </row>
    <row r="198" spans="2:51" s="12" customFormat="1" ht="22.5" customHeight="1">
      <c r="B198" s="189"/>
      <c r="C198" s="190"/>
      <c r="D198" s="190"/>
      <c r="E198" s="191" t="s">
        <v>22</v>
      </c>
      <c r="F198" s="291" t="s">
        <v>158</v>
      </c>
      <c r="G198" s="292"/>
      <c r="H198" s="292"/>
      <c r="I198" s="292"/>
      <c r="J198" s="190"/>
      <c r="K198" s="192">
        <v>105.52</v>
      </c>
      <c r="L198" s="190"/>
      <c r="M198" s="190"/>
      <c r="N198" s="190"/>
      <c r="O198" s="190"/>
      <c r="P198" s="190"/>
      <c r="Q198" s="190"/>
      <c r="R198" s="193"/>
      <c r="T198" s="194"/>
      <c r="U198" s="190"/>
      <c r="V198" s="190"/>
      <c r="W198" s="190"/>
      <c r="X198" s="190"/>
      <c r="Y198" s="190"/>
      <c r="Z198" s="190"/>
      <c r="AA198" s="195"/>
      <c r="AT198" s="196" t="s">
        <v>149</v>
      </c>
      <c r="AU198" s="196" t="s">
        <v>100</v>
      </c>
      <c r="AV198" s="12" t="s">
        <v>159</v>
      </c>
      <c r="AW198" s="12" t="s">
        <v>36</v>
      </c>
      <c r="AX198" s="12" t="s">
        <v>79</v>
      </c>
      <c r="AY198" s="196" t="s">
        <v>141</v>
      </c>
    </row>
    <row r="199" spans="2:51" s="11" customFormat="1" ht="22.5" customHeight="1">
      <c r="B199" s="181"/>
      <c r="C199" s="182"/>
      <c r="D199" s="182"/>
      <c r="E199" s="183" t="s">
        <v>22</v>
      </c>
      <c r="F199" s="277" t="s">
        <v>216</v>
      </c>
      <c r="G199" s="278"/>
      <c r="H199" s="278"/>
      <c r="I199" s="278"/>
      <c r="J199" s="182"/>
      <c r="K199" s="184">
        <v>31.656</v>
      </c>
      <c r="L199" s="182"/>
      <c r="M199" s="182"/>
      <c r="N199" s="182"/>
      <c r="O199" s="182"/>
      <c r="P199" s="182"/>
      <c r="Q199" s="182"/>
      <c r="R199" s="185"/>
      <c r="T199" s="186"/>
      <c r="U199" s="182"/>
      <c r="V199" s="182"/>
      <c r="W199" s="182"/>
      <c r="X199" s="182"/>
      <c r="Y199" s="182"/>
      <c r="Z199" s="182"/>
      <c r="AA199" s="187"/>
      <c r="AT199" s="188" t="s">
        <v>149</v>
      </c>
      <c r="AU199" s="188" t="s">
        <v>100</v>
      </c>
      <c r="AV199" s="11" t="s">
        <v>100</v>
      </c>
      <c r="AW199" s="11" t="s">
        <v>36</v>
      </c>
      <c r="AX199" s="11" t="s">
        <v>84</v>
      </c>
      <c r="AY199" s="188" t="s">
        <v>141</v>
      </c>
    </row>
    <row r="200" spans="2:63" s="9" customFormat="1" ht="29.85" customHeight="1">
      <c r="B200" s="155"/>
      <c r="C200" s="156"/>
      <c r="D200" s="165" t="s">
        <v>112</v>
      </c>
      <c r="E200" s="165"/>
      <c r="F200" s="165"/>
      <c r="G200" s="165"/>
      <c r="H200" s="165"/>
      <c r="I200" s="165"/>
      <c r="J200" s="165"/>
      <c r="K200" s="165"/>
      <c r="L200" s="165"/>
      <c r="M200" s="165"/>
      <c r="N200" s="269">
        <f>BK200</f>
        <v>0</v>
      </c>
      <c r="O200" s="270"/>
      <c r="P200" s="270"/>
      <c r="Q200" s="270"/>
      <c r="R200" s="158"/>
      <c r="T200" s="159"/>
      <c r="U200" s="156"/>
      <c r="V200" s="156"/>
      <c r="W200" s="160">
        <f>SUM(W201:W214)</f>
        <v>0</v>
      </c>
      <c r="X200" s="156"/>
      <c r="Y200" s="160">
        <f>SUM(Y201:Y214)</f>
        <v>1.0240845</v>
      </c>
      <c r="Z200" s="156"/>
      <c r="AA200" s="161">
        <f>SUM(AA201:AA214)</f>
        <v>9.061896</v>
      </c>
      <c r="AR200" s="162" t="s">
        <v>84</v>
      </c>
      <c r="AT200" s="163" t="s">
        <v>78</v>
      </c>
      <c r="AU200" s="163" t="s">
        <v>84</v>
      </c>
      <c r="AY200" s="162" t="s">
        <v>141</v>
      </c>
      <c r="BK200" s="164">
        <f>SUM(BK201:BK214)</f>
        <v>0</v>
      </c>
    </row>
    <row r="201" spans="2:65" s="1" customFormat="1" ht="31.5" customHeight="1">
      <c r="B201" s="38"/>
      <c r="C201" s="166" t="s">
        <v>217</v>
      </c>
      <c r="D201" s="166" t="s">
        <v>142</v>
      </c>
      <c r="E201" s="167" t="s">
        <v>218</v>
      </c>
      <c r="F201" s="287" t="s">
        <v>219</v>
      </c>
      <c r="G201" s="287"/>
      <c r="H201" s="287"/>
      <c r="I201" s="287"/>
      <c r="J201" s="168" t="s">
        <v>169</v>
      </c>
      <c r="K201" s="169">
        <v>42.388</v>
      </c>
      <c r="L201" s="263">
        <v>0</v>
      </c>
      <c r="M201" s="288"/>
      <c r="N201" s="264">
        <f>ROUND(L201*K201,2)</f>
        <v>0</v>
      </c>
      <c r="O201" s="264"/>
      <c r="P201" s="264"/>
      <c r="Q201" s="264"/>
      <c r="R201" s="40"/>
      <c r="T201" s="170" t="s">
        <v>22</v>
      </c>
      <c r="U201" s="47" t="s">
        <v>44</v>
      </c>
      <c r="V201" s="39"/>
      <c r="W201" s="171">
        <f>V201*K201</f>
        <v>0</v>
      </c>
      <c r="X201" s="171">
        <v>0</v>
      </c>
      <c r="Y201" s="171">
        <f>X201*K201</f>
        <v>0</v>
      </c>
      <c r="Z201" s="171">
        <v>0.192</v>
      </c>
      <c r="AA201" s="172">
        <f>Z201*K201</f>
        <v>8.138496</v>
      </c>
      <c r="AR201" s="21" t="s">
        <v>146</v>
      </c>
      <c r="AT201" s="21" t="s">
        <v>142</v>
      </c>
      <c r="AU201" s="21" t="s">
        <v>100</v>
      </c>
      <c r="AY201" s="21" t="s">
        <v>141</v>
      </c>
      <c r="BE201" s="108">
        <f>IF(U201="základní",N201,0)</f>
        <v>0</v>
      </c>
      <c r="BF201" s="108">
        <f>IF(U201="snížená",N201,0)</f>
        <v>0</v>
      </c>
      <c r="BG201" s="108">
        <f>IF(U201="zákl. přenesená",N201,0)</f>
        <v>0</v>
      </c>
      <c r="BH201" s="108">
        <f>IF(U201="sníž. přenesená",N201,0)</f>
        <v>0</v>
      </c>
      <c r="BI201" s="108">
        <f>IF(U201="nulová",N201,0)</f>
        <v>0</v>
      </c>
      <c r="BJ201" s="21" t="s">
        <v>84</v>
      </c>
      <c r="BK201" s="108">
        <f>ROUND(L201*K201,2)</f>
        <v>0</v>
      </c>
      <c r="BL201" s="21" t="s">
        <v>146</v>
      </c>
      <c r="BM201" s="21" t="s">
        <v>220</v>
      </c>
    </row>
    <row r="202" spans="2:51" s="11" customFormat="1" ht="31.5" customHeight="1">
      <c r="B202" s="181"/>
      <c r="C202" s="182"/>
      <c r="D202" s="182"/>
      <c r="E202" s="183" t="s">
        <v>22</v>
      </c>
      <c r="F202" s="285" t="s">
        <v>171</v>
      </c>
      <c r="G202" s="286"/>
      <c r="H202" s="286"/>
      <c r="I202" s="286"/>
      <c r="J202" s="182"/>
      <c r="K202" s="184">
        <v>21.565</v>
      </c>
      <c r="L202" s="182"/>
      <c r="M202" s="182"/>
      <c r="N202" s="182"/>
      <c r="O202" s="182"/>
      <c r="P202" s="182"/>
      <c r="Q202" s="182"/>
      <c r="R202" s="185"/>
      <c r="T202" s="186"/>
      <c r="U202" s="182"/>
      <c r="V202" s="182"/>
      <c r="W202" s="182"/>
      <c r="X202" s="182"/>
      <c r="Y202" s="182"/>
      <c r="Z202" s="182"/>
      <c r="AA202" s="187"/>
      <c r="AT202" s="188" t="s">
        <v>149</v>
      </c>
      <c r="AU202" s="188" t="s">
        <v>100</v>
      </c>
      <c r="AV202" s="11" t="s">
        <v>100</v>
      </c>
      <c r="AW202" s="11" t="s">
        <v>36</v>
      </c>
      <c r="AX202" s="11" t="s">
        <v>79</v>
      </c>
      <c r="AY202" s="188" t="s">
        <v>141</v>
      </c>
    </row>
    <row r="203" spans="2:51" s="11" customFormat="1" ht="31.5" customHeight="1">
      <c r="B203" s="181"/>
      <c r="C203" s="182"/>
      <c r="D203" s="182"/>
      <c r="E203" s="183" t="s">
        <v>22</v>
      </c>
      <c r="F203" s="277" t="s">
        <v>221</v>
      </c>
      <c r="G203" s="278"/>
      <c r="H203" s="278"/>
      <c r="I203" s="278"/>
      <c r="J203" s="182"/>
      <c r="K203" s="184">
        <v>20.823</v>
      </c>
      <c r="L203" s="182"/>
      <c r="M203" s="182"/>
      <c r="N203" s="182"/>
      <c r="O203" s="182"/>
      <c r="P203" s="182"/>
      <c r="Q203" s="182"/>
      <c r="R203" s="185"/>
      <c r="T203" s="186"/>
      <c r="U203" s="182"/>
      <c r="V203" s="182"/>
      <c r="W203" s="182"/>
      <c r="X203" s="182"/>
      <c r="Y203" s="182"/>
      <c r="Z203" s="182"/>
      <c r="AA203" s="187"/>
      <c r="AT203" s="188" t="s">
        <v>149</v>
      </c>
      <c r="AU203" s="188" t="s">
        <v>100</v>
      </c>
      <c r="AV203" s="11" t="s">
        <v>100</v>
      </c>
      <c r="AW203" s="11" t="s">
        <v>36</v>
      </c>
      <c r="AX203" s="11" t="s">
        <v>79</v>
      </c>
      <c r="AY203" s="188" t="s">
        <v>141</v>
      </c>
    </row>
    <row r="204" spans="2:51" s="13" customFormat="1" ht="22.5" customHeight="1">
      <c r="B204" s="201"/>
      <c r="C204" s="202"/>
      <c r="D204" s="202"/>
      <c r="E204" s="203" t="s">
        <v>22</v>
      </c>
      <c r="F204" s="279" t="s">
        <v>173</v>
      </c>
      <c r="G204" s="280"/>
      <c r="H204" s="280"/>
      <c r="I204" s="280"/>
      <c r="J204" s="202"/>
      <c r="K204" s="204">
        <v>42.388</v>
      </c>
      <c r="L204" s="202"/>
      <c r="M204" s="202"/>
      <c r="N204" s="202"/>
      <c r="O204" s="202"/>
      <c r="P204" s="202"/>
      <c r="Q204" s="202"/>
      <c r="R204" s="205"/>
      <c r="T204" s="206"/>
      <c r="U204" s="202"/>
      <c r="V204" s="202"/>
      <c r="W204" s="202"/>
      <c r="X204" s="202"/>
      <c r="Y204" s="202"/>
      <c r="Z204" s="202"/>
      <c r="AA204" s="207"/>
      <c r="AT204" s="208" t="s">
        <v>149</v>
      </c>
      <c r="AU204" s="208" t="s">
        <v>100</v>
      </c>
      <c r="AV204" s="13" t="s">
        <v>146</v>
      </c>
      <c r="AW204" s="13" t="s">
        <v>36</v>
      </c>
      <c r="AX204" s="13" t="s">
        <v>84</v>
      </c>
      <c r="AY204" s="208" t="s">
        <v>141</v>
      </c>
    </row>
    <row r="205" spans="2:65" s="1" customFormat="1" ht="31.5" customHeight="1">
      <c r="B205" s="38"/>
      <c r="C205" s="166" t="s">
        <v>222</v>
      </c>
      <c r="D205" s="166" t="s">
        <v>142</v>
      </c>
      <c r="E205" s="167" t="s">
        <v>223</v>
      </c>
      <c r="F205" s="287" t="s">
        <v>224</v>
      </c>
      <c r="G205" s="287"/>
      <c r="H205" s="287"/>
      <c r="I205" s="287"/>
      <c r="J205" s="168" t="s">
        <v>225</v>
      </c>
      <c r="K205" s="169">
        <v>48.6</v>
      </c>
      <c r="L205" s="263">
        <v>0</v>
      </c>
      <c r="M205" s="288"/>
      <c r="N205" s="264">
        <f>ROUND(L205*K205,2)</f>
        <v>0</v>
      </c>
      <c r="O205" s="264"/>
      <c r="P205" s="264"/>
      <c r="Q205" s="264"/>
      <c r="R205" s="40"/>
      <c r="T205" s="170" t="s">
        <v>22</v>
      </c>
      <c r="U205" s="47" t="s">
        <v>44</v>
      </c>
      <c r="V205" s="39"/>
      <c r="W205" s="171">
        <f>V205*K205</f>
        <v>0</v>
      </c>
      <c r="X205" s="171">
        <v>0</v>
      </c>
      <c r="Y205" s="171">
        <f>X205*K205</f>
        <v>0</v>
      </c>
      <c r="Z205" s="171">
        <v>0.019</v>
      </c>
      <c r="AA205" s="172">
        <f>Z205*K205</f>
        <v>0.9234</v>
      </c>
      <c r="AR205" s="21" t="s">
        <v>146</v>
      </c>
      <c r="AT205" s="21" t="s">
        <v>142</v>
      </c>
      <c r="AU205" s="21" t="s">
        <v>100</v>
      </c>
      <c r="AY205" s="21" t="s">
        <v>141</v>
      </c>
      <c r="BE205" s="108">
        <f>IF(U205="základní",N205,0)</f>
        <v>0</v>
      </c>
      <c r="BF205" s="108">
        <f>IF(U205="snížená",N205,0)</f>
        <v>0</v>
      </c>
      <c r="BG205" s="108">
        <f>IF(U205="zákl. přenesená",N205,0)</f>
        <v>0</v>
      </c>
      <c r="BH205" s="108">
        <f>IF(U205="sníž. přenesená",N205,0)</f>
        <v>0</v>
      </c>
      <c r="BI205" s="108">
        <f>IF(U205="nulová",N205,0)</f>
        <v>0</v>
      </c>
      <c r="BJ205" s="21" t="s">
        <v>84</v>
      </c>
      <c r="BK205" s="108">
        <f>ROUND(L205*K205,2)</f>
        <v>0</v>
      </c>
      <c r="BL205" s="21" t="s">
        <v>146</v>
      </c>
      <c r="BM205" s="21" t="s">
        <v>226</v>
      </c>
    </row>
    <row r="206" spans="2:51" s="11" customFormat="1" ht="22.5" customHeight="1">
      <c r="B206" s="181"/>
      <c r="C206" s="182"/>
      <c r="D206" s="182"/>
      <c r="E206" s="183" t="s">
        <v>22</v>
      </c>
      <c r="F206" s="285" t="s">
        <v>227</v>
      </c>
      <c r="G206" s="286"/>
      <c r="H206" s="286"/>
      <c r="I206" s="286"/>
      <c r="J206" s="182"/>
      <c r="K206" s="184">
        <v>48.6</v>
      </c>
      <c r="L206" s="182"/>
      <c r="M206" s="182"/>
      <c r="N206" s="182"/>
      <c r="O206" s="182"/>
      <c r="P206" s="182"/>
      <c r="Q206" s="182"/>
      <c r="R206" s="185"/>
      <c r="T206" s="186"/>
      <c r="U206" s="182"/>
      <c r="V206" s="182"/>
      <c r="W206" s="182"/>
      <c r="X206" s="182"/>
      <c r="Y206" s="182"/>
      <c r="Z206" s="182"/>
      <c r="AA206" s="187"/>
      <c r="AT206" s="188" t="s">
        <v>149</v>
      </c>
      <c r="AU206" s="188" t="s">
        <v>100</v>
      </c>
      <c r="AV206" s="11" t="s">
        <v>100</v>
      </c>
      <c r="AW206" s="11" t="s">
        <v>36</v>
      </c>
      <c r="AX206" s="11" t="s">
        <v>84</v>
      </c>
      <c r="AY206" s="188" t="s">
        <v>141</v>
      </c>
    </row>
    <row r="207" spans="2:65" s="1" customFormat="1" ht="22.5" customHeight="1">
      <c r="B207" s="38"/>
      <c r="C207" s="166" t="s">
        <v>228</v>
      </c>
      <c r="D207" s="166" t="s">
        <v>142</v>
      </c>
      <c r="E207" s="167" t="s">
        <v>229</v>
      </c>
      <c r="F207" s="287" t="s">
        <v>230</v>
      </c>
      <c r="G207" s="287"/>
      <c r="H207" s="287"/>
      <c r="I207" s="287"/>
      <c r="J207" s="168" t="s">
        <v>169</v>
      </c>
      <c r="K207" s="169">
        <v>42.388</v>
      </c>
      <c r="L207" s="263">
        <v>0</v>
      </c>
      <c r="M207" s="288"/>
      <c r="N207" s="264">
        <f>ROUND(L207*K207,2)</f>
        <v>0</v>
      </c>
      <c r="O207" s="264"/>
      <c r="P207" s="264"/>
      <c r="Q207" s="264"/>
      <c r="R207" s="40"/>
      <c r="T207" s="170" t="s">
        <v>22</v>
      </c>
      <c r="U207" s="47" t="s">
        <v>44</v>
      </c>
      <c r="V207" s="39"/>
      <c r="W207" s="171">
        <f>V207*K207</f>
        <v>0</v>
      </c>
      <c r="X207" s="171">
        <v>0.024</v>
      </c>
      <c r="Y207" s="171">
        <f>X207*K207</f>
        <v>1.017312</v>
      </c>
      <c r="Z207" s="171">
        <v>0</v>
      </c>
      <c r="AA207" s="172">
        <f>Z207*K207</f>
        <v>0</v>
      </c>
      <c r="AR207" s="21" t="s">
        <v>231</v>
      </c>
      <c r="AT207" s="21" t="s">
        <v>142</v>
      </c>
      <c r="AU207" s="21" t="s">
        <v>100</v>
      </c>
      <c r="AY207" s="21" t="s">
        <v>141</v>
      </c>
      <c r="BE207" s="108">
        <f>IF(U207="základní",N207,0)</f>
        <v>0</v>
      </c>
      <c r="BF207" s="108">
        <f>IF(U207="snížená",N207,0)</f>
        <v>0</v>
      </c>
      <c r="BG207" s="108">
        <f>IF(U207="zákl. přenesená",N207,0)</f>
        <v>0</v>
      </c>
      <c r="BH207" s="108">
        <f>IF(U207="sníž. přenesená",N207,0)</f>
        <v>0</v>
      </c>
      <c r="BI207" s="108">
        <f>IF(U207="nulová",N207,0)</f>
        <v>0</v>
      </c>
      <c r="BJ207" s="21" t="s">
        <v>84</v>
      </c>
      <c r="BK207" s="108">
        <f>ROUND(L207*K207,2)</f>
        <v>0</v>
      </c>
      <c r="BL207" s="21" t="s">
        <v>231</v>
      </c>
      <c r="BM207" s="21" t="s">
        <v>232</v>
      </c>
    </row>
    <row r="208" spans="2:51" s="11" customFormat="1" ht="31.5" customHeight="1">
      <c r="B208" s="181"/>
      <c r="C208" s="182"/>
      <c r="D208" s="182"/>
      <c r="E208" s="183" t="s">
        <v>22</v>
      </c>
      <c r="F208" s="285" t="s">
        <v>171</v>
      </c>
      <c r="G208" s="286"/>
      <c r="H208" s="286"/>
      <c r="I208" s="286"/>
      <c r="J208" s="182"/>
      <c r="K208" s="184">
        <v>21.565</v>
      </c>
      <c r="L208" s="182"/>
      <c r="M208" s="182"/>
      <c r="N208" s="182"/>
      <c r="O208" s="182"/>
      <c r="P208" s="182"/>
      <c r="Q208" s="182"/>
      <c r="R208" s="185"/>
      <c r="T208" s="186"/>
      <c r="U208" s="182"/>
      <c r="V208" s="182"/>
      <c r="W208" s="182"/>
      <c r="X208" s="182"/>
      <c r="Y208" s="182"/>
      <c r="Z208" s="182"/>
      <c r="AA208" s="187"/>
      <c r="AT208" s="188" t="s">
        <v>149</v>
      </c>
      <c r="AU208" s="188" t="s">
        <v>100</v>
      </c>
      <c r="AV208" s="11" t="s">
        <v>100</v>
      </c>
      <c r="AW208" s="11" t="s">
        <v>36</v>
      </c>
      <c r="AX208" s="11" t="s">
        <v>79</v>
      </c>
      <c r="AY208" s="188" t="s">
        <v>141</v>
      </c>
    </row>
    <row r="209" spans="2:51" s="11" customFormat="1" ht="31.5" customHeight="1">
      <c r="B209" s="181"/>
      <c r="C209" s="182"/>
      <c r="D209" s="182"/>
      <c r="E209" s="183" t="s">
        <v>22</v>
      </c>
      <c r="F209" s="277" t="s">
        <v>221</v>
      </c>
      <c r="G209" s="278"/>
      <c r="H209" s="278"/>
      <c r="I209" s="278"/>
      <c r="J209" s="182"/>
      <c r="K209" s="184">
        <v>20.823</v>
      </c>
      <c r="L209" s="182"/>
      <c r="M209" s="182"/>
      <c r="N209" s="182"/>
      <c r="O209" s="182"/>
      <c r="P209" s="182"/>
      <c r="Q209" s="182"/>
      <c r="R209" s="185"/>
      <c r="T209" s="186"/>
      <c r="U209" s="182"/>
      <c r="V209" s="182"/>
      <c r="W209" s="182"/>
      <c r="X209" s="182"/>
      <c r="Y209" s="182"/>
      <c r="Z209" s="182"/>
      <c r="AA209" s="187"/>
      <c r="AT209" s="188" t="s">
        <v>149</v>
      </c>
      <c r="AU209" s="188" t="s">
        <v>100</v>
      </c>
      <c r="AV209" s="11" t="s">
        <v>100</v>
      </c>
      <c r="AW209" s="11" t="s">
        <v>36</v>
      </c>
      <c r="AX209" s="11" t="s">
        <v>79</v>
      </c>
      <c r="AY209" s="188" t="s">
        <v>141</v>
      </c>
    </row>
    <row r="210" spans="2:51" s="13" customFormat="1" ht="22.5" customHeight="1">
      <c r="B210" s="201"/>
      <c r="C210" s="202"/>
      <c r="D210" s="202"/>
      <c r="E210" s="203" t="s">
        <v>22</v>
      </c>
      <c r="F210" s="279" t="s">
        <v>173</v>
      </c>
      <c r="G210" s="280"/>
      <c r="H210" s="280"/>
      <c r="I210" s="280"/>
      <c r="J210" s="202"/>
      <c r="K210" s="204">
        <v>42.388</v>
      </c>
      <c r="L210" s="202"/>
      <c r="M210" s="202"/>
      <c r="N210" s="202"/>
      <c r="O210" s="202"/>
      <c r="P210" s="202"/>
      <c r="Q210" s="202"/>
      <c r="R210" s="205"/>
      <c r="T210" s="206"/>
      <c r="U210" s="202"/>
      <c r="V210" s="202"/>
      <c r="W210" s="202"/>
      <c r="X210" s="202"/>
      <c r="Y210" s="202"/>
      <c r="Z210" s="202"/>
      <c r="AA210" s="207"/>
      <c r="AT210" s="208" t="s">
        <v>149</v>
      </c>
      <c r="AU210" s="208" t="s">
        <v>100</v>
      </c>
      <c r="AV210" s="13" t="s">
        <v>146</v>
      </c>
      <c r="AW210" s="13" t="s">
        <v>36</v>
      </c>
      <c r="AX210" s="13" t="s">
        <v>84</v>
      </c>
      <c r="AY210" s="208" t="s">
        <v>141</v>
      </c>
    </row>
    <row r="211" spans="2:65" s="1" customFormat="1" ht="31.5" customHeight="1">
      <c r="B211" s="38"/>
      <c r="C211" s="166" t="s">
        <v>11</v>
      </c>
      <c r="D211" s="166" t="s">
        <v>142</v>
      </c>
      <c r="E211" s="167" t="s">
        <v>233</v>
      </c>
      <c r="F211" s="287" t="s">
        <v>234</v>
      </c>
      <c r="G211" s="287"/>
      <c r="H211" s="287"/>
      <c r="I211" s="287"/>
      <c r="J211" s="168" t="s">
        <v>225</v>
      </c>
      <c r="K211" s="169">
        <v>15.75</v>
      </c>
      <c r="L211" s="263">
        <v>0</v>
      </c>
      <c r="M211" s="288"/>
      <c r="N211" s="264">
        <f>ROUND(L211*K211,2)</f>
        <v>0</v>
      </c>
      <c r="O211" s="264"/>
      <c r="P211" s="264"/>
      <c r="Q211" s="264"/>
      <c r="R211" s="40"/>
      <c r="T211" s="170" t="s">
        <v>22</v>
      </c>
      <c r="U211" s="47" t="s">
        <v>44</v>
      </c>
      <c r="V211" s="39"/>
      <c r="W211" s="171">
        <f>V211*K211</f>
        <v>0</v>
      </c>
      <c r="X211" s="171">
        <v>0.00043</v>
      </c>
      <c r="Y211" s="171">
        <f>X211*K211</f>
        <v>0.0067725</v>
      </c>
      <c r="Z211" s="171">
        <v>0</v>
      </c>
      <c r="AA211" s="172">
        <f>Z211*K211</f>
        <v>0</v>
      </c>
      <c r="AR211" s="21" t="s">
        <v>146</v>
      </c>
      <c r="AT211" s="21" t="s">
        <v>142</v>
      </c>
      <c r="AU211" s="21" t="s">
        <v>100</v>
      </c>
      <c r="AY211" s="21" t="s">
        <v>141</v>
      </c>
      <c r="BE211" s="108">
        <f>IF(U211="základní",N211,0)</f>
        <v>0</v>
      </c>
      <c r="BF211" s="108">
        <f>IF(U211="snížená",N211,0)</f>
        <v>0</v>
      </c>
      <c r="BG211" s="108">
        <f>IF(U211="zákl. přenesená",N211,0)</f>
        <v>0</v>
      </c>
      <c r="BH211" s="108">
        <f>IF(U211="sníž. přenesená",N211,0)</f>
        <v>0</v>
      </c>
      <c r="BI211" s="108">
        <f>IF(U211="nulová",N211,0)</f>
        <v>0</v>
      </c>
      <c r="BJ211" s="21" t="s">
        <v>84</v>
      </c>
      <c r="BK211" s="108">
        <f>ROUND(L211*K211,2)</f>
        <v>0</v>
      </c>
      <c r="BL211" s="21" t="s">
        <v>146</v>
      </c>
      <c r="BM211" s="21" t="s">
        <v>235</v>
      </c>
    </row>
    <row r="212" spans="2:51" s="11" customFormat="1" ht="22.5" customHeight="1">
      <c r="B212" s="181"/>
      <c r="C212" s="182"/>
      <c r="D212" s="182"/>
      <c r="E212" s="183" t="s">
        <v>22</v>
      </c>
      <c r="F212" s="285" t="s">
        <v>236</v>
      </c>
      <c r="G212" s="286"/>
      <c r="H212" s="286"/>
      <c r="I212" s="286"/>
      <c r="J212" s="182"/>
      <c r="K212" s="184">
        <v>6.15</v>
      </c>
      <c r="L212" s="182"/>
      <c r="M212" s="182"/>
      <c r="N212" s="182"/>
      <c r="O212" s="182"/>
      <c r="P212" s="182"/>
      <c r="Q212" s="182"/>
      <c r="R212" s="185"/>
      <c r="T212" s="186"/>
      <c r="U212" s="182"/>
      <c r="V212" s="182"/>
      <c r="W212" s="182"/>
      <c r="X212" s="182"/>
      <c r="Y212" s="182"/>
      <c r="Z212" s="182"/>
      <c r="AA212" s="187"/>
      <c r="AT212" s="188" t="s">
        <v>149</v>
      </c>
      <c r="AU212" s="188" t="s">
        <v>100</v>
      </c>
      <c r="AV212" s="11" t="s">
        <v>100</v>
      </c>
      <c r="AW212" s="11" t="s">
        <v>36</v>
      </c>
      <c r="AX212" s="11" t="s">
        <v>79</v>
      </c>
      <c r="AY212" s="188" t="s">
        <v>141</v>
      </c>
    </row>
    <row r="213" spans="2:51" s="11" customFormat="1" ht="22.5" customHeight="1">
      <c r="B213" s="181"/>
      <c r="C213" s="182"/>
      <c r="D213" s="182"/>
      <c r="E213" s="183" t="s">
        <v>22</v>
      </c>
      <c r="F213" s="277" t="s">
        <v>237</v>
      </c>
      <c r="G213" s="278"/>
      <c r="H213" s="278"/>
      <c r="I213" s="278"/>
      <c r="J213" s="182"/>
      <c r="K213" s="184">
        <v>9.6</v>
      </c>
      <c r="L213" s="182"/>
      <c r="M213" s="182"/>
      <c r="N213" s="182"/>
      <c r="O213" s="182"/>
      <c r="P213" s="182"/>
      <c r="Q213" s="182"/>
      <c r="R213" s="185"/>
      <c r="T213" s="186"/>
      <c r="U213" s="182"/>
      <c r="V213" s="182"/>
      <c r="W213" s="182"/>
      <c r="X213" s="182"/>
      <c r="Y213" s="182"/>
      <c r="Z213" s="182"/>
      <c r="AA213" s="187"/>
      <c r="AT213" s="188" t="s">
        <v>149</v>
      </c>
      <c r="AU213" s="188" t="s">
        <v>100</v>
      </c>
      <c r="AV213" s="11" t="s">
        <v>100</v>
      </c>
      <c r="AW213" s="11" t="s">
        <v>36</v>
      </c>
      <c r="AX213" s="11" t="s">
        <v>79</v>
      </c>
      <c r="AY213" s="188" t="s">
        <v>141</v>
      </c>
    </row>
    <row r="214" spans="2:51" s="13" customFormat="1" ht="22.5" customHeight="1">
      <c r="B214" s="201"/>
      <c r="C214" s="202"/>
      <c r="D214" s="202"/>
      <c r="E214" s="203" t="s">
        <v>22</v>
      </c>
      <c r="F214" s="279" t="s">
        <v>173</v>
      </c>
      <c r="G214" s="280"/>
      <c r="H214" s="280"/>
      <c r="I214" s="280"/>
      <c r="J214" s="202"/>
      <c r="K214" s="204">
        <v>15.75</v>
      </c>
      <c r="L214" s="202"/>
      <c r="M214" s="202"/>
      <c r="N214" s="202"/>
      <c r="O214" s="202"/>
      <c r="P214" s="202"/>
      <c r="Q214" s="202"/>
      <c r="R214" s="205"/>
      <c r="T214" s="206"/>
      <c r="U214" s="202"/>
      <c r="V214" s="202"/>
      <c r="W214" s="202"/>
      <c r="X214" s="202"/>
      <c r="Y214" s="202"/>
      <c r="Z214" s="202"/>
      <c r="AA214" s="207"/>
      <c r="AT214" s="208" t="s">
        <v>149</v>
      </c>
      <c r="AU214" s="208" t="s">
        <v>100</v>
      </c>
      <c r="AV214" s="13" t="s">
        <v>146</v>
      </c>
      <c r="AW214" s="13" t="s">
        <v>36</v>
      </c>
      <c r="AX214" s="13" t="s">
        <v>84</v>
      </c>
      <c r="AY214" s="208" t="s">
        <v>141</v>
      </c>
    </row>
    <row r="215" spans="2:63" s="9" customFormat="1" ht="29.85" customHeight="1">
      <c r="B215" s="155"/>
      <c r="C215" s="156"/>
      <c r="D215" s="165" t="s">
        <v>113</v>
      </c>
      <c r="E215" s="165"/>
      <c r="F215" s="165"/>
      <c r="G215" s="165"/>
      <c r="H215" s="165"/>
      <c r="I215" s="165"/>
      <c r="J215" s="165"/>
      <c r="K215" s="165"/>
      <c r="L215" s="165"/>
      <c r="M215" s="165"/>
      <c r="N215" s="269">
        <f>BK215</f>
        <v>0</v>
      </c>
      <c r="O215" s="270"/>
      <c r="P215" s="270"/>
      <c r="Q215" s="270"/>
      <c r="R215" s="158"/>
      <c r="T215" s="159"/>
      <c r="U215" s="156"/>
      <c r="V215" s="156"/>
      <c r="W215" s="160">
        <f>SUM(W216:W222)</f>
        <v>0</v>
      </c>
      <c r="X215" s="156"/>
      <c r="Y215" s="160">
        <f>SUM(Y216:Y222)</f>
        <v>0</v>
      </c>
      <c r="Z215" s="156"/>
      <c r="AA215" s="161">
        <f>SUM(AA216:AA222)</f>
        <v>0</v>
      </c>
      <c r="AR215" s="162" t="s">
        <v>84</v>
      </c>
      <c r="AT215" s="163" t="s">
        <v>78</v>
      </c>
      <c r="AU215" s="163" t="s">
        <v>84</v>
      </c>
      <c r="AY215" s="162" t="s">
        <v>141</v>
      </c>
      <c r="BK215" s="164">
        <f>SUM(BK216:BK222)</f>
        <v>0</v>
      </c>
    </row>
    <row r="216" spans="2:65" s="1" customFormat="1" ht="31.5" customHeight="1">
      <c r="B216" s="38"/>
      <c r="C216" s="166" t="s">
        <v>231</v>
      </c>
      <c r="D216" s="166" t="s">
        <v>142</v>
      </c>
      <c r="E216" s="167" t="s">
        <v>238</v>
      </c>
      <c r="F216" s="287" t="s">
        <v>239</v>
      </c>
      <c r="G216" s="287"/>
      <c r="H216" s="287"/>
      <c r="I216" s="287"/>
      <c r="J216" s="168" t="s">
        <v>240</v>
      </c>
      <c r="K216" s="169">
        <v>9.616</v>
      </c>
      <c r="L216" s="263">
        <v>0</v>
      </c>
      <c r="M216" s="288"/>
      <c r="N216" s="264">
        <f>ROUND(L216*K216,2)</f>
        <v>0</v>
      </c>
      <c r="O216" s="264"/>
      <c r="P216" s="264"/>
      <c r="Q216" s="264"/>
      <c r="R216" s="40"/>
      <c r="T216" s="170" t="s">
        <v>22</v>
      </c>
      <c r="U216" s="47" t="s">
        <v>44</v>
      </c>
      <c r="V216" s="39"/>
      <c r="W216" s="171">
        <f>V216*K216</f>
        <v>0</v>
      </c>
      <c r="X216" s="171">
        <v>0</v>
      </c>
      <c r="Y216" s="171">
        <f>X216*K216</f>
        <v>0</v>
      </c>
      <c r="Z216" s="171">
        <v>0</v>
      </c>
      <c r="AA216" s="172">
        <f>Z216*K216</f>
        <v>0</v>
      </c>
      <c r="AR216" s="21" t="s">
        <v>146</v>
      </c>
      <c r="AT216" s="21" t="s">
        <v>142</v>
      </c>
      <c r="AU216" s="21" t="s">
        <v>100</v>
      </c>
      <c r="AY216" s="21" t="s">
        <v>141</v>
      </c>
      <c r="BE216" s="108">
        <f>IF(U216="základní",N216,0)</f>
        <v>0</v>
      </c>
      <c r="BF216" s="108">
        <f>IF(U216="snížená",N216,0)</f>
        <v>0</v>
      </c>
      <c r="BG216" s="108">
        <f>IF(U216="zákl. přenesená",N216,0)</f>
        <v>0</v>
      </c>
      <c r="BH216" s="108">
        <f>IF(U216="sníž. přenesená",N216,0)</f>
        <v>0</v>
      </c>
      <c r="BI216" s="108">
        <f>IF(U216="nulová",N216,0)</f>
        <v>0</v>
      </c>
      <c r="BJ216" s="21" t="s">
        <v>84</v>
      </c>
      <c r="BK216" s="108">
        <f>ROUND(L216*K216,2)</f>
        <v>0</v>
      </c>
      <c r="BL216" s="21" t="s">
        <v>146</v>
      </c>
      <c r="BM216" s="21" t="s">
        <v>241</v>
      </c>
    </row>
    <row r="217" spans="2:65" s="1" customFormat="1" ht="22.5" customHeight="1">
      <c r="B217" s="38"/>
      <c r="C217" s="166" t="s">
        <v>242</v>
      </c>
      <c r="D217" s="166" t="s">
        <v>142</v>
      </c>
      <c r="E217" s="167" t="s">
        <v>243</v>
      </c>
      <c r="F217" s="287" t="s">
        <v>244</v>
      </c>
      <c r="G217" s="287"/>
      <c r="H217" s="287"/>
      <c r="I217" s="287"/>
      <c r="J217" s="168" t="s">
        <v>240</v>
      </c>
      <c r="K217" s="169">
        <v>9.616</v>
      </c>
      <c r="L217" s="263">
        <v>0</v>
      </c>
      <c r="M217" s="288"/>
      <c r="N217" s="264">
        <f>ROUND(L217*K217,2)</f>
        <v>0</v>
      </c>
      <c r="O217" s="264"/>
      <c r="P217" s="264"/>
      <c r="Q217" s="264"/>
      <c r="R217" s="40"/>
      <c r="T217" s="170" t="s">
        <v>22</v>
      </c>
      <c r="U217" s="47" t="s">
        <v>44</v>
      </c>
      <c r="V217" s="39"/>
      <c r="W217" s="171">
        <f>V217*K217</f>
        <v>0</v>
      </c>
      <c r="X217" s="171">
        <v>0</v>
      </c>
      <c r="Y217" s="171">
        <f>X217*K217</f>
        <v>0</v>
      </c>
      <c r="Z217" s="171">
        <v>0</v>
      </c>
      <c r="AA217" s="172">
        <f>Z217*K217</f>
        <v>0</v>
      </c>
      <c r="AR217" s="21" t="s">
        <v>146</v>
      </c>
      <c r="AT217" s="21" t="s">
        <v>142</v>
      </c>
      <c r="AU217" s="21" t="s">
        <v>100</v>
      </c>
      <c r="AY217" s="21" t="s">
        <v>141</v>
      </c>
      <c r="BE217" s="108">
        <f>IF(U217="základní",N217,0)</f>
        <v>0</v>
      </c>
      <c r="BF217" s="108">
        <f>IF(U217="snížená",N217,0)</f>
        <v>0</v>
      </c>
      <c r="BG217" s="108">
        <f>IF(U217="zákl. přenesená",N217,0)</f>
        <v>0</v>
      </c>
      <c r="BH217" s="108">
        <f>IF(U217="sníž. přenesená",N217,0)</f>
        <v>0</v>
      </c>
      <c r="BI217" s="108">
        <f>IF(U217="nulová",N217,0)</f>
        <v>0</v>
      </c>
      <c r="BJ217" s="21" t="s">
        <v>84</v>
      </c>
      <c r="BK217" s="108">
        <f>ROUND(L217*K217,2)</f>
        <v>0</v>
      </c>
      <c r="BL217" s="21" t="s">
        <v>146</v>
      </c>
      <c r="BM217" s="21" t="s">
        <v>245</v>
      </c>
    </row>
    <row r="218" spans="2:65" s="1" customFormat="1" ht="31.5" customHeight="1">
      <c r="B218" s="38"/>
      <c r="C218" s="166" t="s">
        <v>246</v>
      </c>
      <c r="D218" s="166" t="s">
        <v>142</v>
      </c>
      <c r="E218" s="167" t="s">
        <v>247</v>
      </c>
      <c r="F218" s="287" t="s">
        <v>248</v>
      </c>
      <c r="G218" s="287"/>
      <c r="H218" s="287"/>
      <c r="I218" s="287"/>
      <c r="J218" s="168" t="s">
        <v>240</v>
      </c>
      <c r="K218" s="169">
        <v>86.544</v>
      </c>
      <c r="L218" s="263">
        <v>0</v>
      </c>
      <c r="M218" s="288"/>
      <c r="N218" s="264">
        <f>ROUND(L218*K218,2)</f>
        <v>0</v>
      </c>
      <c r="O218" s="264"/>
      <c r="P218" s="264"/>
      <c r="Q218" s="264"/>
      <c r="R218" s="40"/>
      <c r="T218" s="170" t="s">
        <v>22</v>
      </c>
      <c r="U218" s="47" t="s">
        <v>44</v>
      </c>
      <c r="V218" s="39"/>
      <c r="W218" s="171">
        <f>V218*K218</f>
        <v>0</v>
      </c>
      <c r="X218" s="171">
        <v>0</v>
      </c>
      <c r="Y218" s="171">
        <f>X218*K218</f>
        <v>0</v>
      </c>
      <c r="Z218" s="171">
        <v>0</v>
      </c>
      <c r="AA218" s="172">
        <f>Z218*K218</f>
        <v>0</v>
      </c>
      <c r="AR218" s="21" t="s">
        <v>146</v>
      </c>
      <c r="AT218" s="21" t="s">
        <v>142</v>
      </c>
      <c r="AU218" s="21" t="s">
        <v>100</v>
      </c>
      <c r="AY218" s="21" t="s">
        <v>141</v>
      </c>
      <c r="BE218" s="108">
        <f>IF(U218="základní",N218,0)</f>
        <v>0</v>
      </c>
      <c r="BF218" s="108">
        <f>IF(U218="snížená",N218,0)</f>
        <v>0</v>
      </c>
      <c r="BG218" s="108">
        <f>IF(U218="zákl. přenesená",N218,0)</f>
        <v>0</v>
      </c>
      <c r="BH218" s="108">
        <f>IF(U218="sníž. přenesená",N218,0)</f>
        <v>0</v>
      </c>
      <c r="BI218" s="108">
        <f>IF(U218="nulová",N218,0)</f>
        <v>0</v>
      </c>
      <c r="BJ218" s="21" t="s">
        <v>84</v>
      </c>
      <c r="BK218" s="108">
        <f>ROUND(L218*K218,2)</f>
        <v>0</v>
      </c>
      <c r="BL218" s="21" t="s">
        <v>146</v>
      </c>
      <c r="BM218" s="21" t="s">
        <v>249</v>
      </c>
    </row>
    <row r="219" spans="2:51" s="11" customFormat="1" ht="22.5" customHeight="1">
      <c r="B219" s="181"/>
      <c r="C219" s="182"/>
      <c r="D219" s="182"/>
      <c r="E219" s="183" t="s">
        <v>22</v>
      </c>
      <c r="F219" s="285" t="s">
        <v>250</v>
      </c>
      <c r="G219" s="286"/>
      <c r="H219" s="286"/>
      <c r="I219" s="286"/>
      <c r="J219" s="182"/>
      <c r="K219" s="184">
        <v>86.544</v>
      </c>
      <c r="L219" s="182"/>
      <c r="M219" s="182"/>
      <c r="N219" s="182"/>
      <c r="O219" s="182"/>
      <c r="P219" s="182"/>
      <c r="Q219" s="182"/>
      <c r="R219" s="185"/>
      <c r="T219" s="186"/>
      <c r="U219" s="182"/>
      <c r="V219" s="182"/>
      <c r="W219" s="182"/>
      <c r="X219" s="182"/>
      <c r="Y219" s="182"/>
      <c r="Z219" s="182"/>
      <c r="AA219" s="187"/>
      <c r="AT219" s="188" t="s">
        <v>149</v>
      </c>
      <c r="AU219" s="188" t="s">
        <v>100</v>
      </c>
      <c r="AV219" s="11" t="s">
        <v>100</v>
      </c>
      <c r="AW219" s="11" t="s">
        <v>36</v>
      </c>
      <c r="AX219" s="11" t="s">
        <v>84</v>
      </c>
      <c r="AY219" s="188" t="s">
        <v>141</v>
      </c>
    </row>
    <row r="220" spans="2:65" s="1" customFormat="1" ht="31.5" customHeight="1">
      <c r="B220" s="38"/>
      <c r="C220" s="166" t="s">
        <v>251</v>
      </c>
      <c r="D220" s="166" t="s">
        <v>142</v>
      </c>
      <c r="E220" s="167" t="s">
        <v>252</v>
      </c>
      <c r="F220" s="287" t="s">
        <v>253</v>
      </c>
      <c r="G220" s="287"/>
      <c r="H220" s="287"/>
      <c r="I220" s="287"/>
      <c r="J220" s="168" t="s">
        <v>240</v>
      </c>
      <c r="K220" s="169">
        <v>9.616</v>
      </c>
      <c r="L220" s="263">
        <v>0</v>
      </c>
      <c r="M220" s="288"/>
      <c r="N220" s="264">
        <f>ROUND(L220*K220,2)</f>
        <v>0</v>
      </c>
      <c r="O220" s="264"/>
      <c r="P220" s="264"/>
      <c r="Q220" s="264"/>
      <c r="R220" s="40"/>
      <c r="T220" s="170" t="s">
        <v>22</v>
      </c>
      <c r="U220" s="47" t="s">
        <v>44</v>
      </c>
      <c r="V220" s="39"/>
      <c r="W220" s="171">
        <f>V220*K220</f>
        <v>0</v>
      </c>
      <c r="X220" s="171">
        <v>0</v>
      </c>
      <c r="Y220" s="171">
        <f>X220*K220</f>
        <v>0</v>
      </c>
      <c r="Z220" s="171">
        <v>0</v>
      </c>
      <c r="AA220" s="172">
        <f>Z220*K220</f>
        <v>0</v>
      </c>
      <c r="AR220" s="21" t="s">
        <v>146</v>
      </c>
      <c r="AT220" s="21" t="s">
        <v>142</v>
      </c>
      <c r="AU220" s="21" t="s">
        <v>100</v>
      </c>
      <c r="AY220" s="21" t="s">
        <v>141</v>
      </c>
      <c r="BE220" s="108">
        <f>IF(U220="základní",N220,0)</f>
        <v>0</v>
      </c>
      <c r="BF220" s="108">
        <f>IF(U220="snížená",N220,0)</f>
        <v>0</v>
      </c>
      <c r="BG220" s="108">
        <f>IF(U220="zákl. přenesená",N220,0)</f>
        <v>0</v>
      </c>
      <c r="BH220" s="108">
        <f>IF(U220="sníž. přenesená",N220,0)</f>
        <v>0</v>
      </c>
      <c r="BI220" s="108">
        <f>IF(U220="nulová",N220,0)</f>
        <v>0</v>
      </c>
      <c r="BJ220" s="21" t="s">
        <v>84</v>
      </c>
      <c r="BK220" s="108">
        <f>ROUND(L220*K220,2)</f>
        <v>0</v>
      </c>
      <c r="BL220" s="21" t="s">
        <v>146</v>
      </c>
      <c r="BM220" s="21" t="s">
        <v>254</v>
      </c>
    </row>
    <row r="221" spans="2:65" s="1" customFormat="1" ht="31.5" customHeight="1">
      <c r="B221" s="38"/>
      <c r="C221" s="166" t="s">
        <v>255</v>
      </c>
      <c r="D221" s="166" t="s">
        <v>142</v>
      </c>
      <c r="E221" s="167" t="s">
        <v>256</v>
      </c>
      <c r="F221" s="287" t="s">
        <v>257</v>
      </c>
      <c r="G221" s="287"/>
      <c r="H221" s="287"/>
      <c r="I221" s="287"/>
      <c r="J221" s="168" t="s">
        <v>240</v>
      </c>
      <c r="K221" s="169">
        <v>9.061</v>
      </c>
      <c r="L221" s="263">
        <v>0</v>
      </c>
      <c r="M221" s="288"/>
      <c r="N221" s="264">
        <f>ROUND(L221*K221,2)</f>
        <v>0</v>
      </c>
      <c r="O221" s="264"/>
      <c r="P221" s="264"/>
      <c r="Q221" s="264"/>
      <c r="R221" s="40"/>
      <c r="T221" s="170" t="s">
        <v>22</v>
      </c>
      <c r="U221" s="47" t="s">
        <v>44</v>
      </c>
      <c r="V221" s="39"/>
      <c r="W221" s="171">
        <f>V221*K221</f>
        <v>0</v>
      </c>
      <c r="X221" s="171">
        <v>0</v>
      </c>
      <c r="Y221" s="171">
        <f>X221*K221</f>
        <v>0</v>
      </c>
      <c r="Z221" s="171">
        <v>0</v>
      </c>
      <c r="AA221" s="172">
        <f>Z221*K221</f>
        <v>0</v>
      </c>
      <c r="AR221" s="21" t="s">
        <v>146</v>
      </c>
      <c r="AT221" s="21" t="s">
        <v>142</v>
      </c>
      <c r="AU221" s="21" t="s">
        <v>100</v>
      </c>
      <c r="AY221" s="21" t="s">
        <v>141</v>
      </c>
      <c r="BE221" s="108">
        <f>IF(U221="základní",N221,0)</f>
        <v>0</v>
      </c>
      <c r="BF221" s="108">
        <f>IF(U221="snížená",N221,0)</f>
        <v>0</v>
      </c>
      <c r="BG221" s="108">
        <f>IF(U221="zákl. přenesená",N221,0)</f>
        <v>0</v>
      </c>
      <c r="BH221" s="108">
        <f>IF(U221="sníž. přenesená",N221,0)</f>
        <v>0</v>
      </c>
      <c r="BI221" s="108">
        <f>IF(U221="nulová",N221,0)</f>
        <v>0</v>
      </c>
      <c r="BJ221" s="21" t="s">
        <v>84</v>
      </c>
      <c r="BK221" s="108">
        <f>ROUND(L221*K221,2)</f>
        <v>0</v>
      </c>
      <c r="BL221" s="21" t="s">
        <v>146</v>
      </c>
      <c r="BM221" s="21" t="s">
        <v>258</v>
      </c>
    </row>
    <row r="222" spans="2:65" s="1" customFormat="1" ht="31.5" customHeight="1">
      <c r="B222" s="38"/>
      <c r="C222" s="166" t="s">
        <v>10</v>
      </c>
      <c r="D222" s="166" t="s">
        <v>142</v>
      </c>
      <c r="E222" s="167" t="s">
        <v>259</v>
      </c>
      <c r="F222" s="287" t="s">
        <v>260</v>
      </c>
      <c r="G222" s="287"/>
      <c r="H222" s="287"/>
      <c r="I222" s="287"/>
      <c r="J222" s="168" t="s">
        <v>240</v>
      </c>
      <c r="K222" s="169">
        <v>0.555</v>
      </c>
      <c r="L222" s="263">
        <v>0</v>
      </c>
      <c r="M222" s="288"/>
      <c r="N222" s="264">
        <f>ROUND(L222*K222,2)</f>
        <v>0</v>
      </c>
      <c r="O222" s="264"/>
      <c r="P222" s="264"/>
      <c r="Q222" s="264"/>
      <c r="R222" s="40"/>
      <c r="T222" s="170" t="s">
        <v>22</v>
      </c>
      <c r="U222" s="47" t="s">
        <v>44</v>
      </c>
      <c r="V222" s="39"/>
      <c r="W222" s="171">
        <f>V222*K222</f>
        <v>0</v>
      </c>
      <c r="X222" s="171">
        <v>0</v>
      </c>
      <c r="Y222" s="171">
        <f>X222*K222</f>
        <v>0</v>
      </c>
      <c r="Z222" s="171">
        <v>0</v>
      </c>
      <c r="AA222" s="172">
        <f>Z222*K222</f>
        <v>0</v>
      </c>
      <c r="AR222" s="21" t="s">
        <v>146</v>
      </c>
      <c r="AT222" s="21" t="s">
        <v>142</v>
      </c>
      <c r="AU222" s="21" t="s">
        <v>100</v>
      </c>
      <c r="AY222" s="21" t="s">
        <v>141</v>
      </c>
      <c r="BE222" s="108">
        <f>IF(U222="základní",N222,0)</f>
        <v>0</v>
      </c>
      <c r="BF222" s="108">
        <f>IF(U222="snížená",N222,0)</f>
        <v>0</v>
      </c>
      <c r="BG222" s="108">
        <f>IF(U222="zákl. přenesená",N222,0)</f>
        <v>0</v>
      </c>
      <c r="BH222" s="108">
        <f>IF(U222="sníž. přenesená",N222,0)</f>
        <v>0</v>
      </c>
      <c r="BI222" s="108">
        <f>IF(U222="nulová",N222,0)</f>
        <v>0</v>
      </c>
      <c r="BJ222" s="21" t="s">
        <v>84</v>
      </c>
      <c r="BK222" s="108">
        <f>ROUND(L222*K222,2)</f>
        <v>0</v>
      </c>
      <c r="BL222" s="21" t="s">
        <v>146</v>
      </c>
      <c r="BM222" s="21" t="s">
        <v>261</v>
      </c>
    </row>
    <row r="223" spans="2:63" s="9" customFormat="1" ht="29.85" customHeight="1">
      <c r="B223" s="155"/>
      <c r="C223" s="156"/>
      <c r="D223" s="165" t="s">
        <v>114</v>
      </c>
      <c r="E223" s="165"/>
      <c r="F223" s="165"/>
      <c r="G223" s="165"/>
      <c r="H223" s="165"/>
      <c r="I223" s="165"/>
      <c r="J223" s="165"/>
      <c r="K223" s="165"/>
      <c r="L223" s="165"/>
      <c r="M223" s="165"/>
      <c r="N223" s="271">
        <f>BK223</f>
        <v>0</v>
      </c>
      <c r="O223" s="272"/>
      <c r="P223" s="272"/>
      <c r="Q223" s="272"/>
      <c r="R223" s="158"/>
      <c r="T223" s="159"/>
      <c r="U223" s="156"/>
      <c r="V223" s="156"/>
      <c r="W223" s="160">
        <f>W224</f>
        <v>0</v>
      </c>
      <c r="X223" s="156"/>
      <c r="Y223" s="160">
        <f>Y224</f>
        <v>0</v>
      </c>
      <c r="Z223" s="156"/>
      <c r="AA223" s="161">
        <f>AA224</f>
        <v>0</v>
      </c>
      <c r="AR223" s="162" t="s">
        <v>84</v>
      </c>
      <c r="AT223" s="163" t="s">
        <v>78</v>
      </c>
      <c r="AU223" s="163" t="s">
        <v>84</v>
      </c>
      <c r="AY223" s="162" t="s">
        <v>141</v>
      </c>
      <c r="BK223" s="164">
        <f>BK224</f>
        <v>0</v>
      </c>
    </row>
    <row r="224" spans="2:65" s="1" customFormat="1" ht="31.5" customHeight="1">
      <c r="B224" s="38"/>
      <c r="C224" s="166" t="s">
        <v>262</v>
      </c>
      <c r="D224" s="166" t="s">
        <v>142</v>
      </c>
      <c r="E224" s="167" t="s">
        <v>263</v>
      </c>
      <c r="F224" s="287" t="s">
        <v>264</v>
      </c>
      <c r="G224" s="287"/>
      <c r="H224" s="287"/>
      <c r="I224" s="287"/>
      <c r="J224" s="168" t="s">
        <v>240</v>
      </c>
      <c r="K224" s="169">
        <v>19.224</v>
      </c>
      <c r="L224" s="263">
        <v>0</v>
      </c>
      <c r="M224" s="288"/>
      <c r="N224" s="264">
        <f>ROUND(L224*K224,2)</f>
        <v>0</v>
      </c>
      <c r="O224" s="264"/>
      <c r="P224" s="264"/>
      <c r="Q224" s="264"/>
      <c r="R224" s="40"/>
      <c r="T224" s="170" t="s">
        <v>22</v>
      </c>
      <c r="U224" s="47" t="s">
        <v>44</v>
      </c>
      <c r="V224" s="39"/>
      <c r="W224" s="171">
        <f>V224*K224</f>
        <v>0</v>
      </c>
      <c r="X224" s="171">
        <v>0</v>
      </c>
      <c r="Y224" s="171">
        <f>X224*K224</f>
        <v>0</v>
      </c>
      <c r="Z224" s="171">
        <v>0</v>
      </c>
      <c r="AA224" s="172">
        <f>Z224*K224</f>
        <v>0</v>
      </c>
      <c r="AR224" s="21" t="s">
        <v>146</v>
      </c>
      <c r="AT224" s="21" t="s">
        <v>142</v>
      </c>
      <c r="AU224" s="21" t="s">
        <v>100</v>
      </c>
      <c r="AY224" s="21" t="s">
        <v>141</v>
      </c>
      <c r="BE224" s="108">
        <f>IF(U224="základní",N224,0)</f>
        <v>0</v>
      </c>
      <c r="BF224" s="108">
        <f>IF(U224="snížená",N224,0)</f>
        <v>0</v>
      </c>
      <c r="BG224" s="108">
        <f>IF(U224="zákl. přenesená",N224,0)</f>
        <v>0</v>
      </c>
      <c r="BH224" s="108">
        <f>IF(U224="sníž. přenesená",N224,0)</f>
        <v>0</v>
      </c>
      <c r="BI224" s="108">
        <f>IF(U224="nulová",N224,0)</f>
        <v>0</v>
      </c>
      <c r="BJ224" s="21" t="s">
        <v>84</v>
      </c>
      <c r="BK224" s="108">
        <f>ROUND(L224*K224,2)</f>
        <v>0</v>
      </c>
      <c r="BL224" s="21" t="s">
        <v>146</v>
      </c>
      <c r="BM224" s="21" t="s">
        <v>265</v>
      </c>
    </row>
    <row r="225" spans="2:63" s="9" customFormat="1" ht="37.35" customHeight="1">
      <c r="B225" s="155"/>
      <c r="C225" s="156"/>
      <c r="D225" s="157" t="s">
        <v>115</v>
      </c>
      <c r="E225" s="157"/>
      <c r="F225" s="157"/>
      <c r="G225" s="157"/>
      <c r="H225" s="157"/>
      <c r="I225" s="157"/>
      <c r="J225" s="157"/>
      <c r="K225" s="157"/>
      <c r="L225" s="157"/>
      <c r="M225" s="157"/>
      <c r="N225" s="273">
        <f>BK225</f>
        <v>0</v>
      </c>
      <c r="O225" s="274"/>
      <c r="P225" s="274"/>
      <c r="Q225" s="274"/>
      <c r="R225" s="158"/>
      <c r="T225" s="159"/>
      <c r="U225" s="156"/>
      <c r="V225" s="156"/>
      <c r="W225" s="160">
        <f>W226</f>
        <v>0</v>
      </c>
      <c r="X225" s="156"/>
      <c r="Y225" s="160">
        <f>Y226</f>
        <v>0.34269425000000003</v>
      </c>
      <c r="Z225" s="156"/>
      <c r="AA225" s="161">
        <f>AA226</f>
        <v>0</v>
      </c>
      <c r="AR225" s="162" t="s">
        <v>100</v>
      </c>
      <c r="AT225" s="163" t="s">
        <v>78</v>
      </c>
      <c r="AU225" s="163" t="s">
        <v>79</v>
      </c>
      <c r="AY225" s="162" t="s">
        <v>141</v>
      </c>
      <c r="BK225" s="164">
        <f>BK226</f>
        <v>0</v>
      </c>
    </row>
    <row r="226" spans="2:63" s="9" customFormat="1" ht="19.95" customHeight="1">
      <c r="B226" s="155"/>
      <c r="C226" s="156"/>
      <c r="D226" s="165" t="s">
        <v>116</v>
      </c>
      <c r="E226" s="165"/>
      <c r="F226" s="165"/>
      <c r="G226" s="165"/>
      <c r="H226" s="165"/>
      <c r="I226" s="165"/>
      <c r="J226" s="165"/>
      <c r="K226" s="165"/>
      <c r="L226" s="165"/>
      <c r="M226" s="165"/>
      <c r="N226" s="269">
        <f>BK226</f>
        <v>0</v>
      </c>
      <c r="O226" s="270"/>
      <c r="P226" s="270"/>
      <c r="Q226" s="270"/>
      <c r="R226" s="158"/>
      <c r="T226" s="159"/>
      <c r="U226" s="156"/>
      <c r="V226" s="156"/>
      <c r="W226" s="160">
        <f>SUM(W227:W235)</f>
        <v>0</v>
      </c>
      <c r="X226" s="156"/>
      <c r="Y226" s="160">
        <f>SUM(Y227:Y235)</f>
        <v>0.34269425000000003</v>
      </c>
      <c r="Z226" s="156"/>
      <c r="AA226" s="161">
        <f>SUM(AA227:AA235)</f>
        <v>0</v>
      </c>
      <c r="AR226" s="162" t="s">
        <v>100</v>
      </c>
      <c r="AT226" s="163" t="s">
        <v>78</v>
      </c>
      <c r="AU226" s="163" t="s">
        <v>84</v>
      </c>
      <c r="AY226" s="162" t="s">
        <v>141</v>
      </c>
      <c r="BK226" s="164">
        <f>SUM(BK227:BK235)</f>
        <v>0</v>
      </c>
    </row>
    <row r="227" spans="2:65" s="1" customFormat="1" ht="31.5" customHeight="1">
      <c r="B227" s="38"/>
      <c r="C227" s="166" t="s">
        <v>266</v>
      </c>
      <c r="D227" s="166" t="s">
        <v>142</v>
      </c>
      <c r="E227" s="167" t="s">
        <v>267</v>
      </c>
      <c r="F227" s="287" t="s">
        <v>268</v>
      </c>
      <c r="G227" s="287"/>
      <c r="H227" s="287"/>
      <c r="I227" s="287"/>
      <c r="J227" s="168" t="s">
        <v>169</v>
      </c>
      <c r="K227" s="169">
        <v>43.725</v>
      </c>
      <c r="L227" s="263">
        <v>0</v>
      </c>
      <c r="M227" s="288"/>
      <c r="N227" s="264">
        <f>ROUND(L227*K227,2)</f>
        <v>0</v>
      </c>
      <c r="O227" s="264"/>
      <c r="P227" s="264"/>
      <c r="Q227" s="264"/>
      <c r="R227" s="40"/>
      <c r="T227" s="170" t="s">
        <v>22</v>
      </c>
      <c r="U227" s="47" t="s">
        <v>44</v>
      </c>
      <c r="V227" s="39"/>
      <c r="W227" s="171">
        <f>V227*K227</f>
        <v>0</v>
      </c>
      <c r="X227" s="171">
        <v>0.006</v>
      </c>
      <c r="Y227" s="171">
        <f>X227*K227</f>
        <v>0.26235</v>
      </c>
      <c r="Z227" s="171">
        <v>0</v>
      </c>
      <c r="AA227" s="172">
        <f>Z227*K227</f>
        <v>0</v>
      </c>
      <c r="AR227" s="21" t="s">
        <v>231</v>
      </c>
      <c r="AT227" s="21" t="s">
        <v>142</v>
      </c>
      <c r="AU227" s="21" t="s">
        <v>100</v>
      </c>
      <c r="AY227" s="21" t="s">
        <v>141</v>
      </c>
      <c r="BE227" s="108">
        <f>IF(U227="základní",N227,0)</f>
        <v>0</v>
      </c>
      <c r="BF227" s="108">
        <f>IF(U227="snížená",N227,0)</f>
        <v>0</v>
      </c>
      <c r="BG227" s="108">
        <f>IF(U227="zákl. přenesená",N227,0)</f>
        <v>0</v>
      </c>
      <c r="BH227" s="108">
        <f>IF(U227="sníž. přenesená",N227,0)</f>
        <v>0</v>
      </c>
      <c r="BI227" s="108">
        <f>IF(U227="nulová",N227,0)</f>
        <v>0</v>
      </c>
      <c r="BJ227" s="21" t="s">
        <v>84</v>
      </c>
      <c r="BK227" s="108">
        <f>ROUND(L227*K227,2)</f>
        <v>0</v>
      </c>
      <c r="BL227" s="21" t="s">
        <v>231</v>
      </c>
      <c r="BM227" s="21" t="s">
        <v>269</v>
      </c>
    </row>
    <row r="228" spans="2:51" s="10" customFormat="1" ht="22.5" customHeight="1">
      <c r="B228" s="173"/>
      <c r="C228" s="174"/>
      <c r="D228" s="174"/>
      <c r="E228" s="175" t="s">
        <v>22</v>
      </c>
      <c r="F228" s="289" t="s">
        <v>181</v>
      </c>
      <c r="G228" s="290"/>
      <c r="H228" s="290"/>
      <c r="I228" s="290"/>
      <c r="J228" s="174"/>
      <c r="K228" s="176" t="s">
        <v>22</v>
      </c>
      <c r="L228" s="174"/>
      <c r="M228" s="174"/>
      <c r="N228" s="174"/>
      <c r="O228" s="174"/>
      <c r="P228" s="174"/>
      <c r="Q228" s="174"/>
      <c r="R228" s="177"/>
      <c r="T228" s="178"/>
      <c r="U228" s="174"/>
      <c r="V228" s="174"/>
      <c r="W228" s="174"/>
      <c r="X228" s="174"/>
      <c r="Y228" s="174"/>
      <c r="Z228" s="174"/>
      <c r="AA228" s="179"/>
      <c r="AT228" s="180" t="s">
        <v>149</v>
      </c>
      <c r="AU228" s="180" t="s">
        <v>100</v>
      </c>
      <c r="AV228" s="10" t="s">
        <v>84</v>
      </c>
      <c r="AW228" s="10" t="s">
        <v>36</v>
      </c>
      <c r="AX228" s="10" t="s">
        <v>79</v>
      </c>
      <c r="AY228" s="180" t="s">
        <v>141</v>
      </c>
    </row>
    <row r="229" spans="2:51" s="11" customFormat="1" ht="22.5" customHeight="1">
      <c r="B229" s="181"/>
      <c r="C229" s="182"/>
      <c r="D229" s="182"/>
      <c r="E229" s="183" t="s">
        <v>22</v>
      </c>
      <c r="F229" s="277" t="s">
        <v>270</v>
      </c>
      <c r="G229" s="278"/>
      <c r="H229" s="278"/>
      <c r="I229" s="278"/>
      <c r="J229" s="182"/>
      <c r="K229" s="184">
        <v>17.006</v>
      </c>
      <c r="L229" s="182"/>
      <c r="M229" s="182"/>
      <c r="N229" s="182"/>
      <c r="O229" s="182"/>
      <c r="P229" s="182"/>
      <c r="Q229" s="182"/>
      <c r="R229" s="185"/>
      <c r="T229" s="186"/>
      <c r="U229" s="182"/>
      <c r="V229" s="182"/>
      <c r="W229" s="182"/>
      <c r="X229" s="182"/>
      <c r="Y229" s="182"/>
      <c r="Z229" s="182"/>
      <c r="AA229" s="187"/>
      <c r="AT229" s="188" t="s">
        <v>149</v>
      </c>
      <c r="AU229" s="188" t="s">
        <v>100</v>
      </c>
      <c r="AV229" s="11" t="s">
        <v>100</v>
      </c>
      <c r="AW229" s="11" t="s">
        <v>36</v>
      </c>
      <c r="AX229" s="11" t="s">
        <v>79</v>
      </c>
      <c r="AY229" s="188" t="s">
        <v>141</v>
      </c>
    </row>
    <row r="230" spans="2:51" s="11" customFormat="1" ht="22.5" customHeight="1">
      <c r="B230" s="181"/>
      <c r="C230" s="182"/>
      <c r="D230" s="182"/>
      <c r="E230" s="183" t="s">
        <v>22</v>
      </c>
      <c r="F230" s="277" t="s">
        <v>188</v>
      </c>
      <c r="G230" s="278"/>
      <c r="H230" s="278"/>
      <c r="I230" s="278"/>
      <c r="J230" s="182"/>
      <c r="K230" s="184">
        <v>16.606</v>
      </c>
      <c r="L230" s="182"/>
      <c r="M230" s="182"/>
      <c r="N230" s="182"/>
      <c r="O230" s="182"/>
      <c r="P230" s="182"/>
      <c r="Q230" s="182"/>
      <c r="R230" s="185"/>
      <c r="T230" s="186"/>
      <c r="U230" s="182"/>
      <c r="V230" s="182"/>
      <c r="W230" s="182"/>
      <c r="X230" s="182"/>
      <c r="Y230" s="182"/>
      <c r="Z230" s="182"/>
      <c r="AA230" s="187"/>
      <c r="AT230" s="188" t="s">
        <v>149</v>
      </c>
      <c r="AU230" s="188" t="s">
        <v>100</v>
      </c>
      <c r="AV230" s="11" t="s">
        <v>100</v>
      </c>
      <c r="AW230" s="11" t="s">
        <v>36</v>
      </c>
      <c r="AX230" s="11" t="s">
        <v>79</v>
      </c>
      <c r="AY230" s="188" t="s">
        <v>141</v>
      </c>
    </row>
    <row r="231" spans="2:51" s="11" customFormat="1" ht="22.5" customHeight="1">
      <c r="B231" s="181"/>
      <c r="C231" s="182"/>
      <c r="D231" s="182"/>
      <c r="E231" s="183" t="s">
        <v>22</v>
      </c>
      <c r="F231" s="277" t="s">
        <v>189</v>
      </c>
      <c r="G231" s="278"/>
      <c r="H231" s="278"/>
      <c r="I231" s="278"/>
      <c r="J231" s="182"/>
      <c r="K231" s="184">
        <v>10.113</v>
      </c>
      <c r="L231" s="182"/>
      <c r="M231" s="182"/>
      <c r="N231" s="182"/>
      <c r="O231" s="182"/>
      <c r="P231" s="182"/>
      <c r="Q231" s="182"/>
      <c r="R231" s="185"/>
      <c r="T231" s="186"/>
      <c r="U231" s="182"/>
      <c r="V231" s="182"/>
      <c r="W231" s="182"/>
      <c r="X231" s="182"/>
      <c r="Y231" s="182"/>
      <c r="Z231" s="182"/>
      <c r="AA231" s="187"/>
      <c r="AT231" s="188" t="s">
        <v>149</v>
      </c>
      <c r="AU231" s="188" t="s">
        <v>100</v>
      </c>
      <c r="AV231" s="11" t="s">
        <v>100</v>
      </c>
      <c r="AW231" s="11" t="s">
        <v>36</v>
      </c>
      <c r="AX231" s="11" t="s">
        <v>79</v>
      </c>
      <c r="AY231" s="188" t="s">
        <v>141</v>
      </c>
    </row>
    <row r="232" spans="2:51" s="13" customFormat="1" ht="22.5" customHeight="1">
      <c r="B232" s="201"/>
      <c r="C232" s="202"/>
      <c r="D232" s="202"/>
      <c r="E232" s="203" t="s">
        <v>22</v>
      </c>
      <c r="F232" s="279" t="s">
        <v>173</v>
      </c>
      <c r="G232" s="280"/>
      <c r="H232" s="280"/>
      <c r="I232" s="280"/>
      <c r="J232" s="202"/>
      <c r="K232" s="204">
        <v>43.725</v>
      </c>
      <c r="L232" s="202"/>
      <c r="M232" s="202"/>
      <c r="N232" s="202"/>
      <c r="O232" s="202"/>
      <c r="P232" s="202"/>
      <c r="Q232" s="202"/>
      <c r="R232" s="205"/>
      <c r="T232" s="206"/>
      <c r="U232" s="202"/>
      <c r="V232" s="202"/>
      <c r="W232" s="202"/>
      <c r="X232" s="202"/>
      <c r="Y232" s="202"/>
      <c r="Z232" s="202"/>
      <c r="AA232" s="207"/>
      <c r="AT232" s="208" t="s">
        <v>149</v>
      </c>
      <c r="AU232" s="208" t="s">
        <v>100</v>
      </c>
      <c r="AV232" s="13" t="s">
        <v>146</v>
      </c>
      <c r="AW232" s="13" t="s">
        <v>36</v>
      </c>
      <c r="AX232" s="13" t="s">
        <v>84</v>
      </c>
      <c r="AY232" s="208" t="s">
        <v>141</v>
      </c>
    </row>
    <row r="233" spans="2:65" s="1" customFormat="1" ht="31.5" customHeight="1">
      <c r="B233" s="38"/>
      <c r="C233" s="197" t="s">
        <v>271</v>
      </c>
      <c r="D233" s="197" t="s">
        <v>161</v>
      </c>
      <c r="E233" s="198" t="s">
        <v>272</v>
      </c>
      <c r="F233" s="281" t="s">
        <v>273</v>
      </c>
      <c r="G233" s="281"/>
      <c r="H233" s="281"/>
      <c r="I233" s="281"/>
      <c r="J233" s="199" t="s">
        <v>169</v>
      </c>
      <c r="K233" s="200">
        <v>45.911</v>
      </c>
      <c r="L233" s="282">
        <v>0</v>
      </c>
      <c r="M233" s="283"/>
      <c r="N233" s="284">
        <f>ROUND(L233*K233,2)</f>
        <v>0</v>
      </c>
      <c r="O233" s="264"/>
      <c r="P233" s="264"/>
      <c r="Q233" s="264"/>
      <c r="R233" s="40"/>
      <c r="T233" s="170" t="s">
        <v>22</v>
      </c>
      <c r="U233" s="47" t="s">
        <v>44</v>
      </c>
      <c r="V233" s="39"/>
      <c r="W233" s="171">
        <f>V233*K233</f>
        <v>0</v>
      </c>
      <c r="X233" s="171">
        <v>0.00175</v>
      </c>
      <c r="Y233" s="171">
        <f>X233*K233</f>
        <v>0.08034425</v>
      </c>
      <c r="Z233" s="171">
        <v>0</v>
      </c>
      <c r="AA233" s="172">
        <f>Z233*K233</f>
        <v>0</v>
      </c>
      <c r="AR233" s="21" t="s">
        <v>274</v>
      </c>
      <c r="AT233" s="21" t="s">
        <v>161</v>
      </c>
      <c r="AU233" s="21" t="s">
        <v>100</v>
      </c>
      <c r="AY233" s="21" t="s">
        <v>141</v>
      </c>
      <c r="BE233" s="108">
        <f>IF(U233="základní",N233,0)</f>
        <v>0</v>
      </c>
      <c r="BF233" s="108">
        <f>IF(U233="snížená",N233,0)</f>
        <v>0</v>
      </c>
      <c r="BG233" s="108">
        <f>IF(U233="zákl. přenesená",N233,0)</f>
        <v>0</v>
      </c>
      <c r="BH233" s="108">
        <f>IF(U233="sníž. přenesená",N233,0)</f>
        <v>0</v>
      </c>
      <c r="BI233" s="108">
        <f>IF(U233="nulová",N233,0)</f>
        <v>0</v>
      </c>
      <c r="BJ233" s="21" t="s">
        <v>84</v>
      </c>
      <c r="BK233" s="108">
        <f>ROUND(L233*K233,2)</f>
        <v>0</v>
      </c>
      <c r="BL233" s="21" t="s">
        <v>231</v>
      </c>
      <c r="BM233" s="21" t="s">
        <v>275</v>
      </c>
    </row>
    <row r="234" spans="2:51" s="11" customFormat="1" ht="22.5" customHeight="1">
      <c r="B234" s="181"/>
      <c r="C234" s="182"/>
      <c r="D234" s="182"/>
      <c r="E234" s="183" t="s">
        <v>22</v>
      </c>
      <c r="F234" s="285" t="s">
        <v>276</v>
      </c>
      <c r="G234" s="286"/>
      <c r="H234" s="286"/>
      <c r="I234" s="286"/>
      <c r="J234" s="182"/>
      <c r="K234" s="184">
        <v>45.911</v>
      </c>
      <c r="L234" s="182"/>
      <c r="M234" s="182"/>
      <c r="N234" s="182"/>
      <c r="O234" s="182"/>
      <c r="P234" s="182"/>
      <c r="Q234" s="182"/>
      <c r="R234" s="185"/>
      <c r="T234" s="186"/>
      <c r="U234" s="182"/>
      <c r="V234" s="182"/>
      <c r="W234" s="182"/>
      <c r="X234" s="182"/>
      <c r="Y234" s="182"/>
      <c r="Z234" s="182"/>
      <c r="AA234" s="187"/>
      <c r="AT234" s="188" t="s">
        <v>149</v>
      </c>
      <c r="AU234" s="188" t="s">
        <v>100</v>
      </c>
      <c r="AV234" s="11" t="s">
        <v>100</v>
      </c>
      <c r="AW234" s="11" t="s">
        <v>36</v>
      </c>
      <c r="AX234" s="11" t="s">
        <v>84</v>
      </c>
      <c r="AY234" s="188" t="s">
        <v>141</v>
      </c>
    </row>
    <row r="235" spans="2:65" s="1" customFormat="1" ht="31.5" customHeight="1">
      <c r="B235" s="38"/>
      <c r="C235" s="166" t="s">
        <v>277</v>
      </c>
      <c r="D235" s="166" t="s">
        <v>142</v>
      </c>
      <c r="E235" s="167" t="s">
        <v>278</v>
      </c>
      <c r="F235" s="287" t="s">
        <v>279</v>
      </c>
      <c r="G235" s="287"/>
      <c r="H235" s="287"/>
      <c r="I235" s="287"/>
      <c r="J235" s="168" t="s">
        <v>240</v>
      </c>
      <c r="K235" s="169">
        <v>0.343</v>
      </c>
      <c r="L235" s="263">
        <v>0</v>
      </c>
      <c r="M235" s="288"/>
      <c r="N235" s="264">
        <f>ROUND(L235*K235,2)</f>
        <v>0</v>
      </c>
      <c r="O235" s="264"/>
      <c r="P235" s="264"/>
      <c r="Q235" s="264"/>
      <c r="R235" s="40"/>
      <c r="T235" s="170" t="s">
        <v>22</v>
      </c>
      <c r="U235" s="47" t="s">
        <v>44</v>
      </c>
      <c r="V235" s="39"/>
      <c r="W235" s="171">
        <f>V235*K235</f>
        <v>0</v>
      </c>
      <c r="X235" s="171">
        <v>0</v>
      </c>
      <c r="Y235" s="171">
        <f>X235*K235</f>
        <v>0</v>
      </c>
      <c r="Z235" s="171">
        <v>0</v>
      </c>
      <c r="AA235" s="172">
        <f>Z235*K235</f>
        <v>0</v>
      </c>
      <c r="AR235" s="21" t="s">
        <v>231</v>
      </c>
      <c r="AT235" s="21" t="s">
        <v>142</v>
      </c>
      <c r="AU235" s="21" t="s">
        <v>100</v>
      </c>
      <c r="AY235" s="21" t="s">
        <v>141</v>
      </c>
      <c r="BE235" s="108">
        <f>IF(U235="základní",N235,0)</f>
        <v>0</v>
      </c>
      <c r="BF235" s="108">
        <f>IF(U235="snížená",N235,0)</f>
        <v>0</v>
      </c>
      <c r="BG235" s="108">
        <f>IF(U235="zákl. přenesená",N235,0)</f>
        <v>0</v>
      </c>
      <c r="BH235" s="108">
        <f>IF(U235="sníž. přenesená",N235,0)</f>
        <v>0</v>
      </c>
      <c r="BI235" s="108">
        <f>IF(U235="nulová",N235,0)</f>
        <v>0</v>
      </c>
      <c r="BJ235" s="21" t="s">
        <v>84</v>
      </c>
      <c r="BK235" s="108">
        <f>ROUND(L235*K235,2)</f>
        <v>0</v>
      </c>
      <c r="BL235" s="21" t="s">
        <v>231</v>
      </c>
      <c r="BM235" s="21" t="s">
        <v>280</v>
      </c>
    </row>
    <row r="236" spans="2:63" s="1" customFormat="1" ht="49.95" customHeight="1">
      <c r="B236" s="38"/>
      <c r="C236" s="39"/>
      <c r="D236" s="157" t="s">
        <v>281</v>
      </c>
      <c r="E236" s="39"/>
      <c r="F236" s="39"/>
      <c r="G236" s="39"/>
      <c r="H236" s="39"/>
      <c r="I236" s="39"/>
      <c r="J236" s="39"/>
      <c r="K236" s="39"/>
      <c r="L236" s="39"/>
      <c r="M236" s="39"/>
      <c r="N236" s="275">
        <f aca="true" t="shared" si="5" ref="N236:N241">BK236</f>
        <v>0</v>
      </c>
      <c r="O236" s="276"/>
      <c r="P236" s="276"/>
      <c r="Q236" s="276"/>
      <c r="R236" s="40"/>
      <c r="T236" s="141"/>
      <c r="U236" s="39"/>
      <c r="V236" s="39"/>
      <c r="W236" s="39"/>
      <c r="X236" s="39"/>
      <c r="Y236" s="39"/>
      <c r="Z236" s="39"/>
      <c r="AA236" s="81"/>
      <c r="AT236" s="21" t="s">
        <v>78</v>
      </c>
      <c r="AU236" s="21" t="s">
        <v>79</v>
      </c>
      <c r="AY236" s="21" t="s">
        <v>282</v>
      </c>
      <c r="BK236" s="108">
        <f>SUM(BK237:BK241)</f>
        <v>0</v>
      </c>
    </row>
    <row r="237" spans="2:63" s="1" customFormat="1" ht="22.35" customHeight="1">
      <c r="B237" s="38"/>
      <c r="C237" s="209" t="s">
        <v>22</v>
      </c>
      <c r="D237" s="209" t="s">
        <v>142</v>
      </c>
      <c r="E237" s="210" t="s">
        <v>22</v>
      </c>
      <c r="F237" s="262" t="s">
        <v>22</v>
      </c>
      <c r="G237" s="262"/>
      <c r="H237" s="262"/>
      <c r="I237" s="262"/>
      <c r="J237" s="211" t="s">
        <v>22</v>
      </c>
      <c r="K237" s="212"/>
      <c r="L237" s="263"/>
      <c r="M237" s="264"/>
      <c r="N237" s="264">
        <f t="shared" si="5"/>
        <v>0</v>
      </c>
      <c r="O237" s="264"/>
      <c r="P237" s="264"/>
      <c r="Q237" s="264"/>
      <c r="R237" s="40"/>
      <c r="T237" s="170" t="s">
        <v>22</v>
      </c>
      <c r="U237" s="213" t="s">
        <v>44</v>
      </c>
      <c r="V237" s="39"/>
      <c r="W237" s="39"/>
      <c r="X237" s="39"/>
      <c r="Y237" s="39"/>
      <c r="Z237" s="39"/>
      <c r="AA237" s="81"/>
      <c r="AT237" s="21" t="s">
        <v>282</v>
      </c>
      <c r="AU237" s="21" t="s">
        <v>84</v>
      </c>
      <c r="AY237" s="21" t="s">
        <v>282</v>
      </c>
      <c r="BE237" s="108">
        <f>IF(U237="základní",N237,0)</f>
        <v>0</v>
      </c>
      <c r="BF237" s="108">
        <f>IF(U237="snížená",N237,0)</f>
        <v>0</v>
      </c>
      <c r="BG237" s="108">
        <f>IF(U237="zákl. přenesená",N237,0)</f>
        <v>0</v>
      </c>
      <c r="BH237" s="108">
        <f>IF(U237="sníž. přenesená",N237,0)</f>
        <v>0</v>
      </c>
      <c r="BI237" s="108">
        <f>IF(U237="nulová",N237,0)</f>
        <v>0</v>
      </c>
      <c r="BJ237" s="21" t="s">
        <v>84</v>
      </c>
      <c r="BK237" s="108">
        <f>L237*K237</f>
        <v>0</v>
      </c>
    </row>
    <row r="238" spans="2:63" s="1" customFormat="1" ht="22.35" customHeight="1">
      <c r="B238" s="38"/>
      <c r="C238" s="209" t="s">
        <v>22</v>
      </c>
      <c r="D238" s="209" t="s">
        <v>142</v>
      </c>
      <c r="E238" s="210" t="s">
        <v>22</v>
      </c>
      <c r="F238" s="262" t="s">
        <v>22</v>
      </c>
      <c r="G238" s="262"/>
      <c r="H238" s="262"/>
      <c r="I238" s="262"/>
      <c r="J238" s="211" t="s">
        <v>22</v>
      </c>
      <c r="K238" s="212"/>
      <c r="L238" s="263"/>
      <c r="M238" s="264"/>
      <c r="N238" s="264">
        <f t="shared" si="5"/>
        <v>0</v>
      </c>
      <c r="O238" s="264"/>
      <c r="P238" s="264"/>
      <c r="Q238" s="264"/>
      <c r="R238" s="40"/>
      <c r="T238" s="170" t="s">
        <v>22</v>
      </c>
      <c r="U238" s="213" t="s">
        <v>44</v>
      </c>
      <c r="V238" s="39"/>
      <c r="W238" s="39"/>
      <c r="X238" s="39"/>
      <c r="Y238" s="39"/>
      <c r="Z238" s="39"/>
      <c r="AA238" s="81"/>
      <c r="AT238" s="21" t="s">
        <v>282</v>
      </c>
      <c r="AU238" s="21" t="s">
        <v>84</v>
      </c>
      <c r="AY238" s="21" t="s">
        <v>282</v>
      </c>
      <c r="BE238" s="108">
        <f>IF(U238="základní",N238,0)</f>
        <v>0</v>
      </c>
      <c r="BF238" s="108">
        <f>IF(U238="snížená",N238,0)</f>
        <v>0</v>
      </c>
      <c r="BG238" s="108">
        <f>IF(U238="zákl. přenesená",N238,0)</f>
        <v>0</v>
      </c>
      <c r="BH238" s="108">
        <f>IF(U238="sníž. přenesená",N238,0)</f>
        <v>0</v>
      </c>
      <c r="BI238" s="108">
        <f>IF(U238="nulová",N238,0)</f>
        <v>0</v>
      </c>
      <c r="BJ238" s="21" t="s">
        <v>84</v>
      </c>
      <c r="BK238" s="108">
        <f>L238*K238</f>
        <v>0</v>
      </c>
    </row>
    <row r="239" spans="2:63" s="1" customFormat="1" ht="22.35" customHeight="1">
      <c r="B239" s="38"/>
      <c r="C239" s="209" t="s">
        <v>22</v>
      </c>
      <c r="D239" s="209" t="s">
        <v>142</v>
      </c>
      <c r="E239" s="210" t="s">
        <v>22</v>
      </c>
      <c r="F239" s="262" t="s">
        <v>22</v>
      </c>
      <c r="G239" s="262"/>
      <c r="H239" s="262"/>
      <c r="I239" s="262"/>
      <c r="J239" s="211" t="s">
        <v>22</v>
      </c>
      <c r="K239" s="212"/>
      <c r="L239" s="263"/>
      <c r="M239" s="264"/>
      <c r="N239" s="264">
        <f t="shared" si="5"/>
        <v>0</v>
      </c>
      <c r="O239" s="264"/>
      <c r="P239" s="264"/>
      <c r="Q239" s="264"/>
      <c r="R239" s="40"/>
      <c r="T239" s="170" t="s">
        <v>22</v>
      </c>
      <c r="U239" s="213" t="s">
        <v>44</v>
      </c>
      <c r="V239" s="39"/>
      <c r="W239" s="39"/>
      <c r="X239" s="39"/>
      <c r="Y239" s="39"/>
      <c r="Z239" s="39"/>
      <c r="AA239" s="81"/>
      <c r="AT239" s="21" t="s">
        <v>282</v>
      </c>
      <c r="AU239" s="21" t="s">
        <v>84</v>
      </c>
      <c r="AY239" s="21" t="s">
        <v>282</v>
      </c>
      <c r="BE239" s="108">
        <f>IF(U239="základní",N239,0)</f>
        <v>0</v>
      </c>
      <c r="BF239" s="108">
        <f>IF(U239="snížená",N239,0)</f>
        <v>0</v>
      </c>
      <c r="BG239" s="108">
        <f>IF(U239="zákl. přenesená",N239,0)</f>
        <v>0</v>
      </c>
      <c r="BH239" s="108">
        <f>IF(U239="sníž. přenesená",N239,0)</f>
        <v>0</v>
      </c>
      <c r="BI239" s="108">
        <f>IF(U239="nulová",N239,0)</f>
        <v>0</v>
      </c>
      <c r="BJ239" s="21" t="s">
        <v>84</v>
      </c>
      <c r="BK239" s="108">
        <f>L239*K239</f>
        <v>0</v>
      </c>
    </row>
    <row r="240" spans="2:63" s="1" customFormat="1" ht="22.35" customHeight="1">
      <c r="B240" s="38"/>
      <c r="C240" s="209" t="s">
        <v>22</v>
      </c>
      <c r="D240" s="209" t="s">
        <v>142</v>
      </c>
      <c r="E240" s="210" t="s">
        <v>22</v>
      </c>
      <c r="F240" s="262" t="s">
        <v>22</v>
      </c>
      <c r="G240" s="262"/>
      <c r="H240" s="262"/>
      <c r="I240" s="262"/>
      <c r="J240" s="211" t="s">
        <v>22</v>
      </c>
      <c r="K240" s="212"/>
      <c r="L240" s="263"/>
      <c r="M240" s="264"/>
      <c r="N240" s="264">
        <f t="shared" si="5"/>
        <v>0</v>
      </c>
      <c r="O240" s="264"/>
      <c r="P240" s="264"/>
      <c r="Q240" s="264"/>
      <c r="R240" s="40"/>
      <c r="T240" s="170" t="s">
        <v>22</v>
      </c>
      <c r="U240" s="213" t="s">
        <v>44</v>
      </c>
      <c r="V240" s="39"/>
      <c r="W240" s="39"/>
      <c r="X240" s="39"/>
      <c r="Y240" s="39"/>
      <c r="Z240" s="39"/>
      <c r="AA240" s="81"/>
      <c r="AT240" s="21" t="s">
        <v>282</v>
      </c>
      <c r="AU240" s="21" t="s">
        <v>84</v>
      </c>
      <c r="AY240" s="21" t="s">
        <v>282</v>
      </c>
      <c r="BE240" s="108">
        <f>IF(U240="základní",N240,0)</f>
        <v>0</v>
      </c>
      <c r="BF240" s="108">
        <f>IF(U240="snížená",N240,0)</f>
        <v>0</v>
      </c>
      <c r="BG240" s="108">
        <f>IF(U240="zákl. přenesená",N240,0)</f>
        <v>0</v>
      </c>
      <c r="BH240" s="108">
        <f>IF(U240="sníž. přenesená",N240,0)</f>
        <v>0</v>
      </c>
      <c r="BI240" s="108">
        <f>IF(U240="nulová",N240,0)</f>
        <v>0</v>
      </c>
      <c r="BJ240" s="21" t="s">
        <v>84</v>
      </c>
      <c r="BK240" s="108">
        <f>L240*K240</f>
        <v>0</v>
      </c>
    </row>
    <row r="241" spans="2:63" s="1" customFormat="1" ht="22.35" customHeight="1">
      <c r="B241" s="38"/>
      <c r="C241" s="209" t="s">
        <v>22</v>
      </c>
      <c r="D241" s="209" t="s">
        <v>142</v>
      </c>
      <c r="E241" s="210" t="s">
        <v>22</v>
      </c>
      <c r="F241" s="262" t="s">
        <v>22</v>
      </c>
      <c r="G241" s="262"/>
      <c r="H241" s="262"/>
      <c r="I241" s="262"/>
      <c r="J241" s="211" t="s">
        <v>22</v>
      </c>
      <c r="K241" s="212"/>
      <c r="L241" s="263"/>
      <c r="M241" s="264"/>
      <c r="N241" s="264">
        <f t="shared" si="5"/>
        <v>0</v>
      </c>
      <c r="O241" s="264"/>
      <c r="P241" s="264"/>
      <c r="Q241" s="264"/>
      <c r="R241" s="40"/>
      <c r="T241" s="170" t="s">
        <v>22</v>
      </c>
      <c r="U241" s="213" t="s">
        <v>44</v>
      </c>
      <c r="V241" s="59"/>
      <c r="W241" s="59"/>
      <c r="X241" s="59"/>
      <c r="Y241" s="59"/>
      <c r="Z241" s="59"/>
      <c r="AA241" s="61"/>
      <c r="AT241" s="21" t="s">
        <v>282</v>
      </c>
      <c r="AU241" s="21" t="s">
        <v>84</v>
      </c>
      <c r="AY241" s="21" t="s">
        <v>282</v>
      </c>
      <c r="BE241" s="108">
        <f>IF(U241="základní",N241,0)</f>
        <v>0</v>
      </c>
      <c r="BF241" s="108">
        <f>IF(U241="snížená",N241,0)</f>
        <v>0</v>
      </c>
      <c r="BG241" s="108">
        <f>IF(U241="zákl. přenesená",N241,0)</f>
        <v>0</v>
      </c>
      <c r="BH241" s="108">
        <f>IF(U241="sníž. přenesená",N241,0)</f>
        <v>0</v>
      </c>
      <c r="BI241" s="108">
        <f>IF(U241="nulová",N241,0)</f>
        <v>0</v>
      </c>
      <c r="BJ241" s="21" t="s">
        <v>84</v>
      </c>
      <c r="BK241" s="108">
        <f>L241*K241</f>
        <v>0</v>
      </c>
    </row>
    <row r="242" spans="2:18" s="1" customFormat="1" ht="6.9" customHeight="1">
      <c r="B242" s="62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4"/>
    </row>
  </sheetData>
  <sheetProtection password="CC35" sheet="1" objects="1" scenarios="1" formatCells="0" formatColumns="0" formatRows="0" sort="0" autoFilter="0"/>
  <mergeCells count="248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105:Q105"/>
    <mergeCell ref="L107:Q107"/>
    <mergeCell ref="C113:Q113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F129:I129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L138:M138"/>
    <mergeCell ref="N138:Q138"/>
    <mergeCell ref="F139:I139"/>
    <mergeCell ref="F141:I141"/>
    <mergeCell ref="L141:M141"/>
    <mergeCell ref="N141:Q141"/>
    <mergeCell ref="F142:I142"/>
    <mergeCell ref="F143:I143"/>
    <mergeCell ref="F144:I144"/>
    <mergeCell ref="F145:I145"/>
    <mergeCell ref="L145:M145"/>
    <mergeCell ref="N145:Q145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1:I201"/>
    <mergeCell ref="L201:M201"/>
    <mergeCell ref="N201:Q201"/>
    <mergeCell ref="F202:I202"/>
    <mergeCell ref="F203:I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4:I224"/>
    <mergeCell ref="L224:M224"/>
    <mergeCell ref="N224:Q224"/>
    <mergeCell ref="F227:I227"/>
    <mergeCell ref="L227:M227"/>
    <mergeCell ref="N227:Q227"/>
    <mergeCell ref="F228:I228"/>
    <mergeCell ref="F229:I229"/>
    <mergeCell ref="F230:I230"/>
    <mergeCell ref="N238:Q238"/>
    <mergeCell ref="F239:I239"/>
    <mergeCell ref="L239:M239"/>
    <mergeCell ref="N239:Q239"/>
    <mergeCell ref="F231:I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H1:K1"/>
    <mergeCell ref="S2:AC2"/>
    <mergeCell ref="F240:I240"/>
    <mergeCell ref="L240:M240"/>
    <mergeCell ref="N240:Q240"/>
    <mergeCell ref="F241:I241"/>
    <mergeCell ref="L241:M241"/>
    <mergeCell ref="N241:Q241"/>
    <mergeCell ref="N123:Q123"/>
    <mergeCell ref="N124:Q124"/>
    <mergeCell ref="N125:Q125"/>
    <mergeCell ref="N140:Q140"/>
    <mergeCell ref="N146:Q146"/>
    <mergeCell ref="N200:Q200"/>
    <mergeCell ref="N215:Q215"/>
    <mergeCell ref="N223:Q223"/>
    <mergeCell ref="N225:Q225"/>
    <mergeCell ref="N226:Q226"/>
    <mergeCell ref="N236:Q236"/>
    <mergeCell ref="F237:I237"/>
    <mergeCell ref="L237:M237"/>
    <mergeCell ref="N237:Q237"/>
    <mergeCell ref="F238:I238"/>
    <mergeCell ref="L238:M238"/>
  </mergeCells>
  <dataValidations count="2">
    <dataValidation type="list" allowBlank="1" showInputMessage="1" showErrorMessage="1" error="Povoleny jsou hodnoty K, M." sqref="D237:D242">
      <formula1>"K, M"</formula1>
    </dataValidation>
    <dataValidation type="list" allowBlank="1" showInputMessage="1" showErrorMessage="1" error="Povoleny jsou hodnoty základní, snížená, zákl. přenesená, sníž. přenesená, nulová." sqref="U237:U24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2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AIOLumir\Lumir</dc:creator>
  <cp:keywords/>
  <dc:description/>
  <cp:lastModifiedBy>Lumír Hajdušek</cp:lastModifiedBy>
  <cp:lastPrinted>2017-09-08T06:07:50Z</cp:lastPrinted>
  <dcterms:created xsi:type="dcterms:W3CDTF">2017-09-08T06:00:52Z</dcterms:created>
  <dcterms:modified xsi:type="dcterms:W3CDTF">2017-09-08T06:11:47Z</dcterms:modified>
  <cp:category/>
  <cp:version/>
  <cp:contentType/>
  <cp:contentStatus/>
</cp:coreProperties>
</file>