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handlirova\Documents\OZVZ\2018\Stavební páce\ZŠ Komenského - střecha - IO\4. Soupis prací s výkazem výměr\"/>
    </mc:Choice>
  </mc:AlternateContent>
  <bookViews>
    <workbookView xWindow="0" yWindow="0" windowWidth="28800" windowHeight="12435"/>
  </bookViews>
  <sheets>
    <sheet name="Rekapitulace stavby" sheetId="1" r:id="rId1"/>
    <sheet name="O1 - výměna střešní kryti..." sheetId="2" r:id="rId2"/>
    <sheet name="O2 - výměna střešní kryti..." sheetId="3" r:id="rId3"/>
    <sheet name="VRN - Vedlejší rozpočtové..." sheetId="4" r:id="rId4"/>
  </sheets>
  <definedNames>
    <definedName name="_xlnm.Print_Titles" localSheetId="1">'O1 - výměna střešní kryti...'!$124:$124</definedName>
    <definedName name="_xlnm.Print_Titles" localSheetId="2">'O2 - výměna střešní kryti...'!$124:$124</definedName>
    <definedName name="_xlnm.Print_Titles" localSheetId="0">'Rekapitulace stavby'!$85:$85</definedName>
    <definedName name="_xlnm.Print_Titles" localSheetId="3">'VRN - Vedlejší rozpočtové...'!$118:$118</definedName>
    <definedName name="_xlnm.Print_Area" localSheetId="1">'O1 - výměna střešní kryti...'!$C$4:$Q$70,'O1 - výměna střešní kryti...'!$C$76:$Q$108,'O1 - výměna střešní kryti...'!$C$114:$Q$197</definedName>
    <definedName name="_xlnm.Print_Area" localSheetId="2">'O2 - výměna střešní kryti...'!$C$4:$Q$70,'O2 - výměna střešní kryti...'!$C$76:$Q$108,'O2 - výměna střešní kryti...'!$C$114:$Q$200</definedName>
    <definedName name="_xlnm.Print_Area" localSheetId="0">'Rekapitulace stavby'!$C$4:$AP$70,'Rekapitulace stavby'!$C$76:$AP$98</definedName>
    <definedName name="_xlnm.Print_Area" localSheetId="3">'VRN - Vedlejší rozpočtové...'!$C$4:$Q$70,'VRN - Vedlejší rozpočtové...'!$C$76:$Q$102,'VRN - Vedlejší rozpočtové...'!$C$108:$Q$135</definedName>
  </definedNames>
  <calcPr calcId="152511"/>
</workbook>
</file>

<file path=xl/calcChain.xml><?xml version="1.0" encoding="utf-8"?>
<calcChain xmlns="http://schemas.openxmlformats.org/spreadsheetml/2006/main">
  <c r="N135" i="4" l="1"/>
  <c r="AY90" i="1"/>
  <c r="AX90" i="1"/>
  <c r="BI134" i="4"/>
  <c r="BH134" i="4"/>
  <c r="BG134" i="4"/>
  <c r="BF134" i="4"/>
  <c r="AA134" i="4"/>
  <c r="Y134" i="4"/>
  <c r="W134" i="4"/>
  <c r="BK134" i="4"/>
  <c r="N134" i="4"/>
  <c r="BE134" i="4" s="1"/>
  <c r="BI133" i="4"/>
  <c r="BH133" i="4"/>
  <c r="BG133" i="4"/>
  <c r="BF133" i="4"/>
  <c r="AA133" i="4"/>
  <c r="AA132" i="4" s="1"/>
  <c r="Y133" i="4"/>
  <c r="Y132" i="4" s="1"/>
  <c r="W133" i="4"/>
  <c r="W132" i="4" s="1"/>
  <c r="BK133" i="4"/>
  <c r="BK132" i="4" s="1"/>
  <c r="N132" i="4" s="1"/>
  <c r="N92" i="4" s="1"/>
  <c r="N133" i="4"/>
  <c r="BE133" i="4" s="1"/>
  <c r="BI131" i="4"/>
  <c r="BH131" i="4"/>
  <c r="BG131" i="4"/>
  <c r="BF131" i="4"/>
  <c r="BE131" i="4"/>
  <c r="AA131" i="4"/>
  <c r="Y131" i="4"/>
  <c r="W131" i="4"/>
  <c r="BK131" i="4"/>
  <c r="N131" i="4"/>
  <c r="BI130" i="4"/>
  <c r="BH130" i="4"/>
  <c r="BG130" i="4"/>
  <c r="BF130" i="4"/>
  <c r="AA130" i="4"/>
  <c r="Y130" i="4"/>
  <c r="W130" i="4"/>
  <c r="BK130" i="4"/>
  <c r="N130" i="4"/>
  <c r="BE130" i="4" s="1"/>
  <c r="BI129" i="4"/>
  <c r="BH129" i="4"/>
  <c r="BG129" i="4"/>
  <c r="BF129" i="4"/>
  <c r="AA129" i="4"/>
  <c r="Y129" i="4"/>
  <c r="W129" i="4"/>
  <c r="BK129" i="4"/>
  <c r="N129" i="4"/>
  <c r="BE129" i="4" s="1"/>
  <c r="BI128" i="4"/>
  <c r="BH128" i="4"/>
  <c r="BG128" i="4"/>
  <c r="BF128" i="4"/>
  <c r="BE128" i="4"/>
  <c r="AA128" i="4"/>
  <c r="Y128" i="4"/>
  <c r="W128" i="4"/>
  <c r="BK128" i="4"/>
  <c r="N128" i="4"/>
  <c r="BI127" i="4"/>
  <c r="BH127" i="4"/>
  <c r="BG127" i="4"/>
  <c r="BF127" i="4"/>
  <c r="BE127" i="4"/>
  <c r="AA127" i="4"/>
  <c r="Y127" i="4"/>
  <c r="W127" i="4"/>
  <c r="BK127" i="4"/>
  <c r="N127" i="4"/>
  <c r="BI126" i="4"/>
  <c r="BH126" i="4"/>
  <c r="BG126" i="4"/>
  <c r="BF126" i="4"/>
  <c r="AA126" i="4"/>
  <c r="Y126" i="4"/>
  <c r="W126" i="4"/>
  <c r="BK126" i="4"/>
  <c r="N126" i="4"/>
  <c r="BE126" i="4" s="1"/>
  <c r="BI125" i="4"/>
  <c r="BH125" i="4"/>
  <c r="BG125" i="4"/>
  <c r="BF125" i="4"/>
  <c r="AA125" i="4"/>
  <c r="Y125" i="4"/>
  <c r="W125" i="4"/>
  <c r="BK125" i="4"/>
  <c r="N125" i="4"/>
  <c r="BE125" i="4" s="1"/>
  <c r="BI124" i="4"/>
  <c r="BH124" i="4"/>
  <c r="BG124" i="4"/>
  <c r="BF124" i="4"/>
  <c r="AA124" i="4"/>
  <c r="AA123" i="4" s="1"/>
  <c r="Y124" i="4"/>
  <c r="Y123" i="4" s="1"/>
  <c r="W124" i="4"/>
  <c r="W123" i="4" s="1"/>
  <c r="BK124" i="4"/>
  <c r="BK123" i="4" s="1"/>
  <c r="N123" i="4" s="1"/>
  <c r="N91" i="4" s="1"/>
  <c r="N124" i="4"/>
  <c r="BE124" i="4" s="1"/>
  <c r="BI122" i="4"/>
  <c r="BH122" i="4"/>
  <c r="BG122" i="4"/>
  <c r="BF122" i="4"/>
  <c r="AA122" i="4"/>
  <c r="AA121" i="4" s="1"/>
  <c r="Y122" i="4"/>
  <c r="Y121" i="4" s="1"/>
  <c r="W122" i="4"/>
  <c r="W121" i="4" s="1"/>
  <c r="BK122" i="4"/>
  <c r="BK121" i="4" s="1"/>
  <c r="N122" i="4"/>
  <c r="BE122" i="4" s="1"/>
  <c r="F115" i="4"/>
  <c r="F113" i="4"/>
  <c r="F111" i="4"/>
  <c r="BI100" i="4"/>
  <c r="BH100" i="4"/>
  <c r="BG100" i="4"/>
  <c r="BF100" i="4"/>
  <c r="BI99" i="4"/>
  <c r="BH99" i="4"/>
  <c r="BG99" i="4"/>
  <c r="BF99" i="4"/>
  <c r="BI98" i="4"/>
  <c r="BH98" i="4"/>
  <c r="BG98" i="4"/>
  <c r="BF98" i="4"/>
  <c r="BI97" i="4"/>
  <c r="BH97" i="4"/>
  <c r="BG97" i="4"/>
  <c r="BF97" i="4"/>
  <c r="BI96" i="4"/>
  <c r="BH96" i="4"/>
  <c r="BG96" i="4"/>
  <c r="BF96" i="4"/>
  <c r="BI95" i="4"/>
  <c r="H36" i="4" s="1"/>
  <c r="BD90" i="1" s="1"/>
  <c r="BH95" i="4"/>
  <c r="H35" i="4" s="1"/>
  <c r="BC90" i="1" s="1"/>
  <c r="BG95" i="4"/>
  <c r="H34" i="4" s="1"/>
  <c r="BB90" i="1" s="1"/>
  <c r="BF95" i="4"/>
  <c r="M33" i="4" s="1"/>
  <c r="AW90" i="1" s="1"/>
  <c r="F83" i="4"/>
  <c r="F81" i="4"/>
  <c r="F79" i="4"/>
  <c r="O21" i="4"/>
  <c r="E21" i="4"/>
  <c r="M116" i="4" s="1"/>
  <c r="O20" i="4"/>
  <c r="O18" i="4"/>
  <c r="E18" i="4"/>
  <c r="M115" i="4" s="1"/>
  <c r="O17" i="4"/>
  <c r="O15" i="4"/>
  <c r="E15" i="4"/>
  <c r="F116" i="4" s="1"/>
  <c r="O14" i="4"/>
  <c r="O9" i="4"/>
  <c r="M113" i="4" s="1"/>
  <c r="F6" i="4"/>
  <c r="F110" i="4" s="1"/>
  <c r="N200" i="3"/>
  <c r="AY89" i="1"/>
  <c r="AX89" i="1"/>
  <c r="BI199" i="3"/>
  <c r="BH199" i="3"/>
  <c r="BG199" i="3"/>
  <c r="BF199" i="3"/>
  <c r="AA199" i="3"/>
  <c r="Y199" i="3"/>
  <c r="W199" i="3"/>
  <c r="BK199" i="3"/>
  <c r="N199" i="3"/>
  <c r="BE199" i="3" s="1"/>
  <c r="BI198" i="3"/>
  <c r="BH198" i="3"/>
  <c r="BG198" i="3"/>
  <c r="BF198" i="3"/>
  <c r="AA198" i="3"/>
  <c r="Y198" i="3"/>
  <c r="W198" i="3"/>
  <c r="BK198" i="3"/>
  <c r="N198" i="3"/>
  <c r="BE198" i="3" s="1"/>
  <c r="BI197" i="3"/>
  <c r="BH197" i="3"/>
  <c r="BG197" i="3"/>
  <c r="BF197" i="3"/>
  <c r="AA197" i="3"/>
  <c r="AA196" i="3" s="1"/>
  <c r="Y197" i="3"/>
  <c r="W197" i="3"/>
  <c r="W196" i="3" s="1"/>
  <c r="BK197" i="3"/>
  <c r="N197" i="3"/>
  <c r="BE197" i="3" s="1"/>
  <c r="BI195" i="3"/>
  <c r="BH195" i="3"/>
  <c r="BG195" i="3"/>
  <c r="BF195" i="3"/>
  <c r="AA195" i="3"/>
  <c r="Y195" i="3"/>
  <c r="W195" i="3"/>
  <c r="BK195" i="3"/>
  <c r="N195" i="3"/>
  <c r="BE195" i="3" s="1"/>
  <c r="BI194" i="3"/>
  <c r="BH194" i="3"/>
  <c r="BG194" i="3"/>
  <c r="BF194" i="3"/>
  <c r="AA194" i="3"/>
  <c r="Y194" i="3"/>
  <c r="W194" i="3"/>
  <c r="BK194" i="3"/>
  <c r="N194" i="3"/>
  <c r="BE194" i="3" s="1"/>
  <c r="BI193" i="3"/>
  <c r="BH193" i="3"/>
  <c r="BG193" i="3"/>
  <c r="BF193" i="3"/>
  <c r="AA193" i="3"/>
  <c r="Y193" i="3"/>
  <c r="W193" i="3"/>
  <c r="BK193" i="3"/>
  <c r="N193" i="3"/>
  <c r="BE193" i="3" s="1"/>
  <c r="BI192" i="3"/>
  <c r="BH192" i="3"/>
  <c r="BG192" i="3"/>
  <c r="BF192" i="3"/>
  <c r="AA192" i="3"/>
  <c r="Y192" i="3"/>
  <c r="W192" i="3"/>
  <c r="BK192" i="3"/>
  <c r="N192" i="3"/>
  <c r="BE192" i="3" s="1"/>
  <c r="BI191" i="3"/>
  <c r="BH191" i="3"/>
  <c r="BG191" i="3"/>
  <c r="BF191" i="3"/>
  <c r="AA191" i="3"/>
  <c r="Y191" i="3"/>
  <c r="W191" i="3"/>
  <c r="BK191" i="3"/>
  <c r="N191" i="3"/>
  <c r="BE191" i="3" s="1"/>
  <c r="BI190" i="3"/>
  <c r="BH190" i="3"/>
  <c r="BG190" i="3"/>
  <c r="BF190" i="3"/>
  <c r="AA190" i="3"/>
  <c r="Y190" i="3"/>
  <c r="W190" i="3"/>
  <c r="BK190" i="3"/>
  <c r="N190" i="3"/>
  <c r="BE190" i="3" s="1"/>
  <c r="BI189" i="3"/>
  <c r="BH189" i="3"/>
  <c r="BG189" i="3"/>
  <c r="BF189" i="3"/>
  <c r="AA189" i="3"/>
  <c r="Y189" i="3"/>
  <c r="W189" i="3"/>
  <c r="BK189" i="3"/>
  <c r="N189" i="3"/>
  <c r="BE189" i="3" s="1"/>
  <c r="BI187" i="3"/>
  <c r="BH187" i="3"/>
  <c r="BG187" i="3"/>
  <c r="BF187" i="3"/>
  <c r="AA187" i="3"/>
  <c r="Y187" i="3"/>
  <c r="W187" i="3"/>
  <c r="BK187" i="3"/>
  <c r="N187" i="3"/>
  <c r="BE187" i="3" s="1"/>
  <c r="BI186" i="3"/>
  <c r="BH186" i="3"/>
  <c r="BG186" i="3"/>
  <c r="BF186" i="3"/>
  <c r="AA186" i="3"/>
  <c r="Y186" i="3"/>
  <c r="W186" i="3"/>
  <c r="BK186" i="3"/>
  <c r="N186" i="3"/>
  <c r="BE186" i="3" s="1"/>
  <c r="BI185" i="3"/>
  <c r="BH185" i="3"/>
  <c r="BG185" i="3"/>
  <c r="BF185" i="3"/>
  <c r="AA185" i="3"/>
  <c r="Y185" i="3"/>
  <c r="W185" i="3"/>
  <c r="BK185" i="3"/>
  <c r="N185" i="3"/>
  <c r="BE185" i="3" s="1"/>
  <c r="BI184" i="3"/>
  <c r="BH184" i="3"/>
  <c r="BG184" i="3"/>
  <c r="BF184" i="3"/>
  <c r="AA184" i="3"/>
  <c r="Y184" i="3"/>
  <c r="W184" i="3"/>
  <c r="BK184" i="3"/>
  <c r="N184" i="3"/>
  <c r="BE184" i="3" s="1"/>
  <c r="BI183" i="3"/>
  <c r="BH183" i="3"/>
  <c r="BG183" i="3"/>
  <c r="BF183" i="3"/>
  <c r="AA183" i="3"/>
  <c r="Y183" i="3"/>
  <c r="W183" i="3"/>
  <c r="BK183" i="3"/>
  <c r="N183" i="3"/>
  <c r="BE183" i="3" s="1"/>
  <c r="BI182" i="3"/>
  <c r="BH182" i="3"/>
  <c r="BG182" i="3"/>
  <c r="BF182" i="3"/>
  <c r="AA182" i="3"/>
  <c r="Y182" i="3"/>
  <c r="W182" i="3"/>
  <c r="BK182" i="3"/>
  <c r="N182" i="3"/>
  <c r="BE182" i="3" s="1"/>
  <c r="BI181" i="3"/>
  <c r="BH181" i="3"/>
  <c r="BG181" i="3"/>
  <c r="BF181" i="3"/>
  <c r="AA181" i="3"/>
  <c r="Y181" i="3"/>
  <c r="W181" i="3"/>
  <c r="BK181" i="3"/>
  <c r="N181" i="3"/>
  <c r="BE181" i="3" s="1"/>
  <c r="BI180" i="3"/>
  <c r="BH180" i="3"/>
  <c r="BG180" i="3"/>
  <c r="BF180" i="3"/>
  <c r="AA180" i="3"/>
  <c r="Y180" i="3"/>
  <c r="W180" i="3"/>
  <c r="BK180" i="3"/>
  <c r="N180" i="3"/>
  <c r="BE180" i="3" s="1"/>
  <c r="BI179" i="3"/>
  <c r="BH179" i="3"/>
  <c r="BG179" i="3"/>
  <c r="BF179" i="3"/>
  <c r="AA179" i="3"/>
  <c r="Y179" i="3"/>
  <c r="W179" i="3"/>
  <c r="BK179" i="3"/>
  <c r="N179" i="3"/>
  <c r="BE179" i="3" s="1"/>
  <c r="BI178" i="3"/>
  <c r="BH178" i="3"/>
  <c r="BG178" i="3"/>
  <c r="BF178" i="3"/>
  <c r="AA178" i="3"/>
  <c r="Y178" i="3"/>
  <c r="W178" i="3"/>
  <c r="BK178" i="3"/>
  <c r="N178" i="3"/>
  <c r="BE178" i="3" s="1"/>
  <c r="BI177" i="3"/>
  <c r="BH177" i="3"/>
  <c r="BG177" i="3"/>
  <c r="BF177" i="3"/>
  <c r="AA177" i="3"/>
  <c r="Y177" i="3"/>
  <c r="W177" i="3"/>
  <c r="BK177" i="3"/>
  <c r="N177" i="3"/>
  <c r="BE177" i="3" s="1"/>
  <c r="BI176" i="3"/>
  <c r="BH176" i="3"/>
  <c r="BG176" i="3"/>
  <c r="BF176" i="3"/>
  <c r="BE176" i="3"/>
  <c r="AA176" i="3"/>
  <c r="Y176" i="3"/>
  <c r="W176" i="3"/>
  <c r="BK176" i="3"/>
  <c r="N176" i="3"/>
  <c r="BI174" i="3"/>
  <c r="BH174" i="3"/>
  <c r="BG174" i="3"/>
  <c r="BF174" i="3"/>
  <c r="BE174" i="3"/>
  <c r="AA174" i="3"/>
  <c r="Y174" i="3"/>
  <c r="Y173" i="3" s="1"/>
  <c r="W174" i="3"/>
  <c r="BK174" i="3"/>
  <c r="BK173" i="3" s="1"/>
  <c r="N173" i="3" s="1"/>
  <c r="N97" i="3" s="1"/>
  <c r="N174" i="3"/>
  <c r="BI172" i="3"/>
  <c r="BH172" i="3"/>
  <c r="BG172" i="3"/>
  <c r="BF172" i="3"/>
  <c r="AA172" i="3"/>
  <c r="Y172" i="3"/>
  <c r="W172" i="3"/>
  <c r="BK172" i="3"/>
  <c r="N172" i="3"/>
  <c r="BE172" i="3" s="1"/>
  <c r="BI169" i="3"/>
  <c r="BH169" i="3"/>
  <c r="BG169" i="3"/>
  <c r="BF169" i="3"/>
  <c r="AA169" i="3"/>
  <c r="Y169" i="3"/>
  <c r="W169" i="3"/>
  <c r="BK169" i="3"/>
  <c r="N169" i="3"/>
  <c r="BE169" i="3" s="1"/>
  <c r="BI168" i="3"/>
  <c r="BH168" i="3"/>
  <c r="BG168" i="3"/>
  <c r="BF168" i="3"/>
  <c r="AA168" i="3"/>
  <c r="Y168" i="3"/>
  <c r="W168" i="3"/>
  <c r="BK168" i="3"/>
  <c r="N168" i="3"/>
  <c r="BE168" i="3" s="1"/>
  <c r="BI167" i="3"/>
  <c r="BH167" i="3"/>
  <c r="BG167" i="3"/>
  <c r="BF167" i="3"/>
  <c r="AA167" i="3"/>
  <c r="Y167" i="3"/>
  <c r="W167" i="3"/>
  <c r="BK167" i="3"/>
  <c r="N167" i="3"/>
  <c r="BE167" i="3" s="1"/>
  <c r="BI166" i="3"/>
  <c r="BH166" i="3"/>
  <c r="BG166" i="3"/>
  <c r="BF166" i="3"/>
  <c r="AA166" i="3"/>
  <c r="Y166" i="3"/>
  <c r="W166" i="3"/>
  <c r="BK166" i="3"/>
  <c r="N166" i="3"/>
  <c r="BE166" i="3" s="1"/>
  <c r="BI165" i="3"/>
  <c r="BH165" i="3"/>
  <c r="BG165" i="3"/>
  <c r="BF165" i="3"/>
  <c r="AA165" i="3"/>
  <c r="Y165" i="3"/>
  <c r="W165" i="3"/>
  <c r="BK165" i="3"/>
  <c r="N165" i="3"/>
  <c r="BE165" i="3" s="1"/>
  <c r="BI163" i="3"/>
  <c r="BH163" i="3"/>
  <c r="BG163" i="3"/>
  <c r="BF163" i="3"/>
  <c r="AA163" i="3"/>
  <c r="Y163" i="3"/>
  <c r="W163" i="3"/>
  <c r="BK163" i="3"/>
  <c r="N163" i="3"/>
  <c r="BE163" i="3" s="1"/>
  <c r="BI161" i="3"/>
  <c r="BH161" i="3"/>
  <c r="BG161" i="3"/>
  <c r="BF161" i="3"/>
  <c r="AA161" i="3"/>
  <c r="Y161" i="3"/>
  <c r="W161" i="3"/>
  <c r="BK161" i="3"/>
  <c r="N161" i="3"/>
  <c r="BE161" i="3" s="1"/>
  <c r="BI158" i="3"/>
  <c r="BH158" i="3"/>
  <c r="BG158" i="3"/>
  <c r="BF158" i="3"/>
  <c r="AA158" i="3"/>
  <c r="AA157" i="3" s="1"/>
  <c r="Y158" i="3"/>
  <c r="W158" i="3"/>
  <c r="W157" i="3" s="1"/>
  <c r="BK158" i="3"/>
  <c r="N158" i="3"/>
  <c r="BE158" i="3" s="1"/>
  <c r="BI156" i="3"/>
  <c r="BH156" i="3"/>
  <c r="BG156" i="3"/>
  <c r="BF156" i="3"/>
  <c r="AA156" i="3"/>
  <c r="AA155" i="3" s="1"/>
  <c r="Y156" i="3"/>
  <c r="Y155" i="3" s="1"/>
  <c r="W156" i="3"/>
  <c r="W155" i="3" s="1"/>
  <c r="BK156" i="3"/>
  <c r="BK155" i="3" s="1"/>
  <c r="N156" i="3"/>
  <c r="BE156" i="3" s="1"/>
  <c r="BI153" i="3"/>
  <c r="BH153" i="3"/>
  <c r="BG153" i="3"/>
  <c r="BF153" i="3"/>
  <c r="BE153" i="3"/>
  <c r="AA153" i="3"/>
  <c r="AA152" i="3" s="1"/>
  <c r="Y153" i="3"/>
  <c r="Y152" i="3" s="1"/>
  <c r="W153" i="3"/>
  <c r="W152" i="3" s="1"/>
  <c r="BK153" i="3"/>
  <c r="BK152" i="3" s="1"/>
  <c r="N152" i="3" s="1"/>
  <c r="N93" i="3" s="1"/>
  <c r="N153" i="3"/>
  <c r="BI150" i="3"/>
  <c r="BH150" i="3"/>
  <c r="BG150" i="3"/>
  <c r="BF150" i="3"/>
  <c r="AA150" i="3"/>
  <c r="Y150" i="3"/>
  <c r="W150" i="3"/>
  <c r="BK150" i="3"/>
  <c r="N150" i="3"/>
  <c r="BE150" i="3" s="1"/>
  <c r="BI148" i="3"/>
  <c r="BH148" i="3"/>
  <c r="BG148" i="3"/>
  <c r="BF148" i="3"/>
  <c r="AA148" i="3"/>
  <c r="Y148" i="3"/>
  <c r="W148" i="3"/>
  <c r="BK148" i="3"/>
  <c r="N148" i="3"/>
  <c r="BE148" i="3" s="1"/>
  <c r="BI146" i="3"/>
  <c r="BH146" i="3"/>
  <c r="BG146" i="3"/>
  <c r="BF146" i="3"/>
  <c r="BE146" i="3"/>
  <c r="AA146" i="3"/>
  <c r="Y146" i="3"/>
  <c r="W146" i="3"/>
  <c r="BK146" i="3"/>
  <c r="N146" i="3"/>
  <c r="BI145" i="3"/>
  <c r="BH145" i="3"/>
  <c r="BG145" i="3"/>
  <c r="BF145" i="3"/>
  <c r="BE145" i="3"/>
  <c r="AA145" i="3"/>
  <c r="Y145" i="3"/>
  <c r="W145" i="3"/>
  <c r="BK145" i="3"/>
  <c r="N145" i="3"/>
  <c r="BI144" i="3"/>
  <c r="BH144" i="3"/>
  <c r="BG144" i="3"/>
  <c r="BF144" i="3"/>
  <c r="AA144" i="3"/>
  <c r="Y144" i="3"/>
  <c r="W144" i="3"/>
  <c r="BK144" i="3"/>
  <c r="N144" i="3"/>
  <c r="BE144" i="3" s="1"/>
  <c r="BI142" i="3"/>
  <c r="BH142" i="3"/>
  <c r="BG142" i="3"/>
  <c r="BF142" i="3"/>
  <c r="AA142" i="3"/>
  <c r="Y142" i="3"/>
  <c r="W142" i="3"/>
  <c r="BK142" i="3"/>
  <c r="N142" i="3"/>
  <c r="BE142" i="3" s="1"/>
  <c r="BI141" i="3"/>
  <c r="BH141" i="3"/>
  <c r="BG141" i="3"/>
  <c r="BF141" i="3"/>
  <c r="BE141" i="3"/>
  <c r="AA141" i="3"/>
  <c r="Y141" i="3"/>
  <c r="W141" i="3"/>
  <c r="BK141" i="3"/>
  <c r="N141" i="3"/>
  <c r="BI140" i="3"/>
  <c r="BH140" i="3"/>
  <c r="BG140" i="3"/>
  <c r="BF140" i="3"/>
  <c r="BE140" i="3"/>
  <c r="AA140" i="3"/>
  <c r="Y140" i="3"/>
  <c r="Y139" i="3" s="1"/>
  <c r="W140" i="3"/>
  <c r="BK140" i="3"/>
  <c r="BK139" i="3" s="1"/>
  <c r="N139" i="3" s="1"/>
  <c r="N92" i="3" s="1"/>
  <c r="N140" i="3"/>
  <c r="BI137" i="3"/>
  <c r="BH137" i="3"/>
  <c r="BG137" i="3"/>
  <c r="BF137" i="3"/>
  <c r="AA137" i="3"/>
  <c r="Y137" i="3"/>
  <c r="W137" i="3"/>
  <c r="BK137" i="3"/>
  <c r="N137" i="3"/>
  <c r="BE137" i="3" s="1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AA135" i="3"/>
  <c r="Y135" i="3"/>
  <c r="W135" i="3"/>
  <c r="BK135" i="3"/>
  <c r="N135" i="3"/>
  <c r="BE135" i="3" s="1"/>
  <c r="BI133" i="3"/>
  <c r="BH133" i="3"/>
  <c r="BG133" i="3"/>
  <c r="BF133" i="3"/>
  <c r="AA133" i="3"/>
  <c r="Y133" i="3"/>
  <c r="W133" i="3"/>
  <c r="BK133" i="3"/>
  <c r="N133" i="3"/>
  <c r="BE133" i="3" s="1"/>
  <c r="BI132" i="3"/>
  <c r="BH132" i="3"/>
  <c r="BG132" i="3"/>
  <c r="BF132" i="3"/>
  <c r="AA132" i="3"/>
  <c r="AA131" i="3" s="1"/>
  <c r="Y132" i="3"/>
  <c r="W132" i="3"/>
  <c r="W131" i="3" s="1"/>
  <c r="BK132" i="3"/>
  <c r="N132" i="3"/>
  <c r="BE132" i="3" s="1"/>
  <c r="BI128" i="3"/>
  <c r="BH128" i="3"/>
  <c r="BG128" i="3"/>
  <c r="BF128" i="3"/>
  <c r="AA128" i="3"/>
  <c r="AA127" i="3" s="1"/>
  <c r="Y128" i="3"/>
  <c r="Y127" i="3" s="1"/>
  <c r="W128" i="3"/>
  <c r="W127" i="3" s="1"/>
  <c r="BK128" i="3"/>
  <c r="BK127" i="3" s="1"/>
  <c r="N128" i="3"/>
  <c r="BE128" i="3" s="1"/>
  <c r="F121" i="3"/>
  <c r="F119" i="3"/>
  <c r="F117" i="3"/>
  <c r="BI106" i="3"/>
  <c r="BH106" i="3"/>
  <c r="BG106" i="3"/>
  <c r="BF106" i="3"/>
  <c r="BI105" i="3"/>
  <c r="BH105" i="3"/>
  <c r="BG105" i="3"/>
  <c r="BF105" i="3"/>
  <c r="BI104" i="3"/>
  <c r="BH104" i="3"/>
  <c r="BG104" i="3"/>
  <c r="BF104" i="3"/>
  <c r="BI103" i="3"/>
  <c r="BH103" i="3"/>
  <c r="BG103" i="3"/>
  <c r="BF103" i="3"/>
  <c r="BI102" i="3"/>
  <c r="BH102" i="3"/>
  <c r="BG102" i="3"/>
  <c r="BF102" i="3"/>
  <c r="BI101" i="3"/>
  <c r="H36" i="3" s="1"/>
  <c r="BD89" i="1" s="1"/>
  <c r="BH101" i="3"/>
  <c r="BG101" i="3"/>
  <c r="H34" i="3" s="1"/>
  <c r="BB89" i="1" s="1"/>
  <c r="BF101" i="3"/>
  <c r="M84" i="3"/>
  <c r="F83" i="3"/>
  <c r="F81" i="3"/>
  <c r="F79" i="3"/>
  <c r="O21" i="3"/>
  <c r="E21" i="3"/>
  <c r="M122" i="3" s="1"/>
  <c r="O20" i="3"/>
  <c r="O18" i="3"/>
  <c r="E18" i="3"/>
  <c r="M121" i="3" s="1"/>
  <c r="O17" i="3"/>
  <c r="O15" i="3"/>
  <c r="E15" i="3"/>
  <c r="F122" i="3" s="1"/>
  <c r="O14" i="3"/>
  <c r="O9" i="3"/>
  <c r="M119" i="3" s="1"/>
  <c r="F6" i="3"/>
  <c r="F116" i="3" s="1"/>
  <c r="N197" i="2"/>
  <c r="AY88" i="1"/>
  <c r="AX88" i="1"/>
  <c r="BI196" i="2"/>
  <c r="BH196" i="2"/>
  <c r="BG196" i="2"/>
  <c r="BF196" i="2"/>
  <c r="AA196" i="2"/>
  <c r="Y196" i="2"/>
  <c r="W196" i="2"/>
  <c r="BK196" i="2"/>
  <c r="N196" i="2"/>
  <c r="BE196" i="2" s="1"/>
  <c r="BI195" i="2"/>
  <c r="BH195" i="2"/>
  <c r="BG195" i="2"/>
  <c r="BF195" i="2"/>
  <c r="AA195" i="2"/>
  <c r="Y195" i="2"/>
  <c r="W195" i="2"/>
  <c r="BK195" i="2"/>
  <c r="N195" i="2"/>
  <c r="BE195" i="2" s="1"/>
  <c r="BI194" i="2"/>
  <c r="BH194" i="2"/>
  <c r="BG194" i="2"/>
  <c r="BF194" i="2"/>
  <c r="AA194" i="2"/>
  <c r="AA193" i="2" s="1"/>
  <c r="Y194" i="2"/>
  <c r="W194" i="2"/>
  <c r="W193" i="2" s="1"/>
  <c r="BK194" i="2"/>
  <c r="N194" i="2"/>
  <c r="BE194" i="2" s="1"/>
  <c r="BI192" i="2"/>
  <c r="BH192" i="2"/>
  <c r="BG192" i="2"/>
  <c r="BF192" i="2"/>
  <c r="AA192" i="2"/>
  <c r="Y192" i="2"/>
  <c r="W192" i="2"/>
  <c r="BK192" i="2"/>
  <c r="N192" i="2"/>
  <c r="BE192" i="2" s="1"/>
  <c r="BI191" i="2"/>
  <c r="BH191" i="2"/>
  <c r="BG191" i="2"/>
  <c r="BF191" i="2"/>
  <c r="AA191" i="2"/>
  <c r="Y191" i="2"/>
  <c r="W191" i="2"/>
  <c r="BK191" i="2"/>
  <c r="N191" i="2"/>
  <c r="BE191" i="2" s="1"/>
  <c r="BI190" i="2"/>
  <c r="BH190" i="2"/>
  <c r="BG190" i="2"/>
  <c r="BF190" i="2"/>
  <c r="BE190" i="2"/>
  <c r="AA190" i="2"/>
  <c r="Y190" i="2"/>
  <c r="W190" i="2"/>
  <c r="BK190" i="2"/>
  <c r="N190" i="2"/>
  <c r="BI189" i="2"/>
  <c r="BH189" i="2"/>
  <c r="BG189" i="2"/>
  <c r="BF189" i="2"/>
  <c r="BE189" i="2"/>
  <c r="AA189" i="2"/>
  <c r="Y189" i="2"/>
  <c r="W189" i="2"/>
  <c r="BK189" i="2"/>
  <c r="N189" i="2"/>
  <c r="BI188" i="2"/>
  <c r="BH188" i="2"/>
  <c r="BG188" i="2"/>
  <c r="BF188" i="2"/>
  <c r="BE188" i="2"/>
  <c r="AA188" i="2"/>
  <c r="Y188" i="2"/>
  <c r="W188" i="2"/>
  <c r="BK188" i="2"/>
  <c r="N188" i="2"/>
  <c r="BI187" i="2"/>
  <c r="BH187" i="2"/>
  <c r="BG187" i="2"/>
  <c r="BF187" i="2"/>
  <c r="AA187" i="2"/>
  <c r="Y187" i="2"/>
  <c r="W187" i="2"/>
  <c r="BK187" i="2"/>
  <c r="N187" i="2"/>
  <c r="BE187" i="2" s="1"/>
  <c r="BI185" i="2"/>
  <c r="BH185" i="2"/>
  <c r="BG185" i="2"/>
  <c r="BF185" i="2"/>
  <c r="AA185" i="2"/>
  <c r="Y185" i="2"/>
  <c r="W185" i="2"/>
  <c r="BK185" i="2"/>
  <c r="N185" i="2"/>
  <c r="BE185" i="2" s="1"/>
  <c r="BI184" i="2"/>
  <c r="BH184" i="2"/>
  <c r="BG184" i="2"/>
  <c r="BF184" i="2"/>
  <c r="AA184" i="2"/>
  <c r="Y184" i="2"/>
  <c r="W184" i="2"/>
  <c r="BK184" i="2"/>
  <c r="N184" i="2"/>
  <c r="BE184" i="2" s="1"/>
  <c r="BI182" i="2"/>
  <c r="BH182" i="2"/>
  <c r="BG182" i="2"/>
  <c r="BF182" i="2"/>
  <c r="AA182" i="2"/>
  <c r="Y182" i="2"/>
  <c r="W182" i="2"/>
  <c r="BK182" i="2"/>
  <c r="N182" i="2"/>
  <c r="BE182" i="2" s="1"/>
  <c r="BI180" i="2"/>
  <c r="BH180" i="2"/>
  <c r="BG180" i="2"/>
  <c r="BF180" i="2"/>
  <c r="AA180" i="2"/>
  <c r="Y180" i="2"/>
  <c r="W180" i="2"/>
  <c r="BK180" i="2"/>
  <c r="N180" i="2"/>
  <c r="BE180" i="2" s="1"/>
  <c r="BI178" i="2"/>
  <c r="BH178" i="2"/>
  <c r="BG178" i="2"/>
  <c r="BF178" i="2"/>
  <c r="AA178" i="2"/>
  <c r="Y178" i="2"/>
  <c r="W178" i="2"/>
  <c r="BK178" i="2"/>
  <c r="N178" i="2"/>
  <c r="BE178" i="2" s="1"/>
  <c r="BI177" i="2"/>
  <c r="BH177" i="2"/>
  <c r="BG177" i="2"/>
  <c r="BF177" i="2"/>
  <c r="AA177" i="2"/>
  <c r="Y177" i="2"/>
  <c r="W177" i="2"/>
  <c r="BK177" i="2"/>
  <c r="N177" i="2"/>
  <c r="BE177" i="2" s="1"/>
  <c r="BI176" i="2"/>
  <c r="BH176" i="2"/>
  <c r="BG176" i="2"/>
  <c r="BF176" i="2"/>
  <c r="AA176" i="2"/>
  <c r="Y176" i="2"/>
  <c r="W176" i="2"/>
  <c r="BK176" i="2"/>
  <c r="N176" i="2"/>
  <c r="BE176" i="2" s="1"/>
  <c r="BI175" i="2"/>
  <c r="BH175" i="2"/>
  <c r="BG175" i="2"/>
  <c r="BF175" i="2"/>
  <c r="AA175" i="2"/>
  <c r="Y175" i="2"/>
  <c r="W175" i="2"/>
  <c r="BK175" i="2"/>
  <c r="N175" i="2"/>
  <c r="BE175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1" i="2"/>
  <c r="BH171" i="2"/>
  <c r="BG171" i="2"/>
  <c r="BF171" i="2"/>
  <c r="AA171" i="2"/>
  <c r="AA170" i="2" s="1"/>
  <c r="Y171" i="2"/>
  <c r="W171" i="2"/>
  <c r="W170" i="2" s="1"/>
  <c r="BK171" i="2"/>
  <c r="N171" i="2"/>
  <c r="BE171" i="2" s="1"/>
  <c r="BI169" i="2"/>
  <c r="BH169" i="2"/>
  <c r="BG169" i="2"/>
  <c r="BF169" i="2"/>
  <c r="AA169" i="2"/>
  <c r="Y169" i="2"/>
  <c r="W169" i="2"/>
  <c r="BK169" i="2"/>
  <c r="N169" i="2"/>
  <c r="BE169" i="2" s="1"/>
  <c r="BI166" i="2"/>
  <c r="BH166" i="2"/>
  <c r="BG166" i="2"/>
  <c r="BF166" i="2"/>
  <c r="AA166" i="2"/>
  <c r="Y166" i="2"/>
  <c r="W166" i="2"/>
  <c r="BK166" i="2"/>
  <c r="N166" i="2"/>
  <c r="BE166" i="2" s="1"/>
  <c r="BI165" i="2"/>
  <c r="BH165" i="2"/>
  <c r="BG165" i="2"/>
  <c r="BF165" i="2"/>
  <c r="AA165" i="2"/>
  <c r="Y165" i="2"/>
  <c r="W165" i="2"/>
  <c r="BK165" i="2"/>
  <c r="N165" i="2"/>
  <c r="BE165" i="2" s="1"/>
  <c r="BI164" i="2"/>
  <c r="BH164" i="2"/>
  <c r="BG164" i="2"/>
  <c r="BF164" i="2"/>
  <c r="AA164" i="2"/>
  <c r="Y164" i="2"/>
  <c r="W164" i="2"/>
  <c r="BK164" i="2"/>
  <c r="N164" i="2"/>
  <c r="BE164" i="2" s="1"/>
  <c r="BI163" i="2"/>
  <c r="BH163" i="2"/>
  <c r="BG163" i="2"/>
  <c r="BF163" i="2"/>
  <c r="AA163" i="2"/>
  <c r="Y163" i="2"/>
  <c r="W163" i="2"/>
  <c r="BK163" i="2"/>
  <c r="N163" i="2"/>
  <c r="BE163" i="2" s="1"/>
  <c r="BI162" i="2"/>
  <c r="BH162" i="2"/>
  <c r="BG162" i="2"/>
  <c r="BF162" i="2"/>
  <c r="AA162" i="2"/>
  <c r="Y162" i="2"/>
  <c r="W162" i="2"/>
  <c r="BK162" i="2"/>
  <c r="N162" i="2"/>
  <c r="BE162" i="2" s="1"/>
  <c r="BI160" i="2"/>
  <c r="BH160" i="2"/>
  <c r="BG160" i="2"/>
  <c r="BF160" i="2"/>
  <c r="AA160" i="2"/>
  <c r="Y160" i="2"/>
  <c r="W160" i="2"/>
  <c r="BK160" i="2"/>
  <c r="N160" i="2"/>
  <c r="BE160" i="2" s="1"/>
  <c r="BI158" i="2"/>
  <c r="BH158" i="2"/>
  <c r="BG158" i="2"/>
  <c r="BF158" i="2"/>
  <c r="AA158" i="2"/>
  <c r="Y158" i="2"/>
  <c r="W158" i="2"/>
  <c r="BK158" i="2"/>
  <c r="N158" i="2"/>
  <c r="BE158" i="2" s="1"/>
  <c r="BI155" i="2"/>
  <c r="BH155" i="2"/>
  <c r="BG155" i="2"/>
  <c r="BF155" i="2"/>
  <c r="AA155" i="2"/>
  <c r="Y155" i="2"/>
  <c r="Y154" i="2" s="1"/>
  <c r="W155" i="2"/>
  <c r="BK155" i="2"/>
  <c r="BK154" i="2" s="1"/>
  <c r="N154" i="2" s="1"/>
  <c r="N96" i="2" s="1"/>
  <c r="N155" i="2"/>
  <c r="BE155" i="2" s="1"/>
  <c r="BI153" i="2"/>
  <c r="BH153" i="2"/>
  <c r="BG153" i="2"/>
  <c r="BF153" i="2"/>
  <c r="BE153" i="2"/>
  <c r="AA153" i="2"/>
  <c r="AA152" i="2" s="1"/>
  <c r="Y153" i="2"/>
  <c r="Y152" i="2" s="1"/>
  <c r="W153" i="2"/>
  <c r="W152" i="2" s="1"/>
  <c r="BK153" i="2"/>
  <c r="BK152" i="2" s="1"/>
  <c r="N153" i="2"/>
  <c r="BI150" i="2"/>
  <c r="BH150" i="2"/>
  <c r="BG150" i="2"/>
  <c r="BF150" i="2"/>
  <c r="AA150" i="2"/>
  <c r="AA149" i="2" s="1"/>
  <c r="Y150" i="2"/>
  <c r="Y149" i="2" s="1"/>
  <c r="W150" i="2"/>
  <c r="W149" i="2" s="1"/>
  <c r="BK150" i="2"/>
  <c r="BK149" i="2" s="1"/>
  <c r="N149" i="2" s="1"/>
  <c r="N93" i="2" s="1"/>
  <c r="N150" i="2"/>
  <c r="BE150" i="2" s="1"/>
  <c r="BI147" i="2"/>
  <c r="BH147" i="2"/>
  <c r="BG147" i="2"/>
  <c r="BF147" i="2"/>
  <c r="AA147" i="2"/>
  <c r="Y147" i="2"/>
  <c r="W147" i="2"/>
  <c r="BK147" i="2"/>
  <c r="N147" i="2"/>
  <c r="BE147" i="2" s="1"/>
  <c r="BI145" i="2"/>
  <c r="BH145" i="2"/>
  <c r="BG145" i="2"/>
  <c r="BF145" i="2"/>
  <c r="BE145" i="2"/>
  <c r="AA145" i="2"/>
  <c r="Y145" i="2"/>
  <c r="W145" i="2"/>
  <c r="BK145" i="2"/>
  <c r="N145" i="2"/>
  <c r="BI143" i="2"/>
  <c r="BH143" i="2"/>
  <c r="BG143" i="2"/>
  <c r="BF143" i="2"/>
  <c r="AA143" i="2"/>
  <c r="Y143" i="2"/>
  <c r="W143" i="2"/>
  <c r="BK143" i="2"/>
  <c r="N143" i="2"/>
  <c r="BE143" i="2" s="1"/>
  <c r="BI142" i="2"/>
  <c r="BH142" i="2"/>
  <c r="BG142" i="2"/>
  <c r="BF142" i="2"/>
  <c r="AA142" i="2"/>
  <c r="Y142" i="2"/>
  <c r="W142" i="2"/>
  <c r="BK142" i="2"/>
  <c r="N142" i="2"/>
  <c r="BE142" i="2" s="1"/>
  <c r="BI141" i="2"/>
  <c r="BH141" i="2"/>
  <c r="BG141" i="2"/>
  <c r="BF141" i="2"/>
  <c r="BE141" i="2"/>
  <c r="AA141" i="2"/>
  <c r="Y141" i="2"/>
  <c r="W141" i="2"/>
  <c r="BK141" i="2"/>
  <c r="N141" i="2"/>
  <c r="BI139" i="2"/>
  <c r="BH139" i="2"/>
  <c r="BG139" i="2"/>
  <c r="BF139" i="2"/>
  <c r="BE139" i="2"/>
  <c r="AA139" i="2"/>
  <c r="Y139" i="2"/>
  <c r="W139" i="2"/>
  <c r="BK139" i="2"/>
  <c r="N139" i="2"/>
  <c r="BI138" i="2"/>
  <c r="BH138" i="2"/>
  <c r="BG138" i="2"/>
  <c r="BF138" i="2"/>
  <c r="AA138" i="2"/>
  <c r="Y138" i="2"/>
  <c r="W138" i="2"/>
  <c r="BK138" i="2"/>
  <c r="N138" i="2"/>
  <c r="BE138" i="2" s="1"/>
  <c r="BI137" i="2"/>
  <c r="BH137" i="2"/>
  <c r="BG137" i="2"/>
  <c r="BF137" i="2"/>
  <c r="AA137" i="2"/>
  <c r="Y137" i="2"/>
  <c r="Y136" i="2" s="1"/>
  <c r="W137" i="2"/>
  <c r="BK137" i="2"/>
  <c r="BK136" i="2" s="1"/>
  <c r="N136" i="2" s="1"/>
  <c r="N92" i="2" s="1"/>
  <c r="N137" i="2"/>
  <c r="BE137" i="2" s="1"/>
  <c r="BI135" i="2"/>
  <c r="BH135" i="2"/>
  <c r="BG135" i="2"/>
  <c r="BF135" i="2"/>
  <c r="BE135" i="2"/>
  <c r="AA135" i="2"/>
  <c r="Y135" i="2"/>
  <c r="W135" i="2"/>
  <c r="BK135" i="2"/>
  <c r="N135" i="2"/>
  <c r="BI133" i="2"/>
  <c r="BH133" i="2"/>
  <c r="BG133" i="2"/>
  <c r="BF133" i="2"/>
  <c r="AA133" i="2"/>
  <c r="Y133" i="2"/>
  <c r="W133" i="2"/>
  <c r="BK133" i="2"/>
  <c r="N133" i="2"/>
  <c r="BE133" i="2" s="1"/>
  <c r="BI132" i="2"/>
  <c r="BH132" i="2"/>
  <c r="BG132" i="2"/>
  <c r="BF132" i="2"/>
  <c r="AA132" i="2"/>
  <c r="Y132" i="2"/>
  <c r="Y131" i="2" s="1"/>
  <c r="W132" i="2"/>
  <c r="BK132" i="2"/>
  <c r="BK131" i="2" s="1"/>
  <c r="N131" i="2" s="1"/>
  <c r="N91" i="2" s="1"/>
  <c r="N132" i="2"/>
  <c r="BE132" i="2" s="1"/>
  <c r="BI128" i="2"/>
  <c r="BH128" i="2"/>
  <c r="BG128" i="2"/>
  <c r="BF128" i="2"/>
  <c r="BE128" i="2"/>
  <c r="AA128" i="2"/>
  <c r="AA127" i="2" s="1"/>
  <c r="Y128" i="2"/>
  <c r="Y127" i="2" s="1"/>
  <c r="Y126" i="2" s="1"/>
  <c r="W128" i="2"/>
  <c r="W127" i="2" s="1"/>
  <c r="BK128" i="2"/>
  <c r="BK127" i="2" s="1"/>
  <c r="N128" i="2"/>
  <c r="F121" i="2"/>
  <c r="F119" i="2"/>
  <c r="F11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BH103" i="2"/>
  <c r="BG103" i="2"/>
  <c r="BF103" i="2"/>
  <c r="BI102" i="2"/>
  <c r="BH102" i="2"/>
  <c r="BG102" i="2"/>
  <c r="BF102" i="2"/>
  <c r="BI101" i="2"/>
  <c r="BH101" i="2"/>
  <c r="H35" i="2" s="1"/>
  <c r="BC88" i="1" s="1"/>
  <c r="BG101" i="2"/>
  <c r="BF101" i="2"/>
  <c r="M33" i="2" s="1"/>
  <c r="AW88" i="1" s="1"/>
  <c r="F83" i="2"/>
  <c r="F81" i="2"/>
  <c r="F79" i="2"/>
  <c r="O21" i="2"/>
  <c r="E21" i="2"/>
  <c r="M122" i="2" s="1"/>
  <c r="O20" i="2"/>
  <c r="O18" i="2"/>
  <c r="E18" i="2"/>
  <c r="M121" i="2" s="1"/>
  <c r="O17" i="2"/>
  <c r="O15" i="2"/>
  <c r="E15" i="2"/>
  <c r="F122" i="2" s="1"/>
  <c r="O14" i="2"/>
  <c r="O9" i="2"/>
  <c r="M119" i="2" s="1"/>
  <c r="F6" i="2"/>
  <c r="F116" i="2" s="1"/>
  <c r="CK96" i="1"/>
  <c r="CJ96" i="1"/>
  <c r="CI96" i="1"/>
  <c r="CC96" i="1"/>
  <c r="CH96" i="1"/>
  <c r="CB96" i="1"/>
  <c r="CG96" i="1"/>
  <c r="CA96" i="1"/>
  <c r="CF96" i="1"/>
  <c r="BZ96" i="1"/>
  <c r="CE96" i="1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H93" i="1"/>
  <c r="CG93" i="1"/>
  <c r="CF93" i="1"/>
  <c r="BZ93" i="1"/>
  <c r="CE93" i="1"/>
  <c r="AM83" i="1"/>
  <c r="L83" i="1"/>
  <c r="AM82" i="1"/>
  <c r="L82" i="1"/>
  <c r="AM80" i="1"/>
  <c r="L80" i="1"/>
  <c r="L78" i="1"/>
  <c r="L77" i="1"/>
  <c r="H34" i="2" l="1"/>
  <c r="BB88" i="1" s="1"/>
  <c r="BB87" i="1" s="1"/>
  <c r="W33" i="1" s="1"/>
  <c r="H36" i="2"/>
  <c r="BD88" i="1" s="1"/>
  <c r="BD87" i="1" s="1"/>
  <c r="W35" i="1" s="1"/>
  <c r="W131" i="2"/>
  <c r="AA131" i="2"/>
  <c r="W136" i="2"/>
  <c r="AA136" i="2"/>
  <c r="W154" i="2"/>
  <c r="AA154" i="2"/>
  <c r="AA151" i="2" s="1"/>
  <c r="BK170" i="2"/>
  <c r="N170" i="2" s="1"/>
  <c r="N97" i="2" s="1"/>
  <c r="Y170" i="2"/>
  <c r="BK193" i="2"/>
  <c r="N193" i="2" s="1"/>
  <c r="N98" i="2" s="1"/>
  <c r="Y193" i="2"/>
  <c r="M33" i="3"/>
  <c r="AW89" i="1" s="1"/>
  <c r="H35" i="3"/>
  <c r="BC89" i="1" s="1"/>
  <c r="BC87" i="1" s="1"/>
  <c r="BK131" i="3"/>
  <c r="N131" i="3" s="1"/>
  <c r="N91" i="3" s="1"/>
  <c r="Y131" i="3"/>
  <c r="Y126" i="3" s="1"/>
  <c r="W139" i="3"/>
  <c r="AA139" i="3"/>
  <c r="BK157" i="3"/>
  <c r="N157" i="3" s="1"/>
  <c r="N96" i="3" s="1"/>
  <c r="Y157" i="3"/>
  <c r="W173" i="3"/>
  <c r="W154" i="3" s="1"/>
  <c r="AA173" i="3"/>
  <c r="BK196" i="3"/>
  <c r="N196" i="3" s="1"/>
  <c r="N98" i="3" s="1"/>
  <c r="Y196" i="3"/>
  <c r="W126" i="3"/>
  <c r="AA120" i="4"/>
  <c r="AA119" i="4" s="1"/>
  <c r="W126" i="2"/>
  <c r="Y120" i="4"/>
  <c r="Y119" i="4" s="1"/>
  <c r="BK151" i="2"/>
  <c r="N151" i="2" s="1"/>
  <c r="N94" i="2" s="1"/>
  <c r="N152" i="2"/>
  <c r="N95" i="2" s="1"/>
  <c r="N155" i="3"/>
  <c r="N95" i="3" s="1"/>
  <c r="AA126" i="2"/>
  <c r="W151" i="2"/>
  <c r="Y151" i="2"/>
  <c r="Y125" i="2" s="1"/>
  <c r="Y154" i="3"/>
  <c r="AX87" i="1"/>
  <c r="N127" i="3"/>
  <c r="N90" i="3" s="1"/>
  <c r="BK126" i="3"/>
  <c r="AA154" i="3"/>
  <c r="BK120" i="4"/>
  <c r="N121" i="4"/>
  <c r="N90" i="4" s="1"/>
  <c r="BK126" i="2"/>
  <c r="N127" i="2"/>
  <c r="N90" i="2" s="1"/>
  <c r="AA126" i="3"/>
  <c r="AA125" i="3" s="1"/>
  <c r="W120" i="4"/>
  <c r="W119" i="4" s="1"/>
  <c r="AU90" i="1" s="1"/>
  <c r="M81" i="3"/>
  <c r="F78" i="4"/>
  <c r="M83" i="2"/>
  <c r="H33" i="3"/>
  <c r="BA89" i="1" s="1"/>
  <c r="F84" i="2"/>
  <c r="M83" i="3"/>
  <c r="M84" i="2"/>
  <c r="F84" i="3"/>
  <c r="M81" i="4"/>
  <c r="F78" i="2"/>
  <c r="H33" i="4"/>
  <c r="BA90" i="1" s="1"/>
  <c r="F78" i="3"/>
  <c r="M83" i="4"/>
  <c r="H33" i="2"/>
  <c r="BA88" i="1" s="1"/>
  <c r="F84" i="4"/>
  <c r="M81" i="2"/>
  <c r="M84" i="4"/>
  <c r="W34" i="1" l="1"/>
  <c r="AY87" i="1"/>
  <c r="AA125" i="2"/>
  <c r="W125" i="3"/>
  <c r="AU89" i="1" s="1"/>
  <c r="BA87" i="1"/>
  <c r="BK154" i="3"/>
  <c r="N154" i="3" s="1"/>
  <c r="N94" i="3" s="1"/>
  <c r="N126" i="2"/>
  <c r="N89" i="2" s="1"/>
  <c r="BK125" i="2"/>
  <c r="N125" i="2" s="1"/>
  <c r="N88" i="2" s="1"/>
  <c r="N126" i="3"/>
  <c r="N89" i="3" s="1"/>
  <c r="AW87" i="1"/>
  <c r="AK32" i="1" s="1"/>
  <c r="W32" i="1"/>
  <c r="BK119" i="4"/>
  <c r="N119" i="4" s="1"/>
  <c r="N88" i="4" s="1"/>
  <c r="N120" i="4"/>
  <c r="N89" i="4" s="1"/>
  <c r="Y125" i="3"/>
  <c r="W125" i="2"/>
  <c r="AU88" i="1" s="1"/>
  <c r="AU87" i="1" s="1"/>
  <c r="BK125" i="3" l="1"/>
  <c r="N125" i="3" s="1"/>
  <c r="N88" i="3" s="1"/>
  <c r="N97" i="4"/>
  <c r="BE97" i="4" s="1"/>
  <c r="N98" i="4"/>
  <c r="BE98" i="4" s="1"/>
  <c r="N99" i="4"/>
  <c r="BE99" i="4" s="1"/>
  <c r="N95" i="4"/>
  <c r="N100" i="4"/>
  <c r="BE100" i="4" s="1"/>
  <c r="N96" i="4"/>
  <c r="BE96" i="4" s="1"/>
  <c r="M27" i="4"/>
  <c r="N105" i="3"/>
  <c r="BE105" i="3" s="1"/>
  <c r="N101" i="3"/>
  <c r="N106" i="3"/>
  <c r="BE106" i="3" s="1"/>
  <c r="N102" i="3"/>
  <c r="BE102" i="3" s="1"/>
  <c r="M27" i="3"/>
  <c r="N103" i="3"/>
  <c r="BE103" i="3" s="1"/>
  <c r="N104" i="3"/>
  <c r="BE104" i="3" s="1"/>
  <c r="N105" i="2"/>
  <c r="BE105" i="2" s="1"/>
  <c r="N101" i="2"/>
  <c r="N106" i="2"/>
  <c r="BE106" i="2" s="1"/>
  <c r="N102" i="2"/>
  <c r="BE102" i="2" s="1"/>
  <c r="M27" i="2"/>
  <c r="N103" i="2"/>
  <c r="BE103" i="2" s="1"/>
  <c r="N104" i="2"/>
  <c r="BE104" i="2" s="1"/>
  <c r="N94" i="4" l="1"/>
  <c r="BE95" i="4"/>
  <c r="BE101" i="2"/>
  <c r="N100" i="2"/>
  <c r="N100" i="3"/>
  <c r="BE101" i="3"/>
  <c r="M32" i="2" l="1"/>
  <c r="AV88" i="1" s="1"/>
  <c r="AT88" i="1" s="1"/>
  <c r="H32" i="2"/>
  <c r="AZ88" i="1" s="1"/>
  <c r="M28" i="2"/>
  <c r="L108" i="2"/>
  <c r="M28" i="4"/>
  <c r="L102" i="4"/>
  <c r="M28" i="3"/>
  <c r="L108" i="3"/>
  <c r="M32" i="4"/>
  <c r="AV90" i="1" s="1"/>
  <c r="AT90" i="1" s="1"/>
  <c r="H32" i="4"/>
  <c r="AZ90" i="1" s="1"/>
  <c r="H32" i="3"/>
  <c r="AZ89" i="1" s="1"/>
  <c r="M32" i="3"/>
  <c r="AV89" i="1" s="1"/>
  <c r="AT89" i="1" s="1"/>
  <c r="AS89" i="1" l="1"/>
  <c r="M30" i="3"/>
  <c r="AS90" i="1"/>
  <c r="M30" i="4"/>
  <c r="AS88" i="1"/>
  <c r="AS87" i="1" s="1"/>
  <c r="M30" i="2"/>
  <c r="AZ87" i="1"/>
  <c r="AV87" i="1" l="1"/>
  <c r="AG88" i="1"/>
  <c r="L38" i="2"/>
  <c r="L38" i="4"/>
  <c r="AG90" i="1"/>
  <c r="AN90" i="1" s="1"/>
  <c r="L38" i="3"/>
  <c r="AG89" i="1"/>
  <c r="AN89" i="1" s="1"/>
  <c r="AN88" i="1" l="1"/>
  <c r="AG87" i="1"/>
  <c r="AT87" i="1"/>
  <c r="AK26" i="1" l="1"/>
  <c r="AG93" i="1"/>
  <c r="AG96" i="1"/>
  <c r="AG95" i="1"/>
  <c r="AG94" i="1"/>
  <c r="AN87" i="1"/>
  <c r="CD94" i="1" l="1"/>
  <c r="AV94" i="1"/>
  <c r="BY94" i="1" s="1"/>
  <c r="CD95" i="1"/>
  <c r="AV95" i="1"/>
  <c r="BY95" i="1" s="1"/>
  <c r="AV93" i="1"/>
  <c r="BY93" i="1" s="1"/>
  <c r="AG92" i="1"/>
  <c r="CD93" i="1"/>
  <c r="CD96" i="1"/>
  <c r="AV96" i="1"/>
  <c r="BY96" i="1" s="1"/>
  <c r="AN94" i="1" l="1"/>
  <c r="AN93" i="1"/>
  <c r="AK31" i="1"/>
  <c r="AN96" i="1"/>
  <c r="AN95" i="1"/>
  <c r="W31" i="1"/>
  <c r="AK27" i="1"/>
  <c r="AK29" i="1" s="1"/>
  <c r="AK37" i="1" s="1"/>
  <c r="AG98" i="1"/>
  <c r="AN92" i="1" l="1"/>
  <c r="AN98" i="1" s="1"/>
</calcChain>
</file>

<file path=xl/sharedStrings.xml><?xml version="1.0" encoding="utf-8"?>
<sst xmlns="http://schemas.openxmlformats.org/spreadsheetml/2006/main" count="2450" uniqueCount="473">
  <si>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</si>
  <si>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</si>
  <si>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</si>
  <si>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</si>
  <si>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</si>
  <si>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</si>
  <si>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</si>
  <si>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</si>
  <si>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</si>
  <si>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</si>
  <si>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</si>
  <si>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</si>
  <si>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</si>
  <si>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</si>
  <si>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</si>
  <si>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</si>
  <si>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</si>
  <si>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20-9-2012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</si>
  <si>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</si>
  <si>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</si>
  <si>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ZŠ Komenského č.p. 402, k.ú. Místek - výměna střešní krytiny na hlavní budově a tělocvičně</t>
  </si>
  <si>
    <t>JKSO:</t>
  </si>
  <si>
    <t/>
  </si>
  <si>
    <t>CC-CZ:</t>
  </si>
  <si>
    <t>Místo:</t>
  </si>
  <si>
    <t xml:space="preserve"> </t>
  </si>
  <si>
    <t>Datum:</t>
  </si>
  <si>
    <t>16. 4. 2018</t>
  </si>
  <si>
    <t>Objednatel:</t>
  </si>
  <si>
    <t>IČ:</t>
  </si>
  <si>
    <t>Statutární město Frýdek-Místek, Radniční 1148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</si>
  <si>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</si>
  <si>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</si>
  <si>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</si>
  <si>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</si>
  <si>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</si>
  <si>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</si>
  <si>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</si>
  <si>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</si>
  <si>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</si>
  <si>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</si>
  <si>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</si>
  <si>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</si>
  <si>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</si>
  <si>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</si>
  <si>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</si>
  <si>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</si>
  <si>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</si>
  <si>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</si>
  <si>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</si>
  <si>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</si>
  <si>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</si>
  <si>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</si>
  <si>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</si>
  <si>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</si>
  <si>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</si>
  <si>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</si>
  <si>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</si>
  <si>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</si>
  <si>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</si>
  <si>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</si>
  <si>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</si>
  <si>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</si>
  <si>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</si>
  <si>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</si>
  <si>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</si>
  <si>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</si>
  <si>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</si>
  <si>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</si>
  <si>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</si>
  <si>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</si>
  <si>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</si>
  <si>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</si>
  <si>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</si>
  <si>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</si>
  <si>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</si>
  <si>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</si>
  <si>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</si>
  <si>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</si>
  <si>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</si>
  <si>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{9da2f277-d0e1-4ddd-bcc5-33e6ccb4ef2f}</t>
  </si>
  <si>
    <t>{00000000-0000-0000-0000-000000000000}</t>
  </si>
  <si>
    <t>/</t>
  </si>
  <si>
    <t>O1</t>
  </si>
  <si>
    <t>výměna střešní krytiny budovy tělocvičny</t>
  </si>
  <si>
    <t>1</t>
  </si>
  <si>
    <t>{eb28d689-fd40-43a6-8ed8-c1f50a7f2ee7}</t>
  </si>
  <si>
    <t>O2</t>
  </si>
  <si>
    <t>výměna střešní krytiny na hlavní budově</t>
  </si>
  <si>
    <t>{1abadd84-f268-4344-af3d-4ef4ba90a164}</t>
  </si>
  <si>
    <t>VRN</t>
  </si>
  <si>
    <t>Vedlejší rozpočtové náklady - výměna střešní krytiny na hlavní budově a tělocvičně</t>
  </si>
  <si>
    <t>{1582e5e2-1de5-40ca-a9e4-5eb7c2446a2f}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</si>
  <si>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</si>
  <si>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</si>
  <si>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</si>
  <si>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</si>
  <si>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</si>
  <si>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</si>
  <si>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</si>
  <si>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</si>
  <si>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</si>
  <si>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</si>
  <si>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</si>
  <si>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</si>
  <si>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</si>
  <si>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</si>
  <si>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</si>
  <si>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</si>
  <si>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</si>
  <si>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O1 - výměna střešní krytiny budovy tělocvičny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</si>
  <si>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</si>
  <si>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</si>
  <si>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</si>
  <si>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</si>
  <si>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</si>
  <si>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</si>
  <si>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</si>
  <si>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</si>
  <si>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</si>
  <si>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</si>
  <si>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</si>
  <si>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</si>
  <si>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</si>
  <si>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 xml:space="preserve">    762 - Konstrukce tesařské</t>
  </si>
  <si>
    <t xml:space="preserve">    764 - Konstrukce klempířské</t>
  </si>
  <si>
    <t xml:space="preserve">    765 - Krytina skládaná</t>
  </si>
  <si>
    <t>2) Ostatní náklady</t>
  </si>
  <si>
    <t>Zařízení staveniště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</si>
  <si>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</si>
  <si>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</si>
  <si>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</si>
  <si>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</si>
  <si>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</si>
  <si>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</si>
  <si>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</si>
  <si>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</si>
  <si>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</si>
  <si>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</si>
  <si>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</si>
  <si>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</si>
  <si>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</si>
  <si>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</si>
  <si>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</si>
  <si>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</si>
  <si>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</si>
  <si>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</si>
  <si>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</si>
  <si>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</si>
  <si>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</si>
  <si>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</si>
  <si>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622325319</t>
  </si>
  <si>
    <t>Oprava vnější vápenocementové štukové omítky složitosti 2 v rozsahu do 100%</t>
  </si>
  <si>
    <t>m2</t>
  </si>
  <si>
    <t>4</t>
  </si>
  <si>
    <t>2028275161</t>
  </si>
  <si>
    <t>oprava omítek říms kolem napojení svodů s nadokapním žlabem</t>
  </si>
  <si>
    <t>VV</t>
  </si>
  <si>
    <t>1,0*3</t>
  </si>
  <si>
    <t>941211112</t>
  </si>
  <si>
    <t>Montáž lešení řadového rámového lehkého zatížení do 200 kg/m2 š do 0,9 m v do 25 m</t>
  </si>
  <si>
    <t>1166895129</t>
  </si>
  <si>
    <t>3</t>
  </si>
  <si>
    <t>941211211</t>
  </si>
  <si>
    <t>Příplatek k lešení řadovému rámovému lehkému š 0,9 m v do 25 m za první a ZKD den použití</t>
  </si>
  <si>
    <t>-1357903990</t>
  </si>
  <si>
    <t>408,0*60</t>
  </si>
  <si>
    <t>941211812</t>
  </si>
  <si>
    <t>Demontáž lešení řadového rámového lehkého zatížení do 200 kg/m2 š do 0,9 m v do 25 m</t>
  </si>
  <si>
    <t>1187455476</t>
  </si>
  <si>
    <t>5</t>
  </si>
  <si>
    <t>997013113</t>
  </si>
  <si>
    <t>Vnitrostaveništní doprava suti a vybouraných hmot pro budovy v do 12 m s použitím mechanizace</t>
  </si>
  <si>
    <t>t</t>
  </si>
  <si>
    <t>1962918600</t>
  </si>
  <si>
    <t>6</t>
  </si>
  <si>
    <t>997013219</t>
  </si>
  <si>
    <t>Příplatek k vnitrostaveništní dopravě suti a vybouraných hmot za zvětšenou dopravu suti ZKD 10 m</t>
  </si>
  <si>
    <t>421146095</t>
  </si>
  <si>
    <t>7</t>
  </si>
  <si>
    <t>997013311</t>
  </si>
  <si>
    <t>Montáž a demontáž shozu suti v do 10 m</t>
  </si>
  <si>
    <t>m</t>
  </si>
  <si>
    <t>-34642660</t>
  </si>
  <si>
    <t>8,0</t>
  </si>
  <si>
    <t>8</t>
  </si>
  <si>
    <t>997013501</t>
  </si>
  <si>
    <t>Odvoz suti a vybouraných hmot na skládku nebo meziskládku do 1 km se složením</t>
  </si>
  <si>
    <t>768111556</t>
  </si>
  <si>
    <t>9</t>
  </si>
  <si>
    <t>997013509</t>
  </si>
  <si>
    <t>Příplatek k odvozu suti a vybouraných hmot na skládku ZKD 1 km přes 1 km</t>
  </si>
  <si>
    <t>-504080952</t>
  </si>
  <si>
    <t>10</t>
  </si>
  <si>
    <t>997013811</t>
  </si>
  <si>
    <t>Poplatek za uložení stavebního dřevěného odpadu na skládce (skládkovné)</t>
  </si>
  <si>
    <t>-860511514</t>
  </si>
  <si>
    <t>1,82</t>
  </si>
  <si>
    <t>11</t>
  </si>
  <si>
    <t>997013821</t>
  </si>
  <si>
    <t>Poplatek za uložení stavebního odpadu s azbestem na skládce (skládkovné)</t>
  </si>
  <si>
    <t>-165070488</t>
  </si>
  <si>
    <t>4,623</t>
  </si>
  <si>
    <t>12</t>
  </si>
  <si>
    <t>997013831</t>
  </si>
  <si>
    <t>Poplatek za uložení stavebního směsného odpadu na skládce (skládkovné)</t>
  </si>
  <si>
    <t>1337430192</t>
  </si>
  <si>
    <t>0,202</t>
  </si>
  <si>
    <t>13</t>
  </si>
  <si>
    <t>998011003</t>
  </si>
  <si>
    <t>Přesun hmot pro budovy zděné v do 24 m</t>
  </si>
  <si>
    <t>1891671678</t>
  </si>
  <si>
    <t>14</t>
  </si>
  <si>
    <t>741420000R</t>
  </si>
  <si>
    <t>Demontáž, dodávka a montáž jímací soustavy</t>
  </si>
  <si>
    <t>kpl</t>
  </si>
  <si>
    <t>16</t>
  </si>
  <si>
    <t>1972689580</t>
  </si>
  <si>
    <t>762083122</t>
  </si>
  <si>
    <t>Impregnace řeziva proti dřevokaznému hmyzu, houbám a plísním máčením třída ohrožení 3 a 4</t>
  </si>
  <si>
    <t>m3</t>
  </si>
  <si>
    <t>649859265</t>
  </si>
  <si>
    <t>dřevěná prkna tl. do 24 mm na celoplošné bednění střechy</t>
  </si>
  <si>
    <t>6,739</t>
  </si>
  <si>
    <t>762341210</t>
  </si>
  <si>
    <t>Montáž bednění střech rovných a šikmých sklonu do 60° z hrubých prken na sraz</t>
  </si>
  <si>
    <t>271015045</t>
  </si>
  <si>
    <t>260,0</t>
  </si>
  <si>
    <t>17</t>
  </si>
  <si>
    <t>M</t>
  </si>
  <si>
    <t>605110710</t>
  </si>
  <si>
    <t>řezivo jehličnaté SM 2 - 3,5 m tl. 24 mm jakost II</t>
  </si>
  <si>
    <t>32</t>
  </si>
  <si>
    <t>-1463187656</t>
  </si>
  <si>
    <t>260,0*0,024*1,08</t>
  </si>
  <si>
    <t>18</t>
  </si>
  <si>
    <t>762342310</t>
  </si>
  <si>
    <t xml:space="preserve">Montáž laťování na střechách složitých sklonu do 60° </t>
  </si>
  <si>
    <t>2623578</t>
  </si>
  <si>
    <t>19</t>
  </si>
  <si>
    <t>762342441</t>
  </si>
  <si>
    <t>Montáž lišt trojúhelníkových nebo kontralatí na střechách sklonu do 60°</t>
  </si>
  <si>
    <t>1152562783</t>
  </si>
  <si>
    <t>20</t>
  </si>
  <si>
    <t>605141140</t>
  </si>
  <si>
    <t>řezivo jehličnaté, střešní latě impregnované dl 4 m</t>
  </si>
  <si>
    <t>655583860</t>
  </si>
  <si>
    <t>762342811</t>
  </si>
  <si>
    <t xml:space="preserve">Demontáž laťování střech z latí </t>
  </si>
  <si>
    <t>-572336949</t>
  </si>
  <si>
    <t>22</t>
  </si>
  <si>
    <t>762395000</t>
  </si>
  <si>
    <t>Spojovací prostředky pro montáž krovu, bednění, laťování, světlíky, klíny</t>
  </si>
  <si>
    <t>2139306808</t>
  </si>
  <si>
    <t>laťování, bednění</t>
  </si>
  <si>
    <t>2,87+6,24</t>
  </si>
  <si>
    <t>23</t>
  </si>
  <si>
    <t>998762103</t>
  </si>
  <si>
    <t>Přesun hmot tonážní pro kce tesařské v objektech v do 24 m</t>
  </si>
  <si>
    <t>1041791952</t>
  </si>
  <si>
    <t>24</t>
  </si>
  <si>
    <t>764001800R</t>
  </si>
  <si>
    <t>Demontáž stávajících klempířských konstrukcí (oplechování střešních prvků, okapového plechu, nároží, úžlabí ...) do suti</t>
  </si>
  <si>
    <t>-1326367853</t>
  </si>
  <si>
    <t>13,04+18,14*2+9*3+14,2</t>
  </si>
  <si>
    <t>25</t>
  </si>
  <si>
    <t>764002821</t>
  </si>
  <si>
    <t>Demontáž střešního výlezu do suti</t>
  </si>
  <si>
    <t>kus</t>
  </si>
  <si>
    <t>-835770380</t>
  </si>
  <si>
    <t>26</t>
  </si>
  <si>
    <t>764111653R</t>
  </si>
  <si>
    <t>Krytina střechy rovné z taškových tabulí, profilace ve tvaru tašek, z Pz plechu s povrch. úpr. sklonu do 60° (ocel. plech tl. 0,5 mm, úprava polyester 35µ, mat, bar. černá , včet. spoj. prostředků a systému sněh. zábran sněh. rozrážeči, sněh. obl. III.)</t>
  </si>
  <si>
    <t>-455710523</t>
  </si>
  <si>
    <t>27</t>
  </si>
  <si>
    <t>764171050R</t>
  </si>
  <si>
    <t>Dodávka a montáž ochranného pásu proti ptákům</t>
  </si>
  <si>
    <t>-1570507681</t>
  </si>
  <si>
    <t>28</t>
  </si>
  <si>
    <t>764171080R</t>
  </si>
  <si>
    <t>Dodávka a montáž okapničky pod fólii</t>
  </si>
  <si>
    <t>1028814998</t>
  </si>
  <si>
    <t>29</t>
  </si>
  <si>
    <t>764171120R</t>
  </si>
  <si>
    <t>Napojení žlabů do stávajících svodů</t>
  </si>
  <si>
    <t>1521954281</t>
  </si>
  <si>
    <t>30</t>
  </si>
  <si>
    <t>764211605</t>
  </si>
  <si>
    <t>Oplechování větraného hřebene z hřebenáčů s větracím pásem z Pz s povrch úpravou rš 400 mm, včet. čel a spojek</t>
  </si>
  <si>
    <t>-189452037</t>
  </si>
  <si>
    <t>9,0*3</t>
  </si>
  <si>
    <t>31</t>
  </si>
  <si>
    <t>764212668R</t>
  </si>
  <si>
    <t>Oplechování rovné okapové hrany z Pz s povrchovou úpravou rš 800 mm</t>
  </si>
  <si>
    <t>-1262117295</t>
  </si>
  <si>
    <t>18,14*2+13,04</t>
  </si>
  <si>
    <t>764213456</t>
  </si>
  <si>
    <t>Dodávka a montáž sněhové zábrany do 45° na sněh.obl. III. průběžnými sněhovými zachytávači</t>
  </si>
  <si>
    <t>1732604779</t>
  </si>
  <si>
    <t>17,0*2+12,0</t>
  </si>
  <si>
    <t>33</t>
  </si>
  <si>
    <t>764213652</t>
  </si>
  <si>
    <t>Střešní výlez pro krytinu skládanou nebo plechovou z Pz s povrchovou úpravou</t>
  </si>
  <si>
    <t>617785599</t>
  </si>
  <si>
    <t>34</t>
  </si>
  <si>
    <t>764311615</t>
  </si>
  <si>
    <t>Lemování rovných zdí střech s krytinou skládanou z Pz s povrchovou úpravou rš 400 mm</t>
  </si>
  <si>
    <t>736942157</t>
  </si>
  <si>
    <t>7,1*2</t>
  </si>
  <si>
    <t>35</t>
  </si>
  <si>
    <t>764314612</t>
  </si>
  <si>
    <t>Lemování prostupů střech s krytinou skládanou nebo plechovou z Pz s povrchovou úpravou</t>
  </si>
  <si>
    <t>474198505</t>
  </si>
  <si>
    <t>36</t>
  </si>
  <si>
    <t>764315422</t>
  </si>
  <si>
    <t>Lemování trub, konzol nebo držáků z Pz plechu střech s krytinou skládanou průměru do 100 mm</t>
  </si>
  <si>
    <t>1256922118</t>
  </si>
  <si>
    <t>37</t>
  </si>
  <si>
    <t>764316643</t>
  </si>
  <si>
    <t>Větrací komínek izolovaný s průchodkou na skládané krytině z taškových tabulí s povrch úprav do D 110mm</t>
  </si>
  <si>
    <t>-1087642280</t>
  </si>
  <si>
    <t>38</t>
  </si>
  <si>
    <t>764513406</t>
  </si>
  <si>
    <t>Žlaby nadokapní (nástřešní ) oblého tvaru včetně háků, čel a hrdel z Pz plechu rš 500 mm</t>
  </si>
  <si>
    <t>-1163455958</t>
  </si>
  <si>
    <t>39</t>
  </si>
  <si>
    <t>765191023</t>
  </si>
  <si>
    <t>Dodávka a montáž pojistné hydroizolační fólie kontaktní dif. otevřené, kladené ve sklonu přes 20°, dle dodavatele střešní krytiny</t>
  </si>
  <si>
    <t>-1005227307</t>
  </si>
  <si>
    <t>40</t>
  </si>
  <si>
    <t>998764103</t>
  </si>
  <si>
    <t>Přesun hmot tonážní pro konstrukce klempířské v objektech v do 24 m</t>
  </si>
  <si>
    <t>-2135388138</t>
  </si>
  <si>
    <t>41</t>
  </si>
  <si>
    <t>765131801</t>
  </si>
  <si>
    <t>Demontáž vláknocementové skládané krytiny do suti</t>
  </si>
  <si>
    <t>-1742602449</t>
  </si>
  <si>
    <t>42</t>
  </si>
  <si>
    <t>765191911</t>
  </si>
  <si>
    <t>Demontáž pojistné hydroizolační fólie kladené ve sklonu přes 30°</t>
  </si>
  <si>
    <t>60983422</t>
  </si>
  <si>
    <t>43</t>
  </si>
  <si>
    <t>765192001</t>
  </si>
  <si>
    <t>Nouzové (provizorní) zakrytí střechy plachtou</t>
  </si>
  <si>
    <t>412290642</t>
  </si>
  <si>
    <t>VP - Vícepráce</t>
  </si>
  <si>
    <t>PN</t>
  </si>
  <si>
    <t>O2 - výměna střešní krytiny na hlavní budově</t>
  </si>
  <si>
    <t>1443063905</t>
  </si>
  <si>
    <t>1,0*10</t>
  </si>
  <si>
    <t>-989221274</t>
  </si>
  <si>
    <t>-1920677349</t>
  </si>
  <si>
    <t>1072,0*60</t>
  </si>
  <si>
    <t>-2025703439</t>
  </si>
  <si>
    <t>944711113</t>
  </si>
  <si>
    <t>Montáž záchytné stříšky š do 2,5 m</t>
  </si>
  <si>
    <t>-1530923519</t>
  </si>
  <si>
    <t>944711213</t>
  </si>
  <si>
    <t>Příplatek k záchytné stříšce š do 2,5 m za první a ZKD den použití</t>
  </si>
  <si>
    <t>-278615819</t>
  </si>
  <si>
    <t>2,5*60</t>
  </si>
  <si>
    <t>-2145312765</t>
  </si>
  <si>
    <t>209529507</t>
  </si>
  <si>
    <t>997013312</t>
  </si>
  <si>
    <t>Montáž a demontáž shozu suti v do 20 m</t>
  </si>
  <si>
    <t>-520539618</t>
  </si>
  <si>
    <t>12,0*2</t>
  </si>
  <si>
    <t>-1462424239</t>
  </si>
  <si>
    <t>992289908</t>
  </si>
  <si>
    <t>-709881995</t>
  </si>
  <si>
    <t>8,995</t>
  </si>
  <si>
    <t>1850682716</t>
  </si>
  <si>
    <t>22,847</t>
  </si>
  <si>
    <t>-600429004</t>
  </si>
  <si>
    <t>0,921</t>
  </si>
  <si>
    <t>906541977</t>
  </si>
  <si>
    <t>-1227089522</t>
  </si>
  <si>
    <t>2146408330</t>
  </si>
  <si>
    <t>dřevěná prkna tl. 24 mm celoplošného bednění</t>
  </si>
  <si>
    <t>33,307</t>
  </si>
  <si>
    <t>Montáž bednění střech rovných a šikmých sklonu do 60° z prken na sraz</t>
  </si>
  <si>
    <t>984097251</t>
  </si>
  <si>
    <t>1285,0</t>
  </si>
  <si>
    <t>1114834956</t>
  </si>
  <si>
    <t>1285*0,024*1,08</t>
  </si>
  <si>
    <t>1503005079</t>
  </si>
  <si>
    <t>1911824317</t>
  </si>
  <si>
    <t>-338454418</t>
  </si>
  <si>
    <t>453027675</t>
  </si>
  <si>
    <t>2010567408</t>
  </si>
  <si>
    <t>13,704+30,84</t>
  </si>
  <si>
    <t>-1320208999</t>
  </si>
  <si>
    <t>555636279</t>
  </si>
  <si>
    <t>119,0+70,0+9,0+166,68+32,8</t>
  </si>
  <si>
    <t>1574887576</t>
  </si>
  <si>
    <t>834608410</t>
  </si>
  <si>
    <t>-231563489</t>
  </si>
  <si>
    <t>-901338812</t>
  </si>
  <si>
    <t>363095663</t>
  </si>
  <si>
    <t>1208405765</t>
  </si>
  <si>
    <t>764212612</t>
  </si>
  <si>
    <t>Oplechování úžlabí z Pz s povrchovou úpravou do rš 1000 mm</t>
  </si>
  <si>
    <t>1675681909</t>
  </si>
  <si>
    <t>764212635</t>
  </si>
  <si>
    <t>Oplechování štítu závětrnou lištou z Pz s povrchovou úpravou do rš 400 mm</t>
  </si>
  <si>
    <t>-1889360339</t>
  </si>
  <si>
    <t>764212667</t>
  </si>
  <si>
    <t>Oplechování rovné okapové hrany z Pz s povrchovou úpravou rš 700 mm</t>
  </si>
  <si>
    <t>-1276115334</t>
  </si>
  <si>
    <t>1500451541</t>
  </si>
  <si>
    <t>-2020284335</t>
  </si>
  <si>
    <t>764214604</t>
  </si>
  <si>
    <t>Oplechování horních ploch a atik bez rohů z Pz s povrch úpravou mechanicky kotvené rš 330 mm (požární dělící stěna)</t>
  </si>
  <si>
    <t>1247504924</t>
  </si>
  <si>
    <t>16,4*2</t>
  </si>
  <si>
    <t>764215645</t>
  </si>
  <si>
    <t>Příplatek za zvýšenou pracnost při oplechování rohů nadezdívek (atik) z Pz s povrch úprav rš do400mm</t>
  </si>
  <si>
    <t>-1130400571</t>
  </si>
  <si>
    <t>-489923540</t>
  </si>
  <si>
    <t>1749836360</t>
  </si>
  <si>
    <t>Větrací komínek izolovaný s průchodkou na skládané krytině z taškových tabulí s povrch úprav D 110mm</t>
  </si>
  <si>
    <t>1124487036</t>
  </si>
  <si>
    <t>-111630913</t>
  </si>
  <si>
    <t>44</t>
  </si>
  <si>
    <t>1682741872</t>
  </si>
  <si>
    <t>45</t>
  </si>
  <si>
    <t>-207225798</t>
  </si>
  <si>
    <t>46</t>
  </si>
  <si>
    <t>273407461</t>
  </si>
  <si>
    <t>47</t>
  </si>
  <si>
    <t>1891574543</t>
  </si>
  <si>
    <t>48</t>
  </si>
  <si>
    <t>-946525633</t>
  </si>
  <si>
    <t>VRN - Vedlejší rozpočtové náklady - výměna střešní krytiny na hlavní budově a tělocvičně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</si>
  <si>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</si>
  <si>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</si>
  <si>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</si>
  <si>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</si>
  <si>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013254000</t>
  </si>
  <si>
    <t>Dokumentace skutečného provedení stavby (PD v PDF v tištěné podobě 2x + 1x elektronicky, fotodokumentace - z realizace, pasport)</t>
  </si>
  <si>
    <t>…</t>
  </si>
  <si>
    <t>1024</t>
  </si>
  <si>
    <t>170909791</t>
  </si>
  <si>
    <t>032002000</t>
  </si>
  <si>
    <t>Vybavení staveniště - skladový staveništní kontejner</t>
  </si>
  <si>
    <t>250143165</t>
  </si>
  <si>
    <t>032103000</t>
  </si>
  <si>
    <t>Náklady na stavební buňky - 1x mobílní WC</t>
  </si>
  <si>
    <t>-1969545757</t>
  </si>
  <si>
    <t>032503000</t>
  </si>
  <si>
    <t>Skládky na staveništi - velkoobjemové kontejnery pro stavební suť</t>
  </si>
  <si>
    <t>-724484343</t>
  </si>
  <si>
    <t>032603000</t>
  </si>
  <si>
    <t>Ostatní náklady - náklady na vrátek (výtah, přip. autojeřáb, plošina)</t>
  </si>
  <si>
    <t>1003122612</t>
  </si>
  <si>
    <t>032703000</t>
  </si>
  <si>
    <t>Ostatní náklady - náklady na zajištění nutných opatření pro zajištění BOZP (výstražné tabulky, výstražné pásky, jištění pracovníků na střeše, ...)</t>
  </si>
  <si>
    <t>776282035</t>
  </si>
  <si>
    <t>034103000</t>
  </si>
  <si>
    <t>Energie pro zařízení staveniště vč. nákladů na napojení staveništního rozvaděče s podružným měřením pro stavbu na rozvody elektroinstalace ve škole</t>
  </si>
  <si>
    <t>319763190</t>
  </si>
  <si>
    <t>034203000</t>
  </si>
  <si>
    <t>Oplocení staveniště - drátěné, výška min. 2,0 m, délka celkem 107 m</t>
  </si>
  <si>
    <t>-678276963</t>
  </si>
  <si>
    <t>034503000</t>
  </si>
  <si>
    <t>Informační tabule na staveništi cca 1 m x 1 m</t>
  </si>
  <si>
    <t>-1117740281</t>
  </si>
  <si>
    <t>041903000</t>
  </si>
  <si>
    <t>Dozor jiné osoby - náklady na opatření spojená s výskytem netopýrů včetně ornitolog. dozoru</t>
  </si>
  <si>
    <t>1918020189</t>
  </si>
  <si>
    <t>044002000</t>
  </si>
  <si>
    <t>Revize hromosvodu</t>
  </si>
  <si>
    <t>-820610482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</si>
</sst>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8"/>
      <color rgb="FF800080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25" xfId="0" applyFont="1" applyBorder="1" applyAlignment="1" applyProtection="1">
      <alignment horizontal="center" vertical="center"/>
    </xf>
    <xf numFmtId="49" fontId="38" fillId="0" borderId="25" xfId="0" applyNumberFormat="1" applyFont="1" applyBorder="1" applyAlignment="1" applyProtection="1">
      <alignment horizontal="left" vertical="center" wrapText="1"/>
    </xf>
    <xf numFmtId="0" fontId="38" fillId="0" borderId="25" xfId="0" applyFont="1" applyBorder="1" applyAlignment="1" applyProtection="1">
      <alignment horizontal="center" vertical="center" wrapText="1"/>
    </xf>
    <xf numFmtId="167" fontId="38" fillId="0" borderId="25" xfId="0" applyNumberFormat="1" applyFont="1" applyBorder="1" applyAlignment="1" applyProtection="1">
      <alignment vertical="center"/>
    </xf>
    <xf numFmtId="0" fontId="0" fillId="7" borderId="0" xfId="0" applyFont="1" applyFill="1" applyBorder="1" applyAlignment="1" applyProtection="1">
      <alignment vertical="center"/>
    </xf>
    <xf numFmtId="0" fontId="6" fillId="7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0" fontId="6" fillId="7" borderId="0" xfId="0" applyFont="1" applyFill="1" applyBorder="1" applyAlignment="1" applyProtection="1">
      <alignment horizontal="left" vertical="center"/>
      <protection locked="0"/>
    </xf>
    <xf numFmtId="0" fontId="6" fillId="7" borderId="0" xfId="0" applyFont="1" applyFill="1" applyBorder="1" applyAlignment="1" applyProtection="1">
      <alignment horizontal="left" vertical="center"/>
    </xf>
    <xf numFmtId="4" fontId="6" fillId="7" borderId="0" xfId="0" applyNumberFormat="1" applyFont="1" applyFill="1" applyBorder="1" applyAlignment="1" applyProtection="1">
      <alignment vertical="center"/>
      <protection locked="0"/>
    </xf>
    <xf numFmtId="4" fontId="6" fillId="7" borderId="0" xfId="0" applyNumberFormat="1" applyFont="1" applyFill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4" fontId="6" fillId="0" borderId="0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4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7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9" fillId="0" borderId="12" xfId="0" applyFont="1" applyBorder="1" applyAlignment="1" applyProtection="1">
      <alignment horizontal="left" vertical="center" wrapText="1"/>
    </xf>
    <xf numFmtId="0" fontId="9" fillId="0" borderId="12" xfId="0" applyFont="1" applyBorder="1" applyAlignment="1" applyProtection="1">
      <alignment vertical="center"/>
    </xf>
    <xf numFmtId="0" fontId="38" fillId="0" borderId="25" xfId="0" applyFont="1" applyBorder="1" applyAlignment="1" applyProtection="1">
      <alignment horizontal="left" vertical="center" wrapText="1"/>
    </xf>
    <xf numFmtId="4" fontId="38" fillId="4" borderId="25" xfId="0" applyNumberFormat="1" applyFont="1" applyFill="1" applyBorder="1" applyAlignment="1" applyProtection="1">
      <alignment vertical="center"/>
      <protection locked="0"/>
    </xf>
    <xf numFmtId="4" fontId="38" fillId="4" borderId="25" xfId="0" applyNumberFormat="1" applyFont="1" applyFill="1" applyBorder="1" applyAlignment="1" applyProtection="1">
      <alignment vertical="center"/>
    </xf>
    <xf numFmtId="4" fontId="38" fillId="0" borderId="25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9"/>
  <sheetViews>
    <sheetView showGridLines="0" tabSelected="1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98" t="s">
        <v>7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/>
      <c r="AH2" s="199"/>
      <c r="AI2" s="199"/>
      <c r="AJ2" s="199"/>
      <c r="AK2" s="199"/>
      <c r="AL2" s="199"/>
      <c r="AM2" s="199"/>
      <c r="AN2" s="199"/>
      <c r="AO2" s="199"/>
      <c r="AP2" s="199"/>
      <c r="AR2" s="233" t="s">
        <v>8</v>
      </c>
      <c r="AS2" s="234"/>
      <c r="AT2" s="234"/>
      <c r="AU2" s="234"/>
      <c r="AV2" s="234"/>
      <c r="AW2" s="234"/>
      <c r="AX2" s="234"/>
      <c r="AY2" s="234"/>
      <c r="AZ2" s="234"/>
      <c r="BA2" s="234"/>
      <c r="BB2" s="234"/>
      <c r="BC2" s="234"/>
      <c r="BD2" s="234"/>
      <c r="BE2" s="234"/>
      <c r="BS2" s="19" t="s">
        <v>9</v>
      </c>
      <c r="BT2" s="19" t="s">
        <v>10</v>
      </c>
    </row>
    <row r="3" spans="1:73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3" ht="36.950000000000003" customHeight="1">
      <c r="B4" s="23"/>
      <c r="C4" s="200" t="s">
        <v>12</v>
      </c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01"/>
      <c r="S4" s="201"/>
      <c r="T4" s="201"/>
      <c r="U4" s="201"/>
      <c r="V4" s="201"/>
      <c r="W4" s="201"/>
      <c r="X4" s="201"/>
      <c r="Y4" s="201"/>
      <c r="Z4" s="201"/>
      <c r="AA4" s="201"/>
      <c r="AB4" s="201"/>
      <c r="AC4" s="201"/>
      <c r="AD4" s="201"/>
      <c r="AE4" s="201"/>
      <c r="AF4" s="201"/>
      <c r="AG4" s="201"/>
      <c r="AH4" s="201"/>
      <c r="AI4" s="201"/>
      <c r="AJ4" s="201"/>
      <c r="AK4" s="201"/>
      <c r="AL4" s="201"/>
      <c r="AM4" s="201"/>
      <c r="AN4" s="201"/>
      <c r="AO4" s="201"/>
      <c r="AP4" s="201"/>
      <c r="AQ4" s="24"/>
      <c r="AS4" s="25" t="s">
        <v>13</v>
      </c>
      <c r="BE4" s="26" t="s">
        <v>14</v>
      </c>
      <c r="BS4" s="19" t="s">
        <v>15</v>
      </c>
    </row>
    <row r="5" spans="1:73" ht="14.45" customHeight="1">
      <c r="B5" s="23"/>
      <c r="C5" s="27"/>
      <c r="D5" s="28" t="s">
        <v>16</v>
      </c>
      <c r="E5" s="27"/>
      <c r="F5" s="27"/>
      <c r="G5" s="27"/>
      <c r="H5" s="27"/>
      <c r="I5" s="27"/>
      <c r="J5" s="27"/>
      <c r="K5" s="204" t="s">
        <v>17</v>
      </c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5"/>
      <c r="AK5" s="205"/>
      <c r="AL5" s="205"/>
      <c r="AM5" s="205"/>
      <c r="AN5" s="205"/>
      <c r="AO5" s="205"/>
      <c r="AP5" s="27"/>
      <c r="AQ5" s="24"/>
      <c r="BE5" s="202" t="s">
        <v>18</v>
      </c>
      <c r="BS5" s="19" t="s">
        <v>9</v>
      </c>
    </row>
    <row r="6" spans="1:73" ht="36.950000000000003" customHeight="1">
      <c r="B6" s="23"/>
      <c r="C6" s="27"/>
      <c r="D6" s="30" t="s">
        <v>19</v>
      </c>
      <c r="E6" s="27"/>
      <c r="F6" s="27"/>
      <c r="G6" s="27"/>
      <c r="H6" s="27"/>
      <c r="I6" s="27"/>
      <c r="J6" s="27"/>
      <c r="K6" s="206" t="s">
        <v>20</v>
      </c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05"/>
      <c r="AK6" s="205"/>
      <c r="AL6" s="205"/>
      <c r="AM6" s="205"/>
      <c r="AN6" s="205"/>
      <c r="AO6" s="205"/>
      <c r="AP6" s="27"/>
      <c r="AQ6" s="24"/>
      <c r="BE6" s="203"/>
      <c r="BS6" s="19" t="s">
        <v>9</v>
      </c>
    </row>
    <row r="7" spans="1:73" ht="14.45" customHeight="1">
      <c r="B7" s="23"/>
      <c r="C7" s="27"/>
      <c r="D7" s="31" t="s">
        <v>21</v>
      </c>
      <c r="E7" s="27"/>
      <c r="F7" s="27"/>
      <c r="G7" s="27"/>
      <c r="H7" s="27"/>
      <c r="I7" s="27"/>
      <c r="J7" s="27"/>
      <c r="K7" s="29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23</v>
      </c>
      <c r="AL7" s="27"/>
      <c r="AM7" s="27"/>
      <c r="AN7" s="29" t="s">
        <v>22</v>
      </c>
      <c r="AO7" s="27"/>
      <c r="AP7" s="27"/>
      <c r="AQ7" s="24"/>
      <c r="BE7" s="203"/>
      <c r="BS7" s="19" t="s">
        <v>9</v>
      </c>
    </row>
    <row r="8" spans="1:73" ht="14.45" customHeight="1">
      <c r="B8" s="23"/>
      <c r="C8" s="27"/>
      <c r="D8" s="31" t="s">
        <v>24</v>
      </c>
      <c r="E8" s="27"/>
      <c r="F8" s="27"/>
      <c r="G8" s="27"/>
      <c r="H8" s="27"/>
      <c r="I8" s="27"/>
      <c r="J8" s="27"/>
      <c r="K8" s="29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26</v>
      </c>
      <c r="AL8" s="27"/>
      <c r="AM8" s="27"/>
      <c r="AN8" s="32" t="s">
        <v>27</v>
      </c>
      <c r="AO8" s="27"/>
      <c r="AP8" s="27"/>
      <c r="AQ8" s="24"/>
      <c r="BE8" s="203"/>
      <c r="BS8" s="19" t="s">
        <v>9</v>
      </c>
    </row>
    <row r="9" spans="1:73" ht="14.45" customHeight="1">
      <c r="B9" s="23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4"/>
      <c r="BE9" s="203"/>
      <c r="BS9" s="19" t="s">
        <v>9</v>
      </c>
    </row>
    <row r="10" spans="1:73" ht="14.45" customHeight="1">
      <c r="B10" s="23"/>
      <c r="C10" s="27"/>
      <c r="D10" s="31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29</v>
      </c>
      <c r="AL10" s="27"/>
      <c r="AM10" s="27"/>
      <c r="AN10" s="29" t="s">
        <v>22</v>
      </c>
      <c r="AO10" s="27"/>
      <c r="AP10" s="27"/>
      <c r="AQ10" s="24"/>
      <c r="BE10" s="203"/>
      <c r="BS10" s="19" t="s">
        <v>9</v>
      </c>
    </row>
    <row r="11" spans="1:73" ht="18.399999999999999" customHeight="1">
      <c r="B11" s="23"/>
      <c r="C11" s="27"/>
      <c r="D11" s="27"/>
      <c r="E11" s="29" t="s">
        <v>30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31</v>
      </c>
      <c r="AL11" s="27"/>
      <c r="AM11" s="27"/>
      <c r="AN11" s="29" t="s">
        <v>22</v>
      </c>
      <c r="AO11" s="27"/>
      <c r="AP11" s="27"/>
      <c r="AQ11" s="24"/>
      <c r="BE11" s="203"/>
      <c r="BS11" s="19" t="s">
        <v>9</v>
      </c>
    </row>
    <row r="12" spans="1:73" ht="6.95" customHeight="1">
      <c r="B12" s="23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4"/>
      <c r="BE12" s="203"/>
      <c r="BS12" s="19" t="s">
        <v>9</v>
      </c>
    </row>
    <row r="13" spans="1:73" ht="14.45" customHeight="1">
      <c r="B13" s="23"/>
      <c r="C13" s="27"/>
      <c r="D13" s="31" t="s">
        <v>32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29</v>
      </c>
      <c r="AL13" s="27"/>
      <c r="AM13" s="27"/>
      <c r="AN13" s="33" t="s">
        <v>33</v>
      </c>
      <c r="AO13" s="27"/>
      <c r="AP13" s="27"/>
      <c r="AQ13" s="24"/>
      <c r="BE13" s="203"/>
      <c r="BS13" s="19" t="s">
        <v>9</v>
      </c>
    </row>
    <row r="14" spans="1:73" ht="15">
      <c r="B14" s="23"/>
      <c r="C14" s="27"/>
      <c r="D14" s="27"/>
      <c r="E14" s="207" t="s">
        <v>33</v>
      </c>
      <c r="F14" s="208"/>
      <c r="G14" s="208"/>
      <c r="H14" s="208"/>
      <c r="I14" s="208"/>
      <c r="J14" s="208"/>
      <c r="K14" s="208"/>
      <c r="L14" s="208"/>
      <c r="M14" s="208"/>
      <c r="N14" s="208"/>
      <c r="O14" s="208"/>
      <c r="P14" s="208"/>
      <c r="Q14" s="208"/>
      <c r="R14" s="208"/>
      <c r="S14" s="208"/>
      <c r="T14" s="208"/>
      <c r="U14" s="208"/>
      <c r="V14" s="208"/>
      <c r="W14" s="208"/>
      <c r="X14" s="208"/>
      <c r="Y14" s="208"/>
      <c r="Z14" s="208"/>
      <c r="AA14" s="208"/>
      <c r="AB14" s="208"/>
      <c r="AC14" s="208"/>
      <c r="AD14" s="208"/>
      <c r="AE14" s="208"/>
      <c r="AF14" s="208"/>
      <c r="AG14" s="208"/>
      <c r="AH14" s="208"/>
      <c r="AI14" s="208"/>
      <c r="AJ14" s="208"/>
      <c r="AK14" s="31" t="s">
        <v>31</v>
      </c>
      <c r="AL14" s="27"/>
      <c r="AM14" s="27"/>
      <c r="AN14" s="33" t="s">
        <v>33</v>
      </c>
      <c r="AO14" s="27"/>
      <c r="AP14" s="27"/>
      <c r="AQ14" s="24"/>
      <c r="BE14" s="203"/>
      <c r="BS14" s="19" t="s">
        <v>9</v>
      </c>
    </row>
    <row r="15" spans="1:73" ht="6.95" customHeight="1">
      <c r="B15" s="23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4"/>
      <c r="BE15" s="203"/>
      <c r="BS15" s="19" t="s">
        <v>6</v>
      </c>
    </row>
    <row r="16" spans="1:73" ht="14.45" customHeight="1">
      <c r="B16" s="23"/>
      <c r="C16" s="27"/>
      <c r="D16" s="31" t="s">
        <v>34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29</v>
      </c>
      <c r="AL16" s="27"/>
      <c r="AM16" s="27"/>
      <c r="AN16" s="29" t="s">
        <v>22</v>
      </c>
      <c r="AO16" s="27"/>
      <c r="AP16" s="27"/>
      <c r="AQ16" s="24"/>
      <c r="BE16" s="203"/>
      <c r="BS16" s="19" t="s">
        <v>6</v>
      </c>
    </row>
    <row r="17" spans="2:71" ht="18.399999999999999" customHeight="1">
      <c r="B17" s="23"/>
      <c r="C17" s="27"/>
      <c r="D17" s="27"/>
      <c r="E17" s="29" t="s">
        <v>25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31</v>
      </c>
      <c r="AL17" s="27"/>
      <c r="AM17" s="27"/>
      <c r="AN17" s="29" t="s">
        <v>22</v>
      </c>
      <c r="AO17" s="27"/>
      <c r="AP17" s="27"/>
      <c r="AQ17" s="24"/>
      <c r="BE17" s="203"/>
      <c r="BS17" s="19" t="s">
        <v>35</v>
      </c>
    </row>
    <row r="18" spans="2:71" ht="6.95" customHeight="1">
      <c r="B18" s="23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4"/>
      <c r="BE18" s="203"/>
      <c r="BS18" s="19" t="s">
        <v>9</v>
      </c>
    </row>
    <row r="19" spans="2:71" ht="14.45" customHeight="1">
      <c r="B19" s="23"/>
      <c r="C19" s="27"/>
      <c r="D19" s="31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29</v>
      </c>
      <c r="AL19" s="27"/>
      <c r="AM19" s="27"/>
      <c r="AN19" s="29" t="s">
        <v>22</v>
      </c>
      <c r="AO19" s="27"/>
      <c r="AP19" s="27"/>
      <c r="AQ19" s="24"/>
      <c r="BE19" s="203"/>
      <c r="BS19" s="19" t="s">
        <v>9</v>
      </c>
    </row>
    <row r="20" spans="2:71" ht="18.399999999999999" customHeight="1">
      <c r="B20" s="23"/>
      <c r="C20" s="27"/>
      <c r="D20" s="27"/>
      <c r="E20" s="29" t="s">
        <v>25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31</v>
      </c>
      <c r="AL20" s="27"/>
      <c r="AM20" s="27"/>
      <c r="AN20" s="29" t="s">
        <v>22</v>
      </c>
      <c r="AO20" s="27"/>
      <c r="AP20" s="27"/>
      <c r="AQ20" s="24"/>
      <c r="BE20" s="203"/>
    </row>
    <row r="21" spans="2:71" ht="6.95" customHeight="1">
      <c r="B21" s="23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4"/>
      <c r="BE21" s="203"/>
    </row>
    <row r="22" spans="2:71" ht="15">
      <c r="B22" s="23"/>
      <c r="C22" s="27"/>
      <c r="D22" s="31" t="s">
        <v>37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4"/>
      <c r="BE22" s="203"/>
    </row>
    <row r="23" spans="2:71" ht="22.5" customHeight="1">
      <c r="B23" s="23"/>
      <c r="C23" s="27"/>
      <c r="D23" s="27"/>
      <c r="E23" s="209" t="s">
        <v>22</v>
      </c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09"/>
      <c r="Q23" s="209"/>
      <c r="R23" s="209"/>
      <c r="S23" s="209"/>
      <c r="T23" s="209"/>
      <c r="U23" s="209"/>
      <c r="V23" s="209"/>
      <c r="W23" s="209"/>
      <c r="X23" s="209"/>
      <c r="Y23" s="209"/>
      <c r="Z23" s="209"/>
      <c r="AA23" s="209"/>
      <c r="AB23" s="209"/>
      <c r="AC23" s="209"/>
      <c r="AD23" s="209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7"/>
      <c r="AP23" s="27"/>
      <c r="AQ23" s="24"/>
      <c r="BE23" s="203"/>
    </row>
    <row r="24" spans="2:71" ht="6.95" customHeight="1">
      <c r="B24" s="23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4"/>
      <c r="BE24" s="203"/>
    </row>
    <row r="25" spans="2:71" ht="6.95" customHeight="1">
      <c r="B25" s="23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4"/>
      <c r="BE25" s="203"/>
    </row>
    <row r="26" spans="2:71" ht="14.45" customHeight="1">
      <c r="B26" s="23"/>
      <c r="C26" s="27"/>
      <c r="D26" s="35" t="s">
        <v>38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10">
        <f>ROUND(AG87,2)</f>
        <v>0</v>
      </c>
      <c r="AL26" s="205"/>
      <c r="AM26" s="205"/>
      <c r="AN26" s="205"/>
      <c r="AO26" s="205"/>
      <c r="AP26" s="27"/>
      <c r="AQ26" s="24"/>
      <c r="BE26" s="203"/>
    </row>
    <row r="27" spans="2:71" ht="14.45" customHeight="1">
      <c r="B27" s="23"/>
      <c r="C27" s="27"/>
      <c r="D27" s="35" t="s">
        <v>39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10">
        <f>ROUND(AG92,2)</f>
        <v>0</v>
      </c>
      <c r="AL27" s="210"/>
      <c r="AM27" s="210"/>
      <c r="AN27" s="210"/>
      <c r="AO27" s="210"/>
      <c r="AP27" s="27"/>
      <c r="AQ27" s="24"/>
      <c r="BE27" s="203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03"/>
    </row>
    <row r="29" spans="2:71" s="1" customFormat="1" ht="25.9" customHeight="1">
      <c r="B29" s="36"/>
      <c r="C29" s="37"/>
      <c r="D29" s="39" t="s">
        <v>40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11">
        <f>ROUND(AK26+AK27,2)</f>
        <v>0</v>
      </c>
      <c r="AL29" s="212"/>
      <c r="AM29" s="212"/>
      <c r="AN29" s="212"/>
      <c r="AO29" s="212"/>
      <c r="AP29" s="37"/>
      <c r="AQ29" s="38"/>
      <c r="BE29" s="203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03"/>
    </row>
    <row r="31" spans="2:71" s="2" customFormat="1" ht="14.45" customHeight="1">
      <c r="B31" s="41"/>
      <c r="C31" s="42"/>
      <c r="D31" s="43" t="s">
        <v>41</v>
      </c>
      <c r="E31" s="42"/>
      <c r="F31" s="43" t="s">
        <v>42</v>
      </c>
      <c r="G31" s="42"/>
      <c r="H31" s="42"/>
      <c r="I31" s="42"/>
      <c r="J31" s="42"/>
      <c r="K31" s="42"/>
      <c r="L31" s="213">
        <v>0.21</v>
      </c>
      <c r="M31" s="214"/>
      <c r="N31" s="214"/>
      <c r="O31" s="214"/>
      <c r="P31" s="42"/>
      <c r="Q31" s="42"/>
      <c r="R31" s="42"/>
      <c r="S31" s="42"/>
      <c r="T31" s="45" t="s">
        <v>43</v>
      </c>
      <c r="U31" s="42"/>
      <c r="V31" s="42"/>
      <c r="W31" s="215">
        <f>ROUND(AZ87+SUM(CD93:CD97),2)</f>
        <v>0</v>
      </c>
      <c r="X31" s="214"/>
      <c r="Y31" s="214"/>
      <c r="Z31" s="214"/>
      <c r="AA31" s="214"/>
      <c r="AB31" s="214"/>
      <c r="AC31" s="214"/>
      <c r="AD31" s="214"/>
      <c r="AE31" s="214"/>
      <c r="AF31" s="42"/>
      <c r="AG31" s="42"/>
      <c r="AH31" s="42"/>
      <c r="AI31" s="42"/>
      <c r="AJ31" s="42"/>
      <c r="AK31" s="215">
        <f>ROUND(AV87+SUM(BY93:BY97),2)</f>
        <v>0</v>
      </c>
      <c r="AL31" s="214"/>
      <c r="AM31" s="214"/>
      <c r="AN31" s="214"/>
      <c r="AO31" s="214"/>
      <c r="AP31" s="42"/>
      <c r="AQ31" s="46"/>
      <c r="BE31" s="203"/>
    </row>
    <row r="32" spans="2:71" s="2" customFormat="1" ht="14.45" customHeight="1">
      <c r="B32" s="41"/>
      <c r="C32" s="42"/>
      <c r="D32" s="42"/>
      <c r="E32" s="42"/>
      <c r="F32" s="43" t="s">
        <v>44</v>
      </c>
      <c r="G32" s="42"/>
      <c r="H32" s="42"/>
      <c r="I32" s="42"/>
      <c r="J32" s="42"/>
      <c r="K32" s="42"/>
      <c r="L32" s="213">
        <v>0.15</v>
      </c>
      <c r="M32" s="214"/>
      <c r="N32" s="214"/>
      <c r="O32" s="214"/>
      <c r="P32" s="42"/>
      <c r="Q32" s="42"/>
      <c r="R32" s="42"/>
      <c r="S32" s="42"/>
      <c r="T32" s="45" t="s">
        <v>43</v>
      </c>
      <c r="U32" s="42"/>
      <c r="V32" s="42"/>
      <c r="W32" s="215">
        <f>ROUND(BA87+SUM(CE93:CE97),2)</f>
        <v>0</v>
      </c>
      <c r="X32" s="214"/>
      <c r="Y32" s="214"/>
      <c r="Z32" s="214"/>
      <c r="AA32" s="214"/>
      <c r="AB32" s="214"/>
      <c r="AC32" s="214"/>
      <c r="AD32" s="214"/>
      <c r="AE32" s="214"/>
      <c r="AF32" s="42"/>
      <c r="AG32" s="42"/>
      <c r="AH32" s="42"/>
      <c r="AI32" s="42"/>
      <c r="AJ32" s="42"/>
      <c r="AK32" s="215">
        <f>ROUND(AW87+SUM(BZ93:BZ97),2)</f>
        <v>0</v>
      </c>
      <c r="AL32" s="214"/>
      <c r="AM32" s="214"/>
      <c r="AN32" s="214"/>
      <c r="AO32" s="214"/>
      <c r="AP32" s="42"/>
      <c r="AQ32" s="46"/>
      <c r="BE32" s="203"/>
    </row>
    <row r="33" spans="2:57" s="2" customFormat="1" ht="14.45" hidden="1" customHeight="1">
      <c r="B33" s="41"/>
      <c r="C33" s="42"/>
      <c r="D33" s="42"/>
      <c r="E33" s="42"/>
      <c r="F33" s="43" t="s">
        <v>45</v>
      </c>
      <c r="G33" s="42"/>
      <c r="H33" s="42"/>
      <c r="I33" s="42"/>
      <c r="J33" s="42"/>
      <c r="K33" s="42"/>
      <c r="L33" s="213">
        <v>0.21</v>
      </c>
      <c r="M33" s="214"/>
      <c r="N33" s="214"/>
      <c r="O33" s="214"/>
      <c r="P33" s="42"/>
      <c r="Q33" s="42"/>
      <c r="R33" s="42"/>
      <c r="S33" s="42"/>
      <c r="T33" s="45" t="s">
        <v>43</v>
      </c>
      <c r="U33" s="42"/>
      <c r="V33" s="42"/>
      <c r="W33" s="215">
        <f>ROUND(BB87+SUM(CF93:CF97),2)</f>
        <v>0</v>
      </c>
      <c r="X33" s="214"/>
      <c r="Y33" s="214"/>
      <c r="Z33" s="214"/>
      <c r="AA33" s="214"/>
      <c r="AB33" s="214"/>
      <c r="AC33" s="214"/>
      <c r="AD33" s="214"/>
      <c r="AE33" s="214"/>
      <c r="AF33" s="42"/>
      <c r="AG33" s="42"/>
      <c r="AH33" s="42"/>
      <c r="AI33" s="42"/>
      <c r="AJ33" s="42"/>
      <c r="AK33" s="215">
        <v>0</v>
      </c>
      <c r="AL33" s="214"/>
      <c r="AM33" s="214"/>
      <c r="AN33" s="214"/>
      <c r="AO33" s="214"/>
      <c r="AP33" s="42"/>
      <c r="AQ33" s="46"/>
      <c r="BE33" s="203"/>
    </row>
    <row r="34" spans="2:57" s="2" customFormat="1" ht="14.45" hidden="1" customHeight="1">
      <c r="B34" s="41"/>
      <c r="C34" s="42"/>
      <c r="D34" s="42"/>
      <c r="E34" s="42"/>
      <c r="F34" s="43" t="s">
        <v>46</v>
      </c>
      <c r="G34" s="42"/>
      <c r="H34" s="42"/>
      <c r="I34" s="42"/>
      <c r="J34" s="42"/>
      <c r="K34" s="42"/>
      <c r="L34" s="213">
        <v>0.15</v>
      </c>
      <c r="M34" s="214"/>
      <c r="N34" s="214"/>
      <c r="O34" s="214"/>
      <c r="P34" s="42"/>
      <c r="Q34" s="42"/>
      <c r="R34" s="42"/>
      <c r="S34" s="42"/>
      <c r="T34" s="45" t="s">
        <v>43</v>
      </c>
      <c r="U34" s="42"/>
      <c r="V34" s="42"/>
      <c r="W34" s="215">
        <f>ROUND(BC87+SUM(CG93:CG97),2)</f>
        <v>0</v>
      </c>
      <c r="X34" s="214"/>
      <c r="Y34" s="214"/>
      <c r="Z34" s="214"/>
      <c r="AA34" s="214"/>
      <c r="AB34" s="214"/>
      <c r="AC34" s="214"/>
      <c r="AD34" s="214"/>
      <c r="AE34" s="214"/>
      <c r="AF34" s="42"/>
      <c r="AG34" s="42"/>
      <c r="AH34" s="42"/>
      <c r="AI34" s="42"/>
      <c r="AJ34" s="42"/>
      <c r="AK34" s="215">
        <v>0</v>
      </c>
      <c r="AL34" s="214"/>
      <c r="AM34" s="214"/>
      <c r="AN34" s="214"/>
      <c r="AO34" s="214"/>
      <c r="AP34" s="42"/>
      <c r="AQ34" s="46"/>
      <c r="BE34" s="203"/>
    </row>
    <row r="35" spans="2:57" s="2" customFormat="1" ht="14.45" hidden="1" customHeight="1">
      <c r="B35" s="41"/>
      <c r="C35" s="42"/>
      <c r="D35" s="42"/>
      <c r="E35" s="42"/>
      <c r="F35" s="43" t="s">
        <v>47</v>
      </c>
      <c r="G35" s="42"/>
      <c r="H35" s="42"/>
      <c r="I35" s="42"/>
      <c r="J35" s="42"/>
      <c r="K35" s="42"/>
      <c r="L35" s="213">
        <v>0</v>
      </c>
      <c r="M35" s="214"/>
      <c r="N35" s="214"/>
      <c r="O35" s="214"/>
      <c r="P35" s="42"/>
      <c r="Q35" s="42"/>
      <c r="R35" s="42"/>
      <c r="S35" s="42"/>
      <c r="T35" s="45" t="s">
        <v>43</v>
      </c>
      <c r="U35" s="42"/>
      <c r="V35" s="42"/>
      <c r="W35" s="215">
        <f>ROUND(BD87+SUM(CH93:CH97),2)</f>
        <v>0</v>
      </c>
      <c r="X35" s="214"/>
      <c r="Y35" s="214"/>
      <c r="Z35" s="214"/>
      <c r="AA35" s="214"/>
      <c r="AB35" s="214"/>
      <c r="AC35" s="214"/>
      <c r="AD35" s="214"/>
      <c r="AE35" s="214"/>
      <c r="AF35" s="42"/>
      <c r="AG35" s="42"/>
      <c r="AH35" s="42"/>
      <c r="AI35" s="42"/>
      <c r="AJ35" s="42"/>
      <c r="AK35" s="215">
        <v>0</v>
      </c>
      <c r="AL35" s="214"/>
      <c r="AM35" s="214"/>
      <c r="AN35" s="214"/>
      <c r="AO35" s="214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48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49</v>
      </c>
      <c r="U37" s="49"/>
      <c r="V37" s="49"/>
      <c r="W37" s="49"/>
      <c r="X37" s="244" t="s">
        <v>50</v>
      </c>
      <c r="Y37" s="217"/>
      <c r="Z37" s="217"/>
      <c r="AA37" s="217"/>
      <c r="AB37" s="217"/>
      <c r="AC37" s="49"/>
      <c r="AD37" s="49"/>
      <c r="AE37" s="49"/>
      <c r="AF37" s="49"/>
      <c r="AG37" s="49"/>
      <c r="AH37" s="49"/>
      <c r="AI37" s="49"/>
      <c r="AJ37" s="49"/>
      <c r="AK37" s="216">
        <f>SUM(AK29:AK35)</f>
        <v>0</v>
      </c>
      <c r="AL37" s="217"/>
      <c r="AM37" s="217"/>
      <c r="AN37" s="217"/>
      <c r="AO37" s="218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>
      <c r="B39" s="23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4"/>
    </row>
    <row r="40" spans="2:57">
      <c r="B40" s="23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4"/>
    </row>
    <row r="41" spans="2:57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4"/>
    </row>
    <row r="42" spans="2:57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4"/>
    </row>
    <row r="43" spans="2:57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4"/>
    </row>
    <row r="44" spans="2:57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4"/>
    </row>
    <row r="45" spans="2:57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4"/>
    </row>
    <row r="46" spans="2:57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4"/>
    </row>
    <row r="47" spans="2:57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4"/>
    </row>
    <row r="48" spans="2:57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4"/>
    </row>
    <row r="49" spans="2:43" s="1" customFormat="1" ht="15">
      <c r="B49" s="36"/>
      <c r="C49" s="37"/>
      <c r="D49" s="51" t="s">
        <v>51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52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>
      <c r="B50" s="23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4"/>
    </row>
    <row r="51" spans="2:43">
      <c r="B51" s="23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4"/>
    </row>
    <row r="52" spans="2:43">
      <c r="B52" s="23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4"/>
    </row>
    <row r="53" spans="2:43">
      <c r="B53" s="23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4"/>
    </row>
    <row r="54" spans="2:43">
      <c r="B54" s="23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4"/>
    </row>
    <row r="55" spans="2:43">
      <c r="B55" s="23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4"/>
    </row>
    <row r="56" spans="2:43">
      <c r="B56" s="23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4"/>
    </row>
    <row r="57" spans="2:43">
      <c r="B57" s="23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4"/>
    </row>
    <row r="58" spans="2:43" s="1" customFormat="1" ht="15">
      <c r="B58" s="36"/>
      <c r="C58" s="37"/>
      <c r="D58" s="56" t="s">
        <v>53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54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53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54</v>
      </c>
      <c r="AN58" s="57"/>
      <c r="AO58" s="59"/>
      <c r="AP58" s="37"/>
      <c r="AQ58" s="38"/>
    </row>
    <row r="59" spans="2:43">
      <c r="B59" s="23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4"/>
    </row>
    <row r="60" spans="2:43" s="1" customFormat="1" ht="15">
      <c r="B60" s="36"/>
      <c r="C60" s="37"/>
      <c r="D60" s="51" t="s">
        <v>55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56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>
      <c r="B61" s="23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4"/>
    </row>
    <row r="62" spans="2:43">
      <c r="B62" s="23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4"/>
    </row>
    <row r="63" spans="2:43">
      <c r="B63" s="23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4"/>
    </row>
    <row r="64" spans="2:43">
      <c r="B64" s="23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4"/>
    </row>
    <row r="65" spans="2:43">
      <c r="B65" s="23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4"/>
    </row>
    <row r="66" spans="2:43">
      <c r="B66" s="23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4"/>
    </row>
    <row r="67" spans="2:43">
      <c r="B67" s="23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4"/>
    </row>
    <row r="68" spans="2:43">
      <c r="B68" s="23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4"/>
    </row>
    <row r="69" spans="2:43" s="1" customFormat="1" ht="15">
      <c r="B69" s="36"/>
      <c r="C69" s="37"/>
      <c r="D69" s="56" t="s">
        <v>53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54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53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54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200" t="s">
        <v>57</v>
      </c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201"/>
      <c r="S76" s="201"/>
      <c r="T76" s="201"/>
      <c r="U76" s="201"/>
      <c r="V76" s="201"/>
      <c r="W76" s="201"/>
      <c r="X76" s="201"/>
      <c r="Y76" s="201"/>
      <c r="Z76" s="201"/>
      <c r="AA76" s="201"/>
      <c r="AB76" s="201"/>
      <c r="AC76" s="201"/>
      <c r="AD76" s="201"/>
      <c r="AE76" s="201"/>
      <c r="AF76" s="201"/>
      <c r="AG76" s="201"/>
      <c r="AH76" s="201"/>
      <c r="AI76" s="201"/>
      <c r="AJ76" s="201"/>
      <c r="AK76" s="201"/>
      <c r="AL76" s="201"/>
      <c r="AM76" s="201"/>
      <c r="AN76" s="201"/>
      <c r="AO76" s="201"/>
      <c r="AP76" s="201"/>
      <c r="AQ76" s="38"/>
    </row>
    <row r="77" spans="2:43" s="3" customFormat="1" ht="14.45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20-9-2012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35" t="str">
        <f>K6</f>
        <v>ZŠ Komenského č.p. 402, k.ú. Místek - výměna střešní krytiny na hlavní budově a tělocvičně</v>
      </c>
      <c r="M78" s="236"/>
      <c r="N78" s="236"/>
      <c r="O78" s="236"/>
      <c r="P78" s="236"/>
      <c r="Q78" s="236"/>
      <c r="R78" s="236"/>
      <c r="S78" s="236"/>
      <c r="T78" s="236"/>
      <c r="U78" s="236"/>
      <c r="V78" s="236"/>
      <c r="W78" s="236"/>
      <c r="X78" s="236"/>
      <c r="Y78" s="236"/>
      <c r="Z78" s="236"/>
      <c r="AA78" s="236"/>
      <c r="AB78" s="236"/>
      <c r="AC78" s="236"/>
      <c r="AD78" s="236"/>
      <c r="AE78" s="236"/>
      <c r="AF78" s="236"/>
      <c r="AG78" s="236"/>
      <c r="AH78" s="236"/>
      <c r="AI78" s="236"/>
      <c r="AJ78" s="236"/>
      <c r="AK78" s="236"/>
      <c r="AL78" s="236"/>
      <c r="AM78" s="236"/>
      <c r="AN78" s="236"/>
      <c r="AO78" s="236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 ht="15">
      <c r="B80" s="36"/>
      <c r="C80" s="31" t="s">
        <v>24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 xml:space="preserve"> 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26</v>
      </c>
      <c r="AJ80" s="37"/>
      <c r="AK80" s="37"/>
      <c r="AL80" s="37"/>
      <c r="AM80" s="74" t="str">
        <f>IF(AN8= "","",AN8)</f>
        <v>16. 4. 2018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 ht="15">
      <c r="B82" s="36"/>
      <c r="C82" s="31" t="s">
        <v>28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Statutární město Frýdek-Místek, Radniční 1148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34</v>
      </c>
      <c r="AJ82" s="37"/>
      <c r="AK82" s="37"/>
      <c r="AL82" s="37"/>
      <c r="AM82" s="237" t="str">
        <f>IF(E17="","",E17)</f>
        <v xml:space="preserve"> </v>
      </c>
      <c r="AN82" s="237"/>
      <c r="AO82" s="237"/>
      <c r="AP82" s="237"/>
      <c r="AQ82" s="38"/>
      <c r="AS82" s="238" t="s">
        <v>58</v>
      </c>
      <c r="AT82" s="239"/>
      <c r="AU82" s="75"/>
      <c r="AV82" s="75"/>
      <c r="AW82" s="75"/>
      <c r="AX82" s="75"/>
      <c r="AY82" s="75"/>
      <c r="AZ82" s="75"/>
      <c r="BA82" s="75"/>
      <c r="BB82" s="75"/>
      <c r="BC82" s="75"/>
      <c r="BD82" s="76"/>
    </row>
    <row r="83" spans="1:89" s="1" customFormat="1" ht="15">
      <c r="B83" s="36"/>
      <c r="C83" s="31" t="s">
        <v>32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36</v>
      </c>
      <c r="AJ83" s="37"/>
      <c r="AK83" s="37"/>
      <c r="AL83" s="37"/>
      <c r="AM83" s="237" t="str">
        <f>IF(E20="","",E20)</f>
        <v xml:space="preserve"> </v>
      </c>
      <c r="AN83" s="237"/>
      <c r="AO83" s="237"/>
      <c r="AP83" s="237"/>
      <c r="AQ83" s="38"/>
      <c r="AS83" s="240"/>
      <c r="AT83" s="241"/>
      <c r="AU83" s="77"/>
      <c r="AV83" s="77"/>
      <c r="AW83" s="77"/>
      <c r="AX83" s="77"/>
      <c r="AY83" s="77"/>
      <c r="AZ83" s="77"/>
      <c r="BA83" s="77"/>
      <c r="BB83" s="77"/>
      <c r="BC83" s="77"/>
      <c r="BD83" s="78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42"/>
      <c r="AT84" s="243"/>
      <c r="AU84" s="37"/>
      <c r="AV84" s="37"/>
      <c r="AW84" s="37"/>
      <c r="AX84" s="37"/>
      <c r="AY84" s="37"/>
      <c r="AZ84" s="37"/>
      <c r="BA84" s="37"/>
      <c r="BB84" s="37"/>
      <c r="BC84" s="37"/>
      <c r="BD84" s="79"/>
    </row>
    <row r="85" spans="1:89" s="1" customFormat="1" ht="29.25" customHeight="1">
      <c r="B85" s="36"/>
      <c r="C85" s="219" t="s">
        <v>59</v>
      </c>
      <c r="D85" s="220"/>
      <c r="E85" s="220"/>
      <c r="F85" s="220"/>
      <c r="G85" s="220"/>
      <c r="H85" s="80"/>
      <c r="I85" s="221" t="s">
        <v>60</v>
      </c>
      <c r="J85" s="220"/>
      <c r="K85" s="220"/>
      <c r="L85" s="220"/>
      <c r="M85" s="220"/>
      <c r="N85" s="220"/>
      <c r="O85" s="220"/>
      <c r="P85" s="220"/>
      <c r="Q85" s="220"/>
      <c r="R85" s="220"/>
      <c r="S85" s="220"/>
      <c r="T85" s="220"/>
      <c r="U85" s="220"/>
      <c r="V85" s="220"/>
      <c r="W85" s="220"/>
      <c r="X85" s="220"/>
      <c r="Y85" s="220"/>
      <c r="Z85" s="220"/>
      <c r="AA85" s="220"/>
      <c r="AB85" s="220"/>
      <c r="AC85" s="220"/>
      <c r="AD85" s="220"/>
      <c r="AE85" s="220"/>
      <c r="AF85" s="220"/>
      <c r="AG85" s="221" t="s">
        <v>61</v>
      </c>
      <c r="AH85" s="220"/>
      <c r="AI85" s="220"/>
      <c r="AJ85" s="220"/>
      <c r="AK85" s="220"/>
      <c r="AL85" s="220"/>
      <c r="AM85" s="220"/>
      <c r="AN85" s="221" t="s">
        <v>62</v>
      </c>
      <c r="AO85" s="220"/>
      <c r="AP85" s="222"/>
      <c r="AQ85" s="38"/>
      <c r="AS85" s="81" t="s">
        <v>63</v>
      </c>
      <c r="AT85" s="82" t="s">
        <v>64</v>
      </c>
      <c r="AU85" s="82" t="s">
        <v>65</v>
      </c>
      <c r="AV85" s="82" t="s">
        <v>66</v>
      </c>
      <c r="AW85" s="82" t="s">
        <v>67</v>
      </c>
      <c r="AX85" s="82" t="s">
        <v>68</v>
      </c>
      <c r="AY85" s="82" t="s">
        <v>69</v>
      </c>
      <c r="AZ85" s="82" t="s">
        <v>70</v>
      </c>
      <c r="BA85" s="82" t="s">
        <v>71</v>
      </c>
      <c r="BB85" s="82" t="s">
        <v>72</v>
      </c>
      <c r="BC85" s="82" t="s">
        <v>73</v>
      </c>
      <c r="BD85" s="83" t="s">
        <v>74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4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5" t="s">
        <v>75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226">
        <f>ROUND(SUM(AG88:AG90),2)</f>
        <v>0</v>
      </c>
      <c r="AH87" s="226"/>
      <c r="AI87" s="226"/>
      <c r="AJ87" s="226"/>
      <c r="AK87" s="226"/>
      <c r="AL87" s="226"/>
      <c r="AM87" s="226"/>
      <c r="AN87" s="227">
        <f>SUM(AG87,AT87)</f>
        <v>0</v>
      </c>
      <c r="AO87" s="227"/>
      <c r="AP87" s="227"/>
      <c r="AQ87" s="72"/>
      <c r="AS87" s="87">
        <f>ROUND(SUM(AS88:AS90),2)</f>
        <v>0</v>
      </c>
      <c r="AT87" s="88">
        <f>ROUND(SUM(AV87:AW87),2)</f>
        <v>0</v>
      </c>
      <c r="AU87" s="89">
        <f>ROUND(SUM(AU88:AU90),5)</f>
        <v>0</v>
      </c>
      <c r="AV87" s="88">
        <f>ROUND(AZ87*L31,2)</f>
        <v>0</v>
      </c>
      <c r="AW87" s="88">
        <f>ROUND(BA87*L32,2)</f>
        <v>0</v>
      </c>
      <c r="AX87" s="88">
        <f>ROUND(BB87*L31,2)</f>
        <v>0</v>
      </c>
      <c r="AY87" s="88">
        <f>ROUND(BC87*L32,2)</f>
        <v>0</v>
      </c>
      <c r="AZ87" s="88">
        <f>ROUND(SUM(AZ88:AZ90),2)</f>
        <v>0</v>
      </c>
      <c r="BA87" s="88">
        <f>ROUND(SUM(BA88:BA90),2)</f>
        <v>0</v>
      </c>
      <c r="BB87" s="88">
        <f>ROUND(SUM(BB88:BB90),2)</f>
        <v>0</v>
      </c>
      <c r="BC87" s="88">
        <f>ROUND(SUM(BC88:BC90),2)</f>
        <v>0</v>
      </c>
      <c r="BD87" s="90">
        <f>ROUND(SUM(BD88:BD90),2)</f>
        <v>0</v>
      </c>
      <c r="BS87" s="91" t="s">
        <v>76</v>
      </c>
      <c r="BT87" s="91" t="s">
        <v>77</v>
      </c>
      <c r="BU87" s="92" t="s">
        <v>78</v>
      </c>
      <c r="BV87" s="91" t="s">
        <v>79</v>
      </c>
      <c r="BW87" s="91" t="s">
        <v>80</v>
      </c>
      <c r="BX87" s="91" t="s">
        <v>81</v>
      </c>
    </row>
    <row r="88" spans="1:89" s="5" customFormat="1" ht="22.5" customHeight="1">
      <c r="A88" s="93" t="s">
        <v>82</v>
      </c>
      <c r="B88" s="94"/>
      <c r="C88" s="95"/>
      <c r="D88" s="225" t="s">
        <v>83</v>
      </c>
      <c r="E88" s="225"/>
      <c r="F88" s="225"/>
      <c r="G88" s="225"/>
      <c r="H88" s="225"/>
      <c r="I88" s="96"/>
      <c r="J88" s="225" t="s">
        <v>84</v>
      </c>
      <c r="K88" s="225"/>
      <c r="L88" s="225"/>
      <c r="M88" s="225"/>
      <c r="N88" s="225"/>
      <c r="O88" s="225"/>
      <c r="P88" s="225"/>
      <c r="Q88" s="225"/>
      <c r="R88" s="225"/>
      <c r="S88" s="225"/>
      <c r="T88" s="225"/>
      <c r="U88" s="225"/>
      <c r="V88" s="225"/>
      <c r="W88" s="225"/>
      <c r="X88" s="225"/>
      <c r="Y88" s="225"/>
      <c r="Z88" s="225"/>
      <c r="AA88" s="225"/>
      <c r="AB88" s="225"/>
      <c r="AC88" s="225"/>
      <c r="AD88" s="225"/>
      <c r="AE88" s="225"/>
      <c r="AF88" s="225"/>
      <c r="AG88" s="223">
        <f>'O1 - výměna střešní kryti...'!M30</f>
        <v>0</v>
      </c>
      <c r="AH88" s="224"/>
      <c r="AI88" s="224"/>
      <c r="AJ88" s="224"/>
      <c r="AK88" s="224"/>
      <c r="AL88" s="224"/>
      <c r="AM88" s="224"/>
      <c r="AN88" s="223">
        <f>SUM(AG88,AT88)</f>
        <v>0</v>
      </c>
      <c r="AO88" s="224"/>
      <c r="AP88" s="224"/>
      <c r="AQ88" s="97"/>
      <c r="AS88" s="98">
        <f>'O1 - výměna střešní kryti...'!M28</f>
        <v>0</v>
      </c>
      <c r="AT88" s="99">
        <f>ROUND(SUM(AV88:AW88),2)</f>
        <v>0</v>
      </c>
      <c r="AU88" s="100">
        <f>'O1 - výměna střešní kryti...'!W125</f>
        <v>0</v>
      </c>
      <c r="AV88" s="99">
        <f>'O1 - výměna střešní kryti...'!M32</f>
        <v>0</v>
      </c>
      <c r="AW88" s="99">
        <f>'O1 - výměna střešní kryti...'!M33</f>
        <v>0</v>
      </c>
      <c r="AX88" s="99">
        <f>'O1 - výměna střešní kryti...'!M34</f>
        <v>0</v>
      </c>
      <c r="AY88" s="99">
        <f>'O1 - výměna střešní kryti...'!M35</f>
        <v>0</v>
      </c>
      <c r="AZ88" s="99">
        <f>'O1 - výměna střešní kryti...'!H32</f>
        <v>0</v>
      </c>
      <c r="BA88" s="99">
        <f>'O1 - výměna střešní kryti...'!H33</f>
        <v>0</v>
      </c>
      <c r="BB88" s="99">
        <f>'O1 - výměna střešní kryti...'!H34</f>
        <v>0</v>
      </c>
      <c r="BC88" s="99">
        <f>'O1 - výměna střešní kryti...'!H35</f>
        <v>0</v>
      </c>
      <c r="BD88" s="101">
        <f>'O1 - výměna střešní kryti...'!H36</f>
        <v>0</v>
      </c>
      <c r="BT88" s="102" t="s">
        <v>85</v>
      </c>
      <c r="BV88" s="102" t="s">
        <v>79</v>
      </c>
      <c r="BW88" s="102" t="s">
        <v>86</v>
      </c>
      <c r="BX88" s="102" t="s">
        <v>80</v>
      </c>
    </row>
    <row r="89" spans="1:89" s="5" customFormat="1" ht="22.5" customHeight="1">
      <c r="A89" s="93" t="s">
        <v>82</v>
      </c>
      <c r="B89" s="94"/>
      <c r="C89" s="95"/>
      <c r="D89" s="225" t="s">
        <v>87</v>
      </c>
      <c r="E89" s="225"/>
      <c r="F89" s="225"/>
      <c r="G89" s="225"/>
      <c r="H89" s="225"/>
      <c r="I89" s="96"/>
      <c r="J89" s="225" t="s">
        <v>88</v>
      </c>
      <c r="K89" s="225"/>
      <c r="L89" s="225"/>
      <c r="M89" s="225"/>
      <c r="N89" s="225"/>
      <c r="O89" s="225"/>
      <c r="P89" s="225"/>
      <c r="Q89" s="225"/>
      <c r="R89" s="225"/>
      <c r="S89" s="225"/>
      <c r="T89" s="225"/>
      <c r="U89" s="225"/>
      <c r="V89" s="225"/>
      <c r="W89" s="225"/>
      <c r="X89" s="225"/>
      <c r="Y89" s="225"/>
      <c r="Z89" s="225"/>
      <c r="AA89" s="225"/>
      <c r="AB89" s="225"/>
      <c r="AC89" s="225"/>
      <c r="AD89" s="225"/>
      <c r="AE89" s="225"/>
      <c r="AF89" s="225"/>
      <c r="AG89" s="223">
        <f>'O2 - výměna střešní kryti...'!M30</f>
        <v>0</v>
      </c>
      <c r="AH89" s="224"/>
      <c r="AI89" s="224"/>
      <c r="AJ89" s="224"/>
      <c r="AK89" s="224"/>
      <c r="AL89" s="224"/>
      <c r="AM89" s="224"/>
      <c r="AN89" s="223">
        <f>SUM(AG89,AT89)</f>
        <v>0</v>
      </c>
      <c r="AO89" s="224"/>
      <c r="AP89" s="224"/>
      <c r="AQ89" s="97"/>
      <c r="AS89" s="98">
        <f>'O2 - výměna střešní kryti...'!M28</f>
        <v>0</v>
      </c>
      <c r="AT89" s="99">
        <f>ROUND(SUM(AV89:AW89),2)</f>
        <v>0</v>
      </c>
      <c r="AU89" s="100">
        <f>'O2 - výměna střešní kryti...'!W125</f>
        <v>0</v>
      </c>
      <c r="AV89" s="99">
        <f>'O2 - výměna střešní kryti...'!M32</f>
        <v>0</v>
      </c>
      <c r="AW89" s="99">
        <f>'O2 - výměna střešní kryti...'!M33</f>
        <v>0</v>
      </c>
      <c r="AX89" s="99">
        <f>'O2 - výměna střešní kryti...'!M34</f>
        <v>0</v>
      </c>
      <c r="AY89" s="99">
        <f>'O2 - výměna střešní kryti...'!M35</f>
        <v>0</v>
      </c>
      <c r="AZ89" s="99">
        <f>'O2 - výměna střešní kryti...'!H32</f>
        <v>0</v>
      </c>
      <c r="BA89" s="99">
        <f>'O2 - výměna střešní kryti...'!H33</f>
        <v>0</v>
      </c>
      <c r="BB89" s="99">
        <f>'O2 - výměna střešní kryti...'!H34</f>
        <v>0</v>
      </c>
      <c r="BC89" s="99">
        <f>'O2 - výměna střešní kryti...'!H35</f>
        <v>0</v>
      </c>
      <c r="BD89" s="101">
        <f>'O2 - výměna střešní kryti...'!H36</f>
        <v>0</v>
      </c>
      <c r="BT89" s="102" t="s">
        <v>85</v>
      </c>
      <c r="BV89" s="102" t="s">
        <v>79</v>
      </c>
      <c r="BW89" s="102" t="s">
        <v>89</v>
      </c>
      <c r="BX89" s="102" t="s">
        <v>80</v>
      </c>
    </row>
    <row r="90" spans="1:89" s="5" customFormat="1" ht="53.25" customHeight="1">
      <c r="A90" s="93" t="s">
        <v>82</v>
      </c>
      <c r="B90" s="94"/>
      <c r="C90" s="95"/>
      <c r="D90" s="225" t="s">
        <v>90</v>
      </c>
      <c r="E90" s="225"/>
      <c r="F90" s="225"/>
      <c r="G90" s="225"/>
      <c r="H90" s="225"/>
      <c r="I90" s="96"/>
      <c r="J90" s="225" t="s">
        <v>91</v>
      </c>
      <c r="K90" s="225"/>
      <c r="L90" s="225"/>
      <c r="M90" s="225"/>
      <c r="N90" s="225"/>
      <c r="O90" s="225"/>
      <c r="P90" s="225"/>
      <c r="Q90" s="225"/>
      <c r="R90" s="225"/>
      <c r="S90" s="225"/>
      <c r="T90" s="225"/>
      <c r="U90" s="225"/>
      <c r="V90" s="225"/>
      <c r="W90" s="225"/>
      <c r="X90" s="225"/>
      <c r="Y90" s="225"/>
      <c r="Z90" s="225"/>
      <c r="AA90" s="225"/>
      <c r="AB90" s="225"/>
      <c r="AC90" s="225"/>
      <c r="AD90" s="225"/>
      <c r="AE90" s="225"/>
      <c r="AF90" s="225"/>
      <c r="AG90" s="223">
        <f>'VRN - Vedlejší rozpočtové...'!M30</f>
        <v>0</v>
      </c>
      <c r="AH90" s="224"/>
      <c r="AI90" s="224"/>
      <c r="AJ90" s="224"/>
      <c r="AK90" s="224"/>
      <c r="AL90" s="224"/>
      <c r="AM90" s="224"/>
      <c r="AN90" s="223">
        <f>SUM(AG90,AT90)</f>
        <v>0</v>
      </c>
      <c r="AO90" s="224"/>
      <c r="AP90" s="224"/>
      <c r="AQ90" s="97"/>
      <c r="AS90" s="103">
        <f>'VRN - Vedlejší rozpočtové...'!M28</f>
        <v>0</v>
      </c>
      <c r="AT90" s="104">
        <f>ROUND(SUM(AV90:AW90),2)</f>
        <v>0</v>
      </c>
      <c r="AU90" s="105">
        <f>'VRN - Vedlejší rozpočtové...'!W119</f>
        <v>0</v>
      </c>
      <c r="AV90" s="104">
        <f>'VRN - Vedlejší rozpočtové...'!M32</f>
        <v>0</v>
      </c>
      <c r="AW90" s="104">
        <f>'VRN - Vedlejší rozpočtové...'!M33</f>
        <v>0</v>
      </c>
      <c r="AX90" s="104">
        <f>'VRN - Vedlejší rozpočtové...'!M34</f>
        <v>0</v>
      </c>
      <c r="AY90" s="104">
        <f>'VRN - Vedlejší rozpočtové...'!M35</f>
        <v>0</v>
      </c>
      <c r="AZ90" s="104">
        <f>'VRN - Vedlejší rozpočtové...'!H32</f>
        <v>0</v>
      </c>
      <c r="BA90" s="104">
        <f>'VRN - Vedlejší rozpočtové...'!H33</f>
        <v>0</v>
      </c>
      <c r="BB90" s="104">
        <f>'VRN - Vedlejší rozpočtové...'!H34</f>
        <v>0</v>
      </c>
      <c r="BC90" s="104">
        <f>'VRN - Vedlejší rozpočtové...'!H35</f>
        <v>0</v>
      </c>
      <c r="BD90" s="106">
        <f>'VRN - Vedlejší rozpočtové...'!H36</f>
        <v>0</v>
      </c>
      <c r="BT90" s="102" t="s">
        <v>85</v>
      </c>
      <c r="BV90" s="102" t="s">
        <v>79</v>
      </c>
      <c r="BW90" s="102" t="s">
        <v>92</v>
      </c>
      <c r="BX90" s="102" t="s">
        <v>80</v>
      </c>
    </row>
    <row r="91" spans="1:89">
      <c r="B91" s="23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27"/>
      <c r="AF91" s="27"/>
      <c r="AG91" s="27"/>
      <c r="AH91" s="27"/>
      <c r="AI91" s="27"/>
      <c r="AJ91" s="27"/>
      <c r="AK91" s="27"/>
      <c r="AL91" s="27"/>
      <c r="AM91" s="27"/>
      <c r="AN91" s="27"/>
      <c r="AO91" s="27"/>
      <c r="AP91" s="27"/>
      <c r="AQ91" s="24"/>
    </row>
    <row r="92" spans="1:89" s="1" customFormat="1" ht="30" customHeight="1">
      <c r="B92" s="36"/>
      <c r="C92" s="85" t="s">
        <v>93</v>
      </c>
      <c r="D92" s="37"/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227">
        <f>ROUND(SUM(AG93:AG96),2)</f>
        <v>0</v>
      </c>
      <c r="AH92" s="227"/>
      <c r="AI92" s="227"/>
      <c r="AJ92" s="227"/>
      <c r="AK92" s="227"/>
      <c r="AL92" s="227"/>
      <c r="AM92" s="227"/>
      <c r="AN92" s="227">
        <f>ROUND(SUM(AN93:AN96),2)</f>
        <v>0</v>
      </c>
      <c r="AO92" s="227"/>
      <c r="AP92" s="227"/>
      <c r="AQ92" s="38"/>
      <c r="AS92" s="81" t="s">
        <v>94</v>
      </c>
      <c r="AT92" s="82" t="s">
        <v>95</v>
      </c>
      <c r="AU92" s="82" t="s">
        <v>41</v>
      </c>
      <c r="AV92" s="83" t="s">
        <v>64</v>
      </c>
    </row>
    <row r="93" spans="1:89" s="1" customFormat="1" ht="19.899999999999999" customHeight="1">
      <c r="B93" s="36"/>
      <c r="C93" s="37"/>
      <c r="D93" s="197" t="s">
        <v>96</v>
      </c>
      <c r="E93" s="196"/>
      <c r="F93" s="196"/>
      <c r="G93" s="196"/>
      <c r="H93" s="196"/>
      <c r="I93" s="196"/>
      <c r="J93" s="196"/>
      <c r="K93" s="196"/>
      <c r="L93" s="196"/>
      <c r="M93" s="196"/>
      <c r="N93" s="196"/>
      <c r="O93" s="196"/>
      <c r="P93" s="196"/>
      <c r="Q93" s="196"/>
      <c r="R93" s="196"/>
      <c r="S93" s="196"/>
      <c r="T93" s="196"/>
      <c r="U93" s="196"/>
      <c r="V93" s="196"/>
      <c r="W93" s="196"/>
      <c r="X93" s="196"/>
      <c r="Y93" s="196"/>
      <c r="Z93" s="196"/>
      <c r="AA93" s="196"/>
      <c r="AB93" s="196"/>
      <c r="AC93" s="196"/>
      <c r="AD93" s="196"/>
      <c r="AE93" s="196"/>
      <c r="AF93" s="196"/>
      <c r="AG93" s="230">
        <f>ROUND(AG87*AS93,2)</f>
        <v>0</v>
      </c>
      <c r="AH93" s="231"/>
      <c r="AI93" s="231"/>
      <c r="AJ93" s="231"/>
      <c r="AK93" s="231"/>
      <c r="AL93" s="231"/>
      <c r="AM93" s="231"/>
      <c r="AN93" s="231">
        <f>ROUND(AG93+AV93,2)</f>
        <v>0</v>
      </c>
      <c r="AO93" s="231"/>
      <c r="AP93" s="231"/>
      <c r="AQ93" s="38"/>
      <c r="AS93" s="108">
        <v>0</v>
      </c>
      <c r="AT93" s="109" t="s">
        <v>97</v>
      </c>
      <c r="AU93" s="109" t="s">
        <v>42</v>
      </c>
      <c r="AV93" s="110">
        <f>ROUND(IF(AU93="základní",AG93*L31,IF(AU93="snížená",AG93*L32,0)),2)</f>
        <v>0</v>
      </c>
      <c r="BV93" s="19" t="s">
        <v>98</v>
      </c>
      <c r="BY93" s="111">
        <f>IF(AU93="základní",AV93,0)</f>
        <v>0</v>
      </c>
      <c r="BZ93" s="111">
        <f>IF(AU93="snížená",AV93,0)</f>
        <v>0</v>
      </c>
      <c r="CA93" s="111">
        <v>0</v>
      </c>
      <c r="CB93" s="111">
        <v>0</v>
      </c>
      <c r="CC93" s="111">
        <v>0</v>
      </c>
      <c r="CD93" s="111">
        <f>IF(AU93="základní",AG93,0)</f>
        <v>0</v>
      </c>
      <c r="CE93" s="111">
        <f>IF(AU93="snížená",AG93,0)</f>
        <v>0</v>
      </c>
      <c r="CF93" s="111">
        <f>IF(AU93="zákl. přenesená",AG93,0)</f>
        <v>0</v>
      </c>
      <c r="CG93" s="111">
        <f>IF(AU93="sníž. přenesená",AG93,0)</f>
        <v>0</v>
      </c>
      <c r="CH93" s="111">
        <f>IF(AU93="nulová",AG93,0)</f>
        <v>0</v>
      </c>
      <c r="CI93" s="19">
        <f>IF(AU93="základní",1,IF(AU93="snížená",2,IF(AU93="zákl. přenesená",4,IF(AU93="sníž. přenesená",5,3))))</f>
        <v>1</v>
      </c>
      <c r="CJ93" s="19">
        <f>IF(AT93="stavební čast",1,IF(8893="investiční čast",2,3))</f>
        <v>1</v>
      </c>
      <c r="CK93" s="19" t="str">
        <f>IF(D93="Vyplň vlastní","","x")</f>
        <v>x</v>
      </c>
    </row>
    <row r="94" spans="1:89" s="1" customFormat="1" ht="19.899999999999999" customHeight="1">
      <c r="B94" s="36"/>
      <c r="C94" s="37"/>
      <c r="D94" s="228" t="s">
        <v>99</v>
      </c>
      <c r="E94" s="229"/>
      <c r="F94" s="229"/>
      <c r="G94" s="229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29"/>
      <c r="Y94" s="229"/>
      <c r="Z94" s="229"/>
      <c r="AA94" s="229"/>
      <c r="AB94" s="229"/>
      <c r="AC94" s="196"/>
      <c r="AD94" s="196"/>
      <c r="AE94" s="196"/>
      <c r="AF94" s="196"/>
      <c r="AG94" s="230">
        <f>AG87*AS94</f>
        <v>0</v>
      </c>
      <c r="AH94" s="231"/>
      <c r="AI94" s="231"/>
      <c r="AJ94" s="231"/>
      <c r="AK94" s="231"/>
      <c r="AL94" s="231"/>
      <c r="AM94" s="231"/>
      <c r="AN94" s="231">
        <f>AG94+AV94</f>
        <v>0</v>
      </c>
      <c r="AO94" s="231"/>
      <c r="AP94" s="231"/>
      <c r="AQ94" s="38"/>
      <c r="AS94" s="112">
        <v>0</v>
      </c>
      <c r="AT94" s="113" t="s">
        <v>97</v>
      </c>
      <c r="AU94" s="113" t="s">
        <v>42</v>
      </c>
      <c r="AV94" s="114">
        <f>ROUND(IF(AU94="nulová",0,IF(OR(AU94="základní",AU94="zákl. přenesená"),AG94*L31,AG94*L32)),2)</f>
        <v>0</v>
      </c>
      <c r="BV94" s="19" t="s">
        <v>100</v>
      </c>
      <c r="BY94" s="111">
        <f>IF(AU94="základní",AV94,0)</f>
        <v>0</v>
      </c>
      <c r="BZ94" s="111">
        <f>IF(AU94="snížená",AV94,0)</f>
        <v>0</v>
      </c>
      <c r="CA94" s="111">
        <f>IF(AU94="zákl. přenesená",AV94,0)</f>
        <v>0</v>
      </c>
      <c r="CB94" s="111">
        <f>IF(AU94="sníž. přenesená",AV94,0)</f>
        <v>0</v>
      </c>
      <c r="CC94" s="111">
        <f>IF(AU94="nulová",AV94,0)</f>
        <v>0</v>
      </c>
      <c r="CD94" s="111">
        <f>IF(AU94="základní",AG94,0)</f>
        <v>0</v>
      </c>
      <c r="CE94" s="111">
        <f>IF(AU94="snížená",AG94,0)</f>
        <v>0</v>
      </c>
      <c r="CF94" s="111">
        <f>IF(AU94="zákl. přenesená",AG94,0)</f>
        <v>0</v>
      </c>
      <c r="CG94" s="111">
        <f>IF(AU94="sníž. přenesená",AG94,0)</f>
        <v>0</v>
      </c>
      <c r="CH94" s="111">
        <f>IF(AU94="nulová",AG94,0)</f>
        <v>0</v>
      </c>
      <c r="CI94" s="19">
        <f>IF(AU94="základní",1,IF(AU94="snížená",2,IF(AU94="zákl. přenesená",4,IF(AU94="sníž. přenesená",5,3))))</f>
        <v>1</v>
      </c>
      <c r="CJ94" s="19">
        <f>IF(AT94="stavební čast",1,IF(8894="investiční čast",2,3))</f>
        <v>1</v>
      </c>
      <c r="CK94" s="19" t="str">
        <f>IF(D94="Vyplň vlastní","","x")</f>
        <v/>
      </c>
    </row>
    <row r="95" spans="1:89" s="1" customFormat="1" ht="19.899999999999999" customHeight="1">
      <c r="B95" s="36"/>
      <c r="C95" s="37"/>
      <c r="D95" s="228" t="s">
        <v>99</v>
      </c>
      <c r="E95" s="229"/>
      <c r="F95" s="229"/>
      <c r="G95" s="229"/>
      <c r="H95" s="229"/>
      <c r="I95" s="229"/>
      <c r="J95" s="229"/>
      <c r="K95" s="229"/>
      <c r="L95" s="229"/>
      <c r="M95" s="229"/>
      <c r="N95" s="229"/>
      <c r="O95" s="229"/>
      <c r="P95" s="229"/>
      <c r="Q95" s="229"/>
      <c r="R95" s="229"/>
      <c r="S95" s="229"/>
      <c r="T95" s="229"/>
      <c r="U95" s="229"/>
      <c r="V95" s="229"/>
      <c r="W95" s="229"/>
      <c r="X95" s="229"/>
      <c r="Y95" s="229"/>
      <c r="Z95" s="229"/>
      <c r="AA95" s="229"/>
      <c r="AB95" s="229"/>
      <c r="AC95" s="196"/>
      <c r="AD95" s="196"/>
      <c r="AE95" s="196"/>
      <c r="AF95" s="196"/>
      <c r="AG95" s="230">
        <f>AG87*AS95</f>
        <v>0</v>
      </c>
      <c r="AH95" s="231"/>
      <c r="AI95" s="231"/>
      <c r="AJ95" s="231"/>
      <c r="AK95" s="231"/>
      <c r="AL95" s="231"/>
      <c r="AM95" s="231"/>
      <c r="AN95" s="231">
        <f>AG95+AV95</f>
        <v>0</v>
      </c>
      <c r="AO95" s="231"/>
      <c r="AP95" s="231"/>
      <c r="AQ95" s="38"/>
      <c r="AS95" s="112">
        <v>0</v>
      </c>
      <c r="AT95" s="113" t="s">
        <v>97</v>
      </c>
      <c r="AU95" s="113" t="s">
        <v>42</v>
      </c>
      <c r="AV95" s="114">
        <f>ROUND(IF(AU95="nulová",0,IF(OR(AU95="základní",AU95="zákl. přenesená"),AG95*L31,AG95*L32)),2)</f>
        <v>0</v>
      </c>
      <c r="BV95" s="19" t="s">
        <v>100</v>
      </c>
      <c r="BY95" s="111">
        <f>IF(AU95="základní",AV95,0)</f>
        <v>0</v>
      </c>
      <c r="BZ95" s="111">
        <f>IF(AU95="snížená",AV95,0)</f>
        <v>0</v>
      </c>
      <c r="CA95" s="111">
        <f>IF(AU95="zákl. přenesená",AV95,0)</f>
        <v>0</v>
      </c>
      <c r="CB95" s="111">
        <f>IF(AU95="sníž. přenesená",AV95,0)</f>
        <v>0</v>
      </c>
      <c r="CC95" s="111">
        <f>IF(AU95="nulová",AV95,0)</f>
        <v>0</v>
      </c>
      <c r="CD95" s="111">
        <f>IF(AU95="základní",AG95,0)</f>
        <v>0</v>
      </c>
      <c r="CE95" s="111">
        <f>IF(AU95="snížená",AG95,0)</f>
        <v>0</v>
      </c>
      <c r="CF95" s="111">
        <f>IF(AU95="zákl. přenesená",AG95,0)</f>
        <v>0</v>
      </c>
      <c r="CG95" s="111">
        <f>IF(AU95="sníž. přenesená",AG95,0)</f>
        <v>0</v>
      </c>
      <c r="CH95" s="111">
        <f>IF(AU95="nulová",AG95,0)</f>
        <v>0</v>
      </c>
      <c r="CI95" s="19">
        <f>IF(AU95="základní",1,IF(AU95="snížená",2,IF(AU95="zákl. přenesená",4,IF(AU95="sníž. přenesená",5,3))))</f>
        <v>1</v>
      </c>
      <c r="CJ95" s="19">
        <f>IF(AT95="stavební čast",1,IF(8895="investiční čast",2,3))</f>
        <v>1</v>
      </c>
      <c r="CK95" s="19" t="str">
        <f>IF(D95="Vyplň vlastní","","x")</f>
        <v/>
      </c>
    </row>
    <row r="96" spans="1:89" s="1" customFormat="1" ht="19.899999999999999" customHeight="1">
      <c r="B96" s="36"/>
      <c r="C96" s="37"/>
      <c r="D96" s="228" t="s">
        <v>99</v>
      </c>
      <c r="E96" s="229"/>
      <c r="F96" s="229"/>
      <c r="G96" s="229"/>
      <c r="H96" s="229"/>
      <c r="I96" s="229"/>
      <c r="J96" s="229"/>
      <c r="K96" s="229"/>
      <c r="L96" s="229"/>
      <c r="M96" s="229"/>
      <c r="N96" s="229"/>
      <c r="O96" s="229"/>
      <c r="P96" s="229"/>
      <c r="Q96" s="229"/>
      <c r="R96" s="229"/>
      <c r="S96" s="229"/>
      <c r="T96" s="229"/>
      <c r="U96" s="229"/>
      <c r="V96" s="229"/>
      <c r="W96" s="229"/>
      <c r="X96" s="229"/>
      <c r="Y96" s="229"/>
      <c r="Z96" s="229"/>
      <c r="AA96" s="229"/>
      <c r="AB96" s="229"/>
      <c r="AC96" s="196"/>
      <c r="AD96" s="196"/>
      <c r="AE96" s="196"/>
      <c r="AF96" s="196"/>
      <c r="AG96" s="230">
        <f>AG87*AS96</f>
        <v>0</v>
      </c>
      <c r="AH96" s="231"/>
      <c r="AI96" s="231"/>
      <c r="AJ96" s="231"/>
      <c r="AK96" s="231"/>
      <c r="AL96" s="231"/>
      <c r="AM96" s="231"/>
      <c r="AN96" s="231">
        <f>AG96+AV96</f>
        <v>0</v>
      </c>
      <c r="AO96" s="231"/>
      <c r="AP96" s="231"/>
      <c r="AQ96" s="38"/>
      <c r="AS96" s="115">
        <v>0</v>
      </c>
      <c r="AT96" s="116" t="s">
        <v>97</v>
      </c>
      <c r="AU96" s="116" t="s">
        <v>42</v>
      </c>
      <c r="AV96" s="117">
        <f>ROUND(IF(AU96="nulová",0,IF(OR(AU96="základní",AU96="zákl. přenesená"),AG96*L31,AG96*L32)),2)</f>
        <v>0</v>
      </c>
      <c r="BV96" s="19" t="s">
        <v>100</v>
      </c>
      <c r="BY96" s="111">
        <f>IF(AU96="základní",AV96,0)</f>
        <v>0</v>
      </c>
      <c r="BZ96" s="111">
        <f>IF(AU96="snížená",AV96,0)</f>
        <v>0</v>
      </c>
      <c r="CA96" s="111">
        <f>IF(AU96="zákl. přenesená",AV96,0)</f>
        <v>0</v>
      </c>
      <c r="CB96" s="111">
        <f>IF(AU96="sníž. přenesená",AV96,0)</f>
        <v>0</v>
      </c>
      <c r="CC96" s="111">
        <f>IF(AU96="nulová",AV96,0)</f>
        <v>0</v>
      </c>
      <c r="CD96" s="111">
        <f>IF(AU96="základní",AG96,0)</f>
        <v>0</v>
      </c>
      <c r="CE96" s="111">
        <f>IF(AU96="snížená",AG96,0)</f>
        <v>0</v>
      </c>
      <c r="CF96" s="111">
        <f>IF(AU96="zákl. přenesená",AG96,0)</f>
        <v>0</v>
      </c>
      <c r="CG96" s="111">
        <f>IF(AU96="sníž. přenesená",AG96,0)</f>
        <v>0</v>
      </c>
      <c r="CH96" s="111">
        <f>IF(AU96="nulová",AG96,0)</f>
        <v>0</v>
      </c>
      <c r="CI96" s="19">
        <f>IF(AU96="základní",1,IF(AU96="snížená",2,IF(AU96="zákl. přenesená",4,IF(AU96="sníž. přenesená",5,3))))</f>
        <v>1</v>
      </c>
      <c r="CJ96" s="19">
        <f>IF(AT96="stavební čast",1,IF(8896="investiční čast",2,3))</f>
        <v>1</v>
      </c>
      <c r="CK96" s="19" t="str">
        <f>IF(D96="Vyplň vlastní","","x")</f>
        <v/>
      </c>
    </row>
    <row r="97" spans="2:43" s="1" customFormat="1" ht="10.9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8"/>
    </row>
    <row r="98" spans="2:43" s="1" customFormat="1" ht="30" customHeight="1">
      <c r="B98" s="36"/>
      <c r="C98" s="118" t="s">
        <v>101</v>
      </c>
      <c r="D98" s="119"/>
      <c r="E98" s="119"/>
      <c r="F98" s="119"/>
      <c r="G98" s="119"/>
      <c r="H98" s="119"/>
      <c r="I98" s="119"/>
      <c r="J98" s="119"/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232">
        <f>ROUND(AG87+AG92,2)</f>
        <v>0</v>
      </c>
      <c r="AH98" s="232"/>
      <c r="AI98" s="232"/>
      <c r="AJ98" s="232"/>
      <c r="AK98" s="232"/>
      <c r="AL98" s="232"/>
      <c r="AM98" s="232"/>
      <c r="AN98" s="232">
        <f>AN87+AN92</f>
        <v>0</v>
      </c>
      <c r="AO98" s="232"/>
      <c r="AP98" s="232"/>
      <c r="AQ98" s="38"/>
    </row>
    <row r="99" spans="2:43" s="1" customFormat="1" ht="6.95" customHeight="1">
      <c r="B99" s="60"/>
      <c r="C99" s="61"/>
      <c r="D99" s="61"/>
      <c r="E99" s="61"/>
      <c r="F99" s="61"/>
      <c r="G99" s="61"/>
      <c r="H99" s="61"/>
      <c r="I99" s="61"/>
      <c r="J99" s="61"/>
      <c r="K99" s="61"/>
      <c r="L99" s="61"/>
      <c r="M99" s="61"/>
      <c r="N99" s="61"/>
      <c r="O99" s="61"/>
      <c r="P99" s="61"/>
      <c r="Q99" s="61"/>
      <c r="R99" s="61"/>
      <c r="S99" s="61"/>
      <c r="T99" s="61"/>
      <c r="U99" s="61"/>
      <c r="V99" s="61"/>
      <c r="W99" s="61"/>
      <c r="X99" s="61"/>
      <c r="Y99" s="61"/>
      <c r="Z99" s="61"/>
      <c r="AA99" s="61"/>
      <c r="AB99" s="61"/>
      <c r="AC99" s="61"/>
      <c r="AD99" s="61"/>
      <c r="AE99" s="61"/>
      <c r="AF99" s="61"/>
      <c r="AG99" s="61"/>
      <c r="AH99" s="61"/>
      <c r="AI99" s="61"/>
      <c r="AJ99" s="61"/>
      <c r="AK99" s="61"/>
      <c r="AL99" s="61"/>
      <c r="AM99" s="61"/>
      <c r="AN99" s="61"/>
      <c r="AO99" s="61"/>
      <c r="AP99" s="61"/>
      <c r="AQ99" s="62"/>
    </row>
  </sheetData>
  <sheetProtection password="CC35" sheet="1" objects="1" scenarios="1" formatCells="0" formatColumns="0" formatRows="0" sort="0" autoFilter="0"/>
  <mergeCells count="66">
    <mergeCell ref="AG98:AM98"/>
    <mergeCell ref="AN98:AP98"/>
    <mergeCell ref="AR2:BE2"/>
    <mergeCell ref="AG93:AM93"/>
    <mergeCell ref="AN93:AP93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5:AB95"/>
    <mergeCell ref="AG95:AM95"/>
    <mergeCell ref="AN95:AP95"/>
    <mergeCell ref="D96:AB96"/>
    <mergeCell ref="AG96:AM96"/>
    <mergeCell ref="AN96:AP96"/>
    <mergeCell ref="D94:AB94"/>
    <mergeCell ref="AG94:AM94"/>
    <mergeCell ref="AN94:AP94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3:AU97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3:AT97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O1 - výměna střešní kryti...'!C2" display="/"/>
    <hyperlink ref="A89" location="'O2 - výměna střešní kryti...'!C2" display="/"/>
    <hyperlink ref="A90" location="'VRN - Vedlejší rozpočtové...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98"/>
  <sheetViews>
    <sheetView showGridLines="0" workbookViewId="0">
      <pane ySplit="1" topLeftCell="A172" activePane="bottomLeft" state="frozen"/>
      <selection pane="bottomLeft" activeCell="F188" sqref="F188:I18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1.83203125" customWidth="1"/>
    <col min="6" max="7" width="11.1640625" customWidth="1"/>
    <col min="8" max="8" width="12.5" customWidth="1"/>
    <col min="9" max="9" width="36.83203125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0"/>
      <c r="B1" s="13"/>
      <c r="C1" s="13"/>
      <c r="D1" s="14" t="s">
        <v>1</v>
      </c>
      <c r="E1" s="13"/>
      <c r="F1" s="15" t="s">
        <v>102</v>
      </c>
      <c r="G1" s="15"/>
      <c r="H1" s="283" t="s">
        <v>103</v>
      </c>
      <c r="I1" s="283"/>
      <c r="J1" s="283"/>
      <c r="K1" s="283"/>
      <c r="L1" s="15" t="s">
        <v>104</v>
      </c>
      <c r="M1" s="13"/>
      <c r="N1" s="13"/>
      <c r="O1" s="14" t="s">
        <v>105</v>
      </c>
      <c r="P1" s="13"/>
      <c r="Q1" s="13"/>
      <c r="R1" s="13"/>
      <c r="S1" s="15" t="s">
        <v>106</v>
      </c>
      <c r="T1" s="15"/>
      <c r="U1" s="120"/>
      <c r="V1" s="12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8" t="s">
        <v>7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S2" s="233" t="s">
        <v>8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  <c r="AT2" s="19" t="s">
        <v>86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107</v>
      </c>
    </row>
    <row r="4" spans="1:66" ht="36.950000000000003" customHeight="1">
      <c r="B4" s="23"/>
      <c r="C4" s="200" t="s">
        <v>108</v>
      </c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4"/>
      <c r="T4" s="25" t="s">
        <v>13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19</v>
      </c>
      <c r="E6" s="27"/>
      <c r="F6" s="245" t="str">
        <f>'Rekapitulace stavby'!K6</f>
        <v>ZŠ Komenského č.p. 402, k.ú. Místek - výměna střešní krytiny na hlavní budově a tělocvičně</v>
      </c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7"/>
      <c r="R6" s="24"/>
    </row>
    <row r="7" spans="1:66" s="1" customFormat="1" ht="32.85" customHeight="1">
      <c r="B7" s="36"/>
      <c r="C7" s="37"/>
      <c r="D7" s="30" t="s">
        <v>109</v>
      </c>
      <c r="E7" s="37"/>
      <c r="F7" s="206" t="s">
        <v>110</v>
      </c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22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22</v>
      </c>
      <c r="P8" s="37"/>
      <c r="Q8" s="37"/>
      <c r="R8" s="38"/>
    </row>
    <row r="9" spans="1:66" s="1" customFormat="1" ht="14.45" customHeight="1">
      <c r="B9" s="36"/>
      <c r="C9" s="37"/>
      <c r="D9" s="31" t="s">
        <v>24</v>
      </c>
      <c r="E9" s="37"/>
      <c r="F9" s="29" t="s">
        <v>25</v>
      </c>
      <c r="G9" s="37"/>
      <c r="H9" s="37"/>
      <c r="I9" s="37"/>
      <c r="J9" s="37"/>
      <c r="K9" s="37"/>
      <c r="L9" s="37"/>
      <c r="M9" s="31" t="s">
        <v>26</v>
      </c>
      <c r="N9" s="37"/>
      <c r="O9" s="248" t="str">
        <f>'Rekapitulace stavby'!AN8</f>
        <v>16. 4. 2018</v>
      </c>
      <c r="P9" s="249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28</v>
      </c>
      <c r="E11" s="37"/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204" t="s">
        <v>22</v>
      </c>
      <c r="P11" s="204"/>
      <c r="Q11" s="37"/>
      <c r="R11" s="38"/>
    </row>
    <row r="12" spans="1:66" s="1" customFormat="1" ht="18" customHeight="1">
      <c r="B12" s="36"/>
      <c r="C12" s="37"/>
      <c r="D12" s="37"/>
      <c r="E12" s="29" t="s">
        <v>30</v>
      </c>
      <c r="F12" s="37"/>
      <c r="G12" s="37"/>
      <c r="H12" s="37"/>
      <c r="I12" s="37"/>
      <c r="J12" s="37"/>
      <c r="K12" s="37"/>
      <c r="L12" s="37"/>
      <c r="M12" s="31" t="s">
        <v>31</v>
      </c>
      <c r="N12" s="37"/>
      <c r="O12" s="204" t="s">
        <v>22</v>
      </c>
      <c r="P12" s="204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32</v>
      </c>
      <c r="E14" s="37"/>
      <c r="F14" s="37"/>
      <c r="G14" s="37"/>
      <c r="H14" s="37"/>
      <c r="I14" s="37"/>
      <c r="J14" s="37"/>
      <c r="K14" s="37"/>
      <c r="L14" s="37"/>
      <c r="M14" s="31" t="s">
        <v>29</v>
      </c>
      <c r="N14" s="37"/>
      <c r="O14" s="250" t="str">
        <f>IF('Rekapitulace stavby'!AN13="","",'Rekapitulace stavby'!AN13)</f>
        <v>Vyplň údaj</v>
      </c>
      <c r="P14" s="204"/>
      <c r="Q14" s="37"/>
      <c r="R14" s="38"/>
    </row>
    <row r="15" spans="1:66" s="1" customFormat="1" ht="18" customHeight="1">
      <c r="B15" s="36"/>
      <c r="C15" s="37"/>
      <c r="D15" s="37"/>
      <c r="E15" s="250" t="str">
        <f>IF('Rekapitulace stavby'!E14="","",'Rekapitulace stavby'!E14)</f>
        <v>Vyplň údaj</v>
      </c>
      <c r="F15" s="251"/>
      <c r="G15" s="251"/>
      <c r="H15" s="251"/>
      <c r="I15" s="251"/>
      <c r="J15" s="251"/>
      <c r="K15" s="251"/>
      <c r="L15" s="251"/>
      <c r="M15" s="31" t="s">
        <v>31</v>
      </c>
      <c r="N15" s="37"/>
      <c r="O15" s="250" t="str">
        <f>IF('Rekapitulace stavby'!AN14="","",'Rekapitulace stavby'!AN14)</f>
        <v>Vyplň údaj</v>
      </c>
      <c r="P15" s="204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34</v>
      </c>
      <c r="E17" s="37"/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204" t="str">
        <f>IF('Rekapitulace stavby'!AN16="","",'Rekapitulace stavby'!AN16)</f>
        <v/>
      </c>
      <c r="P17" s="204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31</v>
      </c>
      <c r="N18" s="37"/>
      <c r="O18" s="204" t="str">
        <f>IF('Rekapitulace stavby'!AN17="","",'Rekapitulace stavby'!AN17)</f>
        <v/>
      </c>
      <c r="P18" s="204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204" t="str">
        <f>IF('Rekapitulace stavby'!AN19="","",'Rekapitulace stavby'!AN19)</f>
        <v/>
      </c>
      <c r="P20" s="204"/>
      <c r="Q20" s="37"/>
      <c r="R20" s="38"/>
    </row>
    <row r="21" spans="2:18" s="1" customFormat="1" ht="18" customHeight="1">
      <c r="B21" s="36"/>
      <c r="C21" s="37"/>
      <c r="D21" s="37"/>
      <c r="E21" s="29" t="str">
        <f>IF('Rekapitulace stavby'!E20="","",'Rekapitulace stavby'!E20)</f>
        <v xml:space="preserve"> </v>
      </c>
      <c r="F21" s="37"/>
      <c r="G21" s="37"/>
      <c r="H21" s="37"/>
      <c r="I21" s="37"/>
      <c r="J21" s="37"/>
      <c r="K21" s="37"/>
      <c r="L21" s="37"/>
      <c r="M21" s="31" t="s">
        <v>31</v>
      </c>
      <c r="N21" s="37"/>
      <c r="O21" s="204" t="str">
        <f>IF('Rekapitulace stavby'!AN20="","",'Rekapitulace stavby'!AN20)</f>
        <v/>
      </c>
      <c r="P21" s="204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09" t="s">
        <v>22</v>
      </c>
      <c r="F24" s="209"/>
      <c r="G24" s="209"/>
      <c r="H24" s="209"/>
      <c r="I24" s="209"/>
      <c r="J24" s="209"/>
      <c r="K24" s="209"/>
      <c r="L24" s="209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1" t="s">
        <v>111</v>
      </c>
      <c r="E27" s="37"/>
      <c r="F27" s="37"/>
      <c r="G27" s="37"/>
      <c r="H27" s="37"/>
      <c r="I27" s="37"/>
      <c r="J27" s="37"/>
      <c r="K27" s="37"/>
      <c r="L27" s="37"/>
      <c r="M27" s="210">
        <f>N88</f>
        <v>0</v>
      </c>
      <c r="N27" s="210"/>
      <c r="O27" s="210"/>
      <c r="P27" s="210"/>
      <c r="Q27" s="37"/>
      <c r="R27" s="38"/>
    </row>
    <row r="28" spans="2:18" s="1" customFormat="1" ht="14.45" customHeight="1">
      <c r="B28" s="36"/>
      <c r="C28" s="37"/>
      <c r="D28" s="35" t="s">
        <v>96</v>
      </c>
      <c r="E28" s="37"/>
      <c r="F28" s="37"/>
      <c r="G28" s="37"/>
      <c r="H28" s="37"/>
      <c r="I28" s="37"/>
      <c r="J28" s="37"/>
      <c r="K28" s="37"/>
      <c r="L28" s="37"/>
      <c r="M28" s="210">
        <f>N100</f>
        <v>0</v>
      </c>
      <c r="N28" s="210"/>
      <c r="O28" s="210"/>
      <c r="P28" s="210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22" t="s">
        <v>40</v>
      </c>
      <c r="E30" s="37"/>
      <c r="F30" s="37"/>
      <c r="G30" s="37"/>
      <c r="H30" s="37"/>
      <c r="I30" s="37"/>
      <c r="J30" s="37"/>
      <c r="K30" s="37"/>
      <c r="L30" s="37"/>
      <c r="M30" s="252">
        <f>ROUND(M27+M28,2)</f>
        <v>0</v>
      </c>
      <c r="N30" s="247"/>
      <c r="O30" s="247"/>
      <c r="P30" s="24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41</v>
      </c>
      <c r="E32" s="43" t="s">
        <v>42</v>
      </c>
      <c r="F32" s="44">
        <v>0.21</v>
      </c>
      <c r="G32" s="123" t="s">
        <v>43</v>
      </c>
      <c r="H32" s="253">
        <f>(SUM(BE100:BE107)+SUM(BE125:BE196))</f>
        <v>0</v>
      </c>
      <c r="I32" s="247"/>
      <c r="J32" s="247"/>
      <c r="K32" s="37"/>
      <c r="L32" s="37"/>
      <c r="M32" s="253">
        <f>ROUND((SUM(BE100:BE107)+SUM(BE125:BE196)), 2)*F32</f>
        <v>0</v>
      </c>
      <c r="N32" s="247"/>
      <c r="O32" s="247"/>
      <c r="P32" s="247"/>
      <c r="Q32" s="37"/>
      <c r="R32" s="38"/>
    </row>
    <row r="33" spans="2:18" s="1" customFormat="1" ht="14.45" customHeight="1">
      <c r="B33" s="36"/>
      <c r="C33" s="37"/>
      <c r="D33" s="37"/>
      <c r="E33" s="43" t="s">
        <v>44</v>
      </c>
      <c r="F33" s="44">
        <v>0.15</v>
      </c>
      <c r="G33" s="123" t="s">
        <v>43</v>
      </c>
      <c r="H33" s="253">
        <f>(SUM(BF100:BF107)+SUM(BF125:BF196))</f>
        <v>0</v>
      </c>
      <c r="I33" s="247"/>
      <c r="J33" s="247"/>
      <c r="K33" s="37"/>
      <c r="L33" s="37"/>
      <c r="M33" s="253">
        <f>ROUND((SUM(BF100:BF107)+SUM(BF125:BF196)), 2)*F33</f>
        <v>0</v>
      </c>
      <c r="N33" s="247"/>
      <c r="O33" s="247"/>
      <c r="P33" s="24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45</v>
      </c>
      <c r="F34" s="44">
        <v>0.21</v>
      </c>
      <c r="G34" s="123" t="s">
        <v>43</v>
      </c>
      <c r="H34" s="253">
        <f>(SUM(BG100:BG107)+SUM(BG125:BG196))</f>
        <v>0</v>
      </c>
      <c r="I34" s="247"/>
      <c r="J34" s="247"/>
      <c r="K34" s="37"/>
      <c r="L34" s="37"/>
      <c r="M34" s="253">
        <v>0</v>
      </c>
      <c r="N34" s="247"/>
      <c r="O34" s="247"/>
      <c r="P34" s="24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46</v>
      </c>
      <c r="F35" s="44">
        <v>0.15</v>
      </c>
      <c r="G35" s="123" t="s">
        <v>43</v>
      </c>
      <c r="H35" s="253">
        <f>(SUM(BH100:BH107)+SUM(BH125:BH196))</f>
        <v>0</v>
      </c>
      <c r="I35" s="247"/>
      <c r="J35" s="247"/>
      <c r="K35" s="37"/>
      <c r="L35" s="37"/>
      <c r="M35" s="253">
        <v>0</v>
      </c>
      <c r="N35" s="247"/>
      <c r="O35" s="247"/>
      <c r="P35" s="24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47</v>
      </c>
      <c r="F36" s="44">
        <v>0</v>
      </c>
      <c r="G36" s="123" t="s">
        <v>43</v>
      </c>
      <c r="H36" s="253">
        <f>(SUM(BI100:BI107)+SUM(BI125:BI196))</f>
        <v>0</v>
      </c>
      <c r="I36" s="247"/>
      <c r="J36" s="247"/>
      <c r="K36" s="37"/>
      <c r="L36" s="37"/>
      <c r="M36" s="253">
        <v>0</v>
      </c>
      <c r="N36" s="247"/>
      <c r="O36" s="247"/>
      <c r="P36" s="24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9"/>
      <c r="D38" s="124" t="s">
        <v>48</v>
      </c>
      <c r="E38" s="80"/>
      <c r="F38" s="80"/>
      <c r="G38" s="125" t="s">
        <v>49</v>
      </c>
      <c r="H38" s="126" t="s">
        <v>50</v>
      </c>
      <c r="I38" s="80"/>
      <c r="J38" s="80"/>
      <c r="K38" s="80"/>
      <c r="L38" s="254">
        <f>SUM(M30:M36)</f>
        <v>0</v>
      </c>
      <c r="M38" s="254"/>
      <c r="N38" s="254"/>
      <c r="O38" s="254"/>
      <c r="P38" s="255"/>
      <c r="Q38" s="119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4"/>
    </row>
    <row r="42" spans="2:18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4"/>
    </row>
    <row r="43" spans="2:18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 ht="15">
      <c r="B50" s="36"/>
      <c r="C50" s="37"/>
      <c r="D50" s="51" t="s">
        <v>51</v>
      </c>
      <c r="E50" s="52"/>
      <c r="F50" s="52"/>
      <c r="G50" s="52"/>
      <c r="H50" s="53"/>
      <c r="I50" s="37"/>
      <c r="J50" s="51" t="s">
        <v>52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 ht="15">
      <c r="B59" s="36"/>
      <c r="C59" s="37"/>
      <c r="D59" s="56" t="s">
        <v>53</v>
      </c>
      <c r="E59" s="57"/>
      <c r="F59" s="57"/>
      <c r="G59" s="58" t="s">
        <v>54</v>
      </c>
      <c r="H59" s="59"/>
      <c r="I59" s="37"/>
      <c r="J59" s="56" t="s">
        <v>53</v>
      </c>
      <c r="K59" s="57"/>
      <c r="L59" s="57"/>
      <c r="M59" s="57"/>
      <c r="N59" s="58" t="s">
        <v>54</v>
      </c>
      <c r="O59" s="57"/>
      <c r="P59" s="59"/>
      <c r="Q59" s="37"/>
      <c r="R59" s="38"/>
    </row>
    <row r="60" spans="2:18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 ht="15">
      <c r="B61" s="36"/>
      <c r="C61" s="37"/>
      <c r="D61" s="51" t="s">
        <v>55</v>
      </c>
      <c r="E61" s="52"/>
      <c r="F61" s="52"/>
      <c r="G61" s="52"/>
      <c r="H61" s="53"/>
      <c r="I61" s="37"/>
      <c r="J61" s="51" t="s">
        <v>56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 ht="15">
      <c r="B70" s="36"/>
      <c r="C70" s="37"/>
      <c r="D70" s="56" t="s">
        <v>53</v>
      </c>
      <c r="E70" s="57"/>
      <c r="F70" s="57"/>
      <c r="G70" s="58" t="s">
        <v>54</v>
      </c>
      <c r="H70" s="59"/>
      <c r="I70" s="37"/>
      <c r="J70" s="56" t="s">
        <v>53</v>
      </c>
      <c r="K70" s="57"/>
      <c r="L70" s="57"/>
      <c r="M70" s="57"/>
      <c r="N70" s="58" t="s">
        <v>54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</row>
    <row r="76" spans="2:21" s="1" customFormat="1" ht="36.950000000000003" customHeight="1">
      <c r="B76" s="36"/>
      <c r="C76" s="200" t="s">
        <v>112</v>
      </c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38"/>
      <c r="T76" s="130"/>
      <c r="U76" s="130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0"/>
      <c r="U77" s="130"/>
    </row>
    <row r="78" spans="2:21" s="1" customFormat="1" ht="30" customHeight="1">
      <c r="B78" s="36"/>
      <c r="C78" s="31" t="s">
        <v>19</v>
      </c>
      <c r="D78" s="37"/>
      <c r="E78" s="37"/>
      <c r="F78" s="245" t="str">
        <f>F6</f>
        <v>ZŠ Komenského č.p. 402, k.ú. Místek - výměna střešní krytiny na hlavní budově a tělocvičně</v>
      </c>
      <c r="G78" s="246"/>
      <c r="H78" s="246"/>
      <c r="I78" s="246"/>
      <c r="J78" s="246"/>
      <c r="K78" s="246"/>
      <c r="L78" s="246"/>
      <c r="M78" s="246"/>
      <c r="N78" s="246"/>
      <c r="O78" s="246"/>
      <c r="P78" s="246"/>
      <c r="Q78" s="37"/>
      <c r="R78" s="38"/>
      <c r="T78" s="130"/>
      <c r="U78" s="130"/>
    </row>
    <row r="79" spans="2:21" s="1" customFormat="1" ht="36.950000000000003" customHeight="1">
      <c r="B79" s="36"/>
      <c r="C79" s="70" t="s">
        <v>109</v>
      </c>
      <c r="D79" s="37"/>
      <c r="E79" s="37"/>
      <c r="F79" s="235" t="str">
        <f>F7</f>
        <v>O1 - výměna střešní krytiny budovy tělocvičny</v>
      </c>
      <c r="G79" s="247"/>
      <c r="H79" s="247"/>
      <c r="I79" s="247"/>
      <c r="J79" s="247"/>
      <c r="K79" s="247"/>
      <c r="L79" s="247"/>
      <c r="M79" s="247"/>
      <c r="N79" s="247"/>
      <c r="O79" s="247"/>
      <c r="P79" s="247"/>
      <c r="Q79" s="37"/>
      <c r="R79" s="38"/>
      <c r="T79" s="130"/>
      <c r="U79" s="130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0"/>
      <c r="U80" s="130"/>
    </row>
    <row r="81" spans="2:47" s="1" customFormat="1" ht="18" customHeight="1">
      <c r="B81" s="36"/>
      <c r="C81" s="31" t="s">
        <v>24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26</v>
      </c>
      <c r="L81" s="37"/>
      <c r="M81" s="249" t="str">
        <f>IF(O9="","",O9)</f>
        <v>16. 4. 2018</v>
      </c>
      <c r="N81" s="249"/>
      <c r="O81" s="249"/>
      <c r="P81" s="249"/>
      <c r="Q81" s="37"/>
      <c r="R81" s="38"/>
      <c r="T81" s="130"/>
      <c r="U81" s="130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0"/>
      <c r="U82" s="130"/>
    </row>
    <row r="83" spans="2:47" s="1" customFormat="1" ht="15">
      <c r="B83" s="36"/>
      <c r="C83" s="31" t="s">
        <v>28</v>
      </c>
      <c r="D83" s="37"/>
      <c r="E83" s="37"/>
      <c r="F83" s="29" t="str">
        <f>E12</f>
        <v>Statutární město Frýdek-Místek, Radniční 1148</v>
      </c>
      <c r="G83" s="37"/>
      <c r="H83" s="37"/>
      <c r="I83" s="37"/>
      <c r="J83" s="37"/>
      <c r="K83" s="31" t="s">
        <v>34</v>
      </c>
      <c r="L83" s="37"/>
      <c r="M83" s="204" t="str">
        <f>E18</f>
        <v xml:space="preserve"> </v>
      </c>
      <c r="N83" s="204"/>
      <c r="O83" s="204"/>
      <c r="P83" s="204"/>
      <c r="Q83" s="204"/>
      <c r="R83" s="38"/>
      <c r="T83" s="130"/>
      <c r="U83" s="130"/>
    </row>
    <row r="84" spans="2:47" s="1" customFormat="1" ht="14.45" customHeight="1">
      <c r="B84" s="36"/>
      <c r="C84" s="31" t="s">
        <v>32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36</v>
      </c>
      <c r="L84" s="37"/>
      <c r="M84" s="204" t="str">
        <f>E21</f>
        <v xml:space="preserve"> </v>
      </c>
      <c r="N84" s="204"/>
      <c r="O84" s="204"/>
      <c r="P84" s="204"/>
      <c r="Q84" s="204"/>
      <c r="R84" s="38"/>
      <c r="T84" s="130"/>
      <c r="U84" s="130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0"/>
      <c r="U85" s="130"/>
    </row>
    <row r="86" spans="2:47" s="1" customFormat="1" ht="29.25" customHeight="1">
      <c r="B86" s="36"/>
      <c r="C86" s="256" t="s">
        <v>113</v>
      </c>
      <c r="D86" s="257"/>
      <c r="E86" s="257"/>
      <c r="F86" s="257"/>
      <c r="G86" s="257"/>
      <c r="H86" s="119"/>
      <c r="I86" s="119"/>
      <c r="J86" s="119"/>
      <c r="K86" s="119"/>
      <c r="L86" s="119"/>
      <c r="M86" s="119"/>
      <c r="N86" s="256" t="s">
        <v>114</v>
      </c>
      <c r="O86" s="257"/>
      <c r="P86" s="257"/>
      <c r="Q86" s="257"/>
      <c r="R86" s="38"/>
      <c r="T86" s="130"/>
      <c r="U86" s="130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0"/>
      <c r="U87" s="130"/>
    </row>
    <row r="88" spans="2:47" s="1" customFormat="1" ht="29.25" customHeight="1">
      <c r="B88" s="36"/>
      <c r="C88" s="131" t="s">
        <v>115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27">
        <f>N125</f>
        <v>0</v>
      </c>
      <c r="O88" s="258"/>
      <c r="P88" s="258"/>
      <c r="Q88" s="258"/>
      <c r="R88" s="38"/>
      <c r="T88" s="130"/>
      <c r="U88" s="130"/>
      <c r="AU88" s="19" t="s">
        <v>116</v>
      </c>
    </row>
    <row r="89" spans="2:47" s="6" customFormat="1" ht="24.95" customHeight="1">
      <c r="B89" s="132"/>
      <c r="C89" s="133"/>
      <c r="D89" s="134" t="s">
        <v>117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59">
        <f>N126</f>
        <v>0</v>
      </c>
      <c r="O89" s="260"/>
      <c r="P89" s="260"/>
      <c r="Q89" s="260"/>
      <c r="R89" s="135"/>
      <c r="T89" s="136"/>
      <c r="U89" s="136"/>
    </row>
    <row r="90" spans="2:47" s="7" customFormat="1" ht="19.899999999999999" customHeight="1">
      <c r="B90" s="137"/>
      <c r="C90" s="138"/>
      <c r="D90" s="107" t="s">
        <v>118</v>
      </c>
      <c r="E90" s="138"/>
      <c r="F90" s="138"/>
      <c r="G90" s="138"/>
      <c r="H90" s="138"/>
      <c r="I90" s="138"/>
      <c r="J90" s="138"/>
      <c r="K90" s="138"/>
      <c r="L90" s="138"/>
      <c r="M90" s="138"/>
      <c r="N90" s="261">
        <f>N127</f>
        <v>0</v>
      </c>
      <c r="O90" s="262"/>
      <c r="P90" s="262"/>
      <c r="Q90" s="262"/>
      <c r="R90" s="139"/>
      <c r="T90" s="140"/>
      <c r="U90" s="140"/>
    </row>
    <row r="91" spans="2:47" s="7" customFormat="1" ht="19.899999999999999" customHeight="1">
      <c r="B91" s="137"/>
      <c r="C91" s="138"/>
      <c r="D91" s="107" t="s">
        <v>119</v>
      </c>
      <c r="E91" s="138"/>
      <c r="F91" s="138"/>
      <c r="G91" s="138"/>
      <c r="H91" s="138"/>
      <c r="I91" s="138"/>
      <c r="J91" s="138"/>
      <c r="K91" s="138"/>
      <c r="L91" s="138"/>
      <c r="M91" s="138"/>
      <c r="N91" s="261">
        <f>N131</f>
        <v>0</v>
      </c>
      <c r="O91" s="262"/>
      <c r="P91" s="262"/>
      <c r="Q91" s="262"/>
      <c r="R91" s="139"/>
      <c r="T91" s="140"/>
      <c r="U91" s="140"/>
    </row>
    <row r="92" spans="2:47" s="7" customFormat="1" ht="19.899999999999999" customHeight="1">
      <c r="B92" s="137"/>
      <c r="C92" s="138"/>
      <c r="D92" s="107" t="s">
        <v>120</v>
      </c>
      <c r="E92" s="138"/>
      <c r="F92" s="138"/>
      <c r="G92" s="138"/>
      <c r="H92" s="138"/>
      <c r="I92" s="138"/>
      <c r="J92" s="138"/>
      <c r="K92" s="138"/>
      <c r="L92" s="138"/>
      <c r="M92" s="138"/>
      <c r="N92" s="261">
        <f>N136</f>
        <v>0</v>
      </c>
      <c r="O92" s="262"/>
      <c r="P92" s="262"/>
      <c r="Q92" s="262"/>
      <c r="R92" s="139"/>
      <c r="T92" s="140"/>
      <c r="U92" s="140"/>
    </row>
    <row r="93" spans="2:47" s="7" customFormat="1" ht="19.899999999999999" customHeight="1">
      <c r="B93" s="137"/>
      <c r="C93" s="138"/>
      <c r="D93" s="107" t="s">
        <v>121</v>
      </c>
      <c r="E93" s="138"/>
      <c r="F93" s="138"/>
      <c r="G93" s="138"/>
      <c r="H93" s="138"/>
      <c r="I93" s="138"/>
      <c r="J93" s="138"/>
      <c r="K93" s="138"/>
      <c r="L93" s="138"/>
      <c r="M93" s="138"/>
      <c r="N93" s="261">
        <f>N149</f>
        <v>0</v>
      </c>
      <c r="O93" s="262"/>
      <c r="P93" s="262"/>
      <c r="Q93" s="262"/>
      <c r="R93" s="139"/>
      <c r="T93" s="140"/>
      <c r="U93" s="140"/>
    </row>
    <row r="94" spans="2:47" s="6" customFormat="1" ht="24.95" customHeight="1">
      <c r="B94" s="132"/>
      <c r="C94" s="133"/>
      <c r="D94" s="134" t="s">
        <v>122</v>
      </c>
      <c r="E94" s="133"/>
      <c r="F94" s="133"/>
      <c r="G94" s="133"/>
      <c r="H94" s="133"/>
      <c r="I94" s="133"/>
      <c r="J94" s="133"/>
      <c r="K94" s="133"/>
      <c r="L94" s="133"/>
      <c r="M94" s="133"/>
      <c r="N94" s="259">
        <f>N151</f>
        <v>0</v>
      </c>
      <c r="O94" s="260"/>
      <c r="P94" s="260"/>
      <c r="Q94" s="260"/>
      <c r="R94" s="135"/>
      <c r="T94" s="136"/>
      <c r="U94" s="136"/>
    </row>
    <row r="95" spans="2:47" s="7" customFormat="1" ht="19.899999999999999" customHeight="1">
      <c r="B95" s="137"/>
      <c r="C95" s="138"/>
      <c r="D95" s="107" t="s">
        <v>123</v>
      </c>
      <c r="E95" s="138"/>
      <c r="F95" s="138"/>
      <c r="G95" s="138"/>
      <c r="H95" s="138"/>
      <c r="I95" s="138"/>
      <c r="J95" s="138"/>
      <c r="K95" s="138"/>
      <c r="L95" s="138"/>
      <c r="M95" s="138"/>
      <c r="N95" s="261">
        <f>N152</f>
        <v>0</v>
      </c>
      <c r="O95" s="262"/>
      <c r="P95" s="262"/>
      <c r="Q95" s="262"/>
      <c r="R95" s="139"/>
      <c r="T95" s="140"/>
      <c r="U95" s="140"/>
    </row>
    <row r="96" spans="2:47" s="7" customFormat="1" ht="19.899999999999999" customHeight="1">
      <c r="B96" s="137"/>
      <c r="C96" s="138"/>
      <c r="D96" s="107" t="s">
        <v>124</v>
      </c>
      <c r="E96" s="138"/>
      <c r="F96" s="138"/>
      <c r="G96" s="138"/>
      <c r="H96" s="138"/>
      <c r="I96" s="138"/>
      <c r="J96" s="138"/>
      <c r="K96" s="138"/>
      <c r="L96" s="138"/>
      <c r="M96" s="138"/>
      <c r="N96" s="261">
        <f>N154</f>
        <v>0</v>
      </c>
      <c r="O96" s="262"/>
      <c r="P96" s="262"/>
      <c r="Q96" s="262"/>
      <c r="R96" s="139"/>
      <c r="T96" s="140"/>
      <c r="U96" s="140"/>
    </row>
    <row r="97" spans="2:65" s="7" customFormat="1" ht="19.899999999999999" customHeight="1">
      <c r="B97" s="137"/>
      <c r="C97" s="138"/>
      <c r="D97" s="107" t="s">
        <v>125</v>
      </c>
      <c r="E97" s="138"/>
      <c r="F97" s="138"/>
      <c r="G97" s="138"/>
      <c r="H97" s="138"/>
      <c r="I97" s="138"/>
      <c r="J97" s="138"/>
      <c r="K97" s="138"/>
      <c r="L97" s="138"/>
      <c r="M97" s="138"/>
      <c r="N97" s="261">
        <f>N170</f>
        <v>0</v>
      </c>
      <c r="O97" s="262"/>
      <c r="P97" s="262"/>
      <c r="Q97" s="262"/>
      <c r="R97" s="139"/>
      <c r="T97" s="140"/>
      <c r="U97" s="140"/>
    </row>
    <row r="98" spans="2:65" s="7" customFormat="1" ht="19.899999999999999" customHeight="1">
      <c r="B98" s="137"/>
      <c r="C98" s="138"/>
      <c r="D98" s="107" t="s">
        <v>126</v>
      </c>
      <c r="E98" s="138"/>
      <c r="F98" s="138"/>
      <c r="G98" s="138"/>
      <c r="H98" s="138"/>
      <c r="I98" s="138"/>
      <c r="J98" s="138"/>
      <c r="K98" s="138"/>
      <c r="L98" s="138"/>
      <c r="M98" s="138"/>
      <c r="N98" s="261">
        <f>N193</f>
        <v>0</v>
      </c>
      <c r="O98" s="262"/>
      <c r="P98" s="262"/>
      <c r="Q98" s="262"/>
      <c r="R98" s="139"/>
      <c r="T98" s="140"/>
      <c r="U98" s="140"/>
    </row>
    <row r="99" spans="2:65" s="1" customFormat="1" ht="21.75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8"/>
      <c r="T99" s="130"/>
      <c r="U99" s="130"/>
    </row>
    <row r="100" spans="2:65" s="1" customFormat="1" ht="29.25" customHeight="1">
      <c r="B100" s="36"/>
      <c r="C100" s="131" t="s">
        <v>127</v>
      </c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258">
        <f>ROUND(N101+N102+N103+N104+N105+N106,2)</f>
        <v>0</v>
      </c>
      <c r="O100" s="263"/>
      <c r="P100" s="263"/>
      <c r="Q100" s="263"/>
      <c r="R100" s="38"/>
      <c r="T100" s="141"/>
      <c r="U100" s="142" t="s">
        <v>41</v>
      </c>
    </row>
    <row r="101" spans="2:65" s="1" customFormat="1" ht="18" customHeight="1">
      <c r="B101" s="36"/>
      <c r="C101" s="37"/>
      <c r="D101" s="228" t="s">
        <v>128</v>
      </c>
      <c r="E101" s="229"/>
      <c r="F101" s="229"/>
      <c r="G101" s="229"/>
      <c r="H101" s="229"/>
      <c r="I101" s="196"/>
      <c r="J101" s="196"/>
      <c r="K101" s="196"/>
      <c r="L101" s="196"/>
      <c r="M101" s="196"/>
      <c r="N101" s="230">
        <f>ROUND(N88*T101,2)</f>
        <v>0</v>
      </c>
      <c r="O101" s="231"/>
      <c r="P101" s="231"/>
      <c r="Q101" s="231"/>
      <c r="R101" s="38"/>
      <c r="S101" s="143"/>
      <c r="T101" s="144"/>
      <c r="U101" s="145" t="s">
        <v>42</v>
      </c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7" t="s">
        <v>90</v>
      </c>
      <c r="AZ101" s="146"/>
      <c r="BA101" s="146"/>
      <c r="BB101" s="146"/>
      <c r="BC101" s="146"/>
      <c r="BD101" s="146"/>
      <c r="BE101" s="148">
        <f t="shared" ref="BE101:BE106" si="0">IF(U101="základní",N101,0)</f>
        <v>0</v>
      </c>
      <c r="BF101" s="148">
        <f t="shared" ref="BF101:BF106" si="1">IF(U101="snížená",N101,0)</f>
        <v>0</v>
      </c>
      <c r="BG101" s="148">
        <f t="shared" ref="BG101:BG106" si="2">IF(U101="zákl. přenesená",N101,0)</f>
        <v>0</v>
      </c>
      <c r="BH101" s="148">
        <f t="shared" ref="BH101:BH106" si="3">IF(U101="sníž. přenesená",N101,0)</f>
        <v>0</v>
      </c>
      <c r="BI101" s="148">
        <f t="shared" ref="BI101:BI106" si="4">IF(U101="nulová",N101,0)</f>
        <v>0</v>
      </c>
      <c r="BJ101" s="147" t="s">
        <v>85</v>
      </c>
      <c r="BK101" s="146"/>
      <c r="BL101" s="146"/>
      <c r="BM101" s="146"/>
    </row>
    <row r="102" spans="2:65" s="1" customFormat="1" ht="18" customHeight="1">
      <c r="B102" s="36"/>
      <c r="C102" s="37"/>
      <c r="D102" s="228" t="s">
        <v>129</v>
      </c>
      <c r="E102" s="229"/>
      <c r="F102" s="229"/>
      <c r="G102" s="229"/>
      <c r="H102" s="229"/>
      <c r="I102" s="196"/>
      <c r="J102" s="196"/>
      <c r="K102" s="196"/>
      <c r="L102" s="196"/>
      <c r="M102" s="196"/>
      <c r="N102" s="230">
        <f>ROUND(N88*T102,2)</f>
        <v>0</v>
      </c>
      <c r="O102" s="231"/>
      <c r="P102" s="231"/>
      <c r="Q102" s="231"/>
      <c r="R102" s="38"/>
      <c r="S102" s="143"/>
      <c r="T102" s="144"/>
      <c r="U102" s="145" t="s">
        <v>42</v>
      </c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7" t="s">
        <v>90</v>
      </c>
      <c r="AZ102" s="146"/>
      <c r="BA102" s="146"/>
      <c r="BB102" s="146"/>
      <c r="BC102" s="146"/>
      <c r="BD102" s="146"/>
      <c r="BE102" s="148">
        <f t="shared" si="0"/>
        <v>0</v>
      </c>
      <c r="BF102" s="148">
        <f t="shared" si="1"/>
        <v>0</v>
      </c>
      <c r="BG102" s="148">
        <f t="shared" si="2"/>
        <v>0</v>
      </c>
      <c r="BH102" s="148">
        <f t="shared" si="3"/>
        <v>0</v>
      </c>
      <c r="BI102" s="148">
        <f t="shared" si="4"/>
        <v>0</v>
      </c>
      <c r="BJ102" s="147" t="s">
        <v>85</v>
      </c>
      <c r="BK102" s="146"/>
      <c r="BL102" s="146"/>
      <c r="BM102" s="146"/>
    </row>
    <row r="103" spans="2:65" s="1" customFormat="1" ht="18" customHeight="1">
      <c r="B103" s="36"/>
      <c r="C103" s="37"/>
      <c r="D103" s="228" t="s">
        <v>130</v>
      </c>
      <c r="E103" s="229"/>
      <c r="F103" s="229"/>
      <c r="G103" s="229"/>
      <c r="H103" s="229"/>
      <c r="I103" s="196"/>
      <c r="J103" s="196"/>
      <c r="K103" s="196"/>
      <c r="L103" s="196"/>
      <c r="M103" s="196"/>
      <c r="N103" s="230">
        <f>ROUND(N88*T103,2)</f>
        <v>0</v>
      </c>
      <c r="O103" s="231"/>
      <c r="P103" s="231"/>
      <c r="Q103" s="231"/>
      <c r="R103" s="38"/>
      <c r="S103" s="143"/>
      <c r="T103" s="144"/>
      <c r="U103" s="145" t="s">
        <v>42</v>
      </c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7" t="s">
        <v>90</v>
      </c>
      <c r="AZ103" s="146"/>
      <c r="BA103" s="146"/>
      <c r="BB103" s="146"/>
      <c r="BC103" s="146"/>
      <c r="BD103" s="146"/>
      <c r="BE103" s="148">
        <f t="shared" si="0"/>
        <v>0</v>
      </c>
      <c r="BF103" s="148">
        <f t="shared" si="1"/>
        <v>0</v>
      </c>
      <c r="BG103" s="148">
        <f t="shared" si="2"/>
        <v>0</v>
      </c>
      <c r="BH103" s="148">
        <f t="shared" si="3"/>
        <v>0</v>
      </c>
      <c r="BI103" s="148">
        <f t="shared" si="4"/>
        <v>0</v>
      </c>
      <c r="BJ103" s="147" t="s">
        <v>85</v>
      </c>
      <c r="BK103" s="146"/>
      <c r="BL103" s="146"/>
      <c r="BM103" s="146"/>
    </row>
    <row r="104" spans="2:65" s="1" customFormat="1" ht="18" customHeight="1">
      <c r="B104" s="36"/>
      <c r="C104" s="37"/>
      <c r="D104" s="228" t="s">
        <v>131</v>
      </c>
      <c r="E104" s="229"/>
      <c r="F104" s="229"/>
      <c r="G104" s="229"/>
      <c r="H104" s="229"/>
      <c r="I104" s="196"/>
      <c r="J104" s="196"/>
      <c r="K104" s="196"/>
      <c r="L104" s="196"/>
      <c r="M104" s="196"/>
      <c r="N104" s="230">
        <f>ROUND(N88*T104,2)</f>
        <v>0</v>
      </c>
      <c r="O104" s="231"/>
      <c r="P104" s="231"/>
      <c r="Q104" s="231"/>
      <c r="R104" s="38"/>
      <c r="S104" s="143"/>
      <c r="T104" s="144"/>
      <c r="U104" s="145" t="s">
        <v>42</v>
      </c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7" t="s">
        <v>90</v>
      </c>
      <c r="AZ104" s="146"/>
      <c r="BA104" s="146"/>
      <c r="BB104" s="146"/>
      <c r="BC104" s="146"/>
      <c r="BD104" s="146"/>
      <c r="BE104" s="148">
        <f t="shared" si="0"/>
        <v>0</v>
      </c>
      <c r="BF104" s="148">
        <f t="shared" si="1"/>
        <v>0</v>
      </c>
      <c r="BG104" s="148">
        <f t="shared" si="2"/>
        <v>0</v>
      </c>
      <c r="BH104" s="148">
        <f t="shared" si="3"/>
        <v>0</v>
      </c>
      <c r="BI104" s="148">
        <f t="shared" si="4"/>
        <v>0</v>
      </c>
      <c r="BJ104" s="147" t="s">
        <v>85</v>
      </c>
      <c r="BK104" s="146"/>
      <c r="BL104" s="146"/>
      <c r="BM104" s="146"/>
    </row>
    <row r="105" spans="2:65" s="1" customFormat="1" ht="18" customHeight="1">
      <c r="B105" s="36"/>
      <c r="C105" s="37"/>
      <c r="D105" s="228" t="s">
        <v>132</v>
      </c>
      <c r="E105" s="229"/>
      <c r="F105" s="229"/>
      <c r="G105" s="229"/>
      <c r="H105" s="229"/>
      <c r="I105" s="196"/>
      <c r="J105" s="196"/>
      <c r="K105" s="196"/>
      <c r="L105" s="196"/>
      <c r="M105" s="196"/>
      <c r="N105" s="230">
        <f>ROUND(N88*T105,2)</f>
        <v>0</v>
      </c>
      <c r="O105" s="231"/>
      <c r="P105" s="231"/>
      <c r="Q105" s="231"/>
      <c r="R105" s="38"/>
      <c r="S105" s="143"/>
      <c r="T105" s="144"/>
      <c r="U105" s="145" t="s">
        <v>42</v>
      </c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7" t="s">
        <v>90</v>
      </c>
      <c r="AZ105" s="146"/>
      <c r="BA105" s="146"/>
      <c r="BB105" s="146"/>
      <c r="BC105" s="146"/>
      <c r="BD105" s="146"/>
      <c r="BE105" s="148">
        <f t="shared" si="0"/>
        <v>0</v>
      </c>
      <c r="BF105" s="148">
        <f t="shared" si="1"/>
        <v>0</v>
      </c>
      <c r="BG105" s="148">
        <f t="shared" si="2"/>
        <v>0</v>
      </c>
      <c r="BH105" s="148">
        <f t="shared" si="3"/>
        <v>0</v>
      </c>
      <c r="BI105" s="148">
        <f t="shared" si="4"/>
        <v>0</v>
      </c>
      <c r="BJ105" s="147" t="s">
        <v>85</v>
      </c>
      <c r="BK105" s="146"/>
      <c r="BL105" s="146"/>
      <c r="BM105" s="146"/>
    </row>
    <row r="106" spans="2:65" s="1" customFormat="1" ht="18" customHeight="1">
      <c r="B106" s="36"/>
      <c r="C106" s="37"/>
      <c r="D106" s="197" t="s">
        <v>133</v>
      </c>
      <c r="E106" s="196"/>
      <c r="F106" s="196"/>
      <c r="G106" s="196"/>
      <c r="H106" s="196"/>
      <c r="I106" s="196"/>
      <c r="J106" s="196"/>
      <c r="K106" s="196"/>
      <c r="L106" s="196"/>
      <c r="M106" s="196"/>
      <c r="N106" s="230">
        <f>ROUND(N88*T106,2)</f>
        <v>0</v>
      </c>
      <c r="O106" s="231"/>
      <c r="P106" s="231"/>
      <c r="Q106" s="231"/>
      <c r="R106" s="38"/>
      <c r="S106" s="143"/>
      <c r="T106" s="149"/>
      <c r="U106" s="150" t="s">
        <v>42</v>
      </c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7" t="s">
        <v>134</v>
      </c>
      <c r="AZ106" s="146"/>
      <c r="BA106" s="146"/>
      <c r="BB106" s="146"/>
      <c r="BC106" s="146"/>
      <c r="BD106" s="146"/>
      <c r="BE106" s="148">
        <f t="shared" si="0"/>
        <v>0</v>
      </c>
      <c r="BF106" s="148">
        <f t="shared" si="1"/>
        <v>0</v>
      </c>
      <c r="BG106" s="148">
        <f t="shared" si="2"/>
        <v>0</v>
      </c>
      <c r="BH106" s="148">
        <f t="shared" si="3"/>
        <v>0</v>
      </c>
      <c r="BI106" s="148">
        <f t="shared" si="4"/>
        <v>0</v>
      </c>
      <c r="BJ106" s="147" t="s">
        <v>85</v>
      </c>
      <c r="BK106" s="146"/>
      <c r="BL106" s="146"/>
      <c r="BM106" s="146"/>
    </row>
    <row r="107" spans="2:65" s="1" customFormat="1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8"/>
      <c r="T107" s="130"/>
      <c r="U107" s="130"/>
    </row>
    <row r="108" spans="2:65" s="1" customFormat="1" ht="29.25" customHeight="1">
      <c r="B108" s="36"/>
      <c r="C108" s="118" t="s">
        <v>101</v>
      </c>
      <c r="D108" s="119"/>
      <c r="E108" s="119"/>
      <c r="F108" s="119"/>
      <c r="G108" s="119"/>
      <c r="H108" s="119"/>
      <c r="I108" s="119"/>
      <c r="J108" s="119"/>
      <c r="K108" s="119"/>
      <c r="L108" s="232">
        <f>ROUND(SUM(N88+N100),2)</f>
        <v>0</v>
      </c>
      <c r="M108" s="232"/>
      <c r="N108" s="232"/>
      <c r="O108" s="232"/>
      <c r="P108" s="232"/>
      <c r="Q108" s="232"/>
      <c r="R108" s="38"/>
      <c r="T108" s="130"/>
      <c r="U108" s="130"/>
    </row>
    <row r="109" spans="2:65" s="1" customFormat="1" ht="6.95" customHeight="1"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  <c r="T109" s="130"/>
      <c r="U109" s="130"/>
    </row>
    <row r="113" spans="2:65" s="1" customFormat="1" ht="6.95" customHeight="1"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5"/>
    </row>
    <row r="114" spans="2:65" s="1" customFormat="1" ht="36.950000000000003" customHeight="1">
      <c r="B114" s="36"/>
      <c r="C114" s="200" t="s">
        <v>135</v>
      </c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  <c r="R114" s="38"/>
    </row>
    <row r="115" spans="2:65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1" customFormat="1" ht="30" customHeight="1">
      <c r="B116" s="36"/>
      <c r="C116" s="31" t="s">
        <v>19</v>
      </c>
      <c r="D116" s="37"/>
      <c r="E116" s="37"/>
      <c r="F116" s="245" t="str">
        <f>F6</f>
        <v>ZŠ Komenského č.p. 402, k.ú. Místek - výměna střešní krytiny na hlavní budově a tělocvičně</v>
      </c>
      <c r="G116" s="246"/>
      <c r="H116" s="246"/>
      <c r="I116" s="246"/>
      <c r="J116" s="246"/>
      <c r="K116" s="246"/>
      <c r="L116" s="246"/>
      <c r="M116" s="246"/>
      <c r="N116" s="246"/>
      <c r="O116" s="246"/>
      <c r="P116" s="246"/>
      <c r="Q116" s="37"/>
      <c r="R116" s="38"/>
    </row>
    <row r="117" spans="2:65" s="1" customFormat="1" ht="36.950000000000003" customHeight="1">
      <c r="B117" s="36"/>
      <c r="C117" s="70" t="s">
        <v>109</v>
      </c>
      <c r="D117" s="37"/>
      <c r="E117" s="37"/>
      <c r="F117" s="235" t="str">
        <f>F7</f>
        <v>O1 - výměna střešní krytiny budovy tělocvičny</v>
      </c>
      <c r="G117" s="247"/>
      <c r="H117" s="247"/>
      <c r="I117" s="247"/>
      <c r="J117" s="247"/>
      <c r="K117" s="247"/>
      <c r="L117" s="247"/>
      <c r="M117" s="247"/>
      <c r="N117" s="247"/>
      <c r="O117" s="247"/>
      <c r="P117" s="247"/>
      <c r="Q117" s="37"/>
      <c r="R117" s="38"/>
    </row>
    <row r="118" spans="2:65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5" s="1" customFormat="1" ht="18" customHeight="1">
      <c r="B119" s="36"/>
      <c r="C119" s="31" t="s">
        <v>24</v>
      </c>
      <c r="D119" s="37"/>
      <c r="E119" s="37"/>
      <c r="F119" s="29" t="str">
        <f>F9</f>
        <v xml:space="preserve"> </v>
      </c>
      <c r="G119" s="37"/>
      <c r="H119" s="37"/>
      <c r="I119" s="37"/>
      <c r="J119" s="37"/>
      <c r="K119" s="31" t="s">
        <v>26</v>
      </c>
      <c r="L119" s="37"/>
      <c r="M119" s="249" t="str">
        <f>IF(O9="","",O9)</f>
        <v>16. 4. 2018</v>
      </c>
      <c r="N119" s="249"/>
      <c r="O119" s="249"/>
      <c r="P119" s="249"/>
      <c r="Q119" s="37"/>
      <c r="R119" s="38"/>
    </row>
    <row r="120" spans="2:65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5" s="1" customFormat="1" ht="15">
      <c r="B121" s="36"/>
      <c r="C121" s="31" t="s">
        <v>28</v>
      </c>
      <c r="D121" s="37"/>
      <c r="E121" s="37"/>
      <c r="F121" s="29" t="str">
        <f>E12</f>
        <v>Statutární město Frýdek-Místek, Radniční 1148</v>
      </c>
      <c r="G121" s="37"/>
      <c r="H121" s="37"/>
      <c r="I121" s="37"/>
      <c r="J121" s="37"/>
      <c r="K121" s="31" t="s">
        <v>34</v>
      </c>
      <c r="L121" s="37"/>
      <c r="M121" s="204" t="str">
        <f>E18</f>
        <v xml:space="preserve"> </v>
      </c>
      <c r="N121" s="204"/>
      <c r="O121" s="204"/>
      <c r="P121" s="204"/>
      <c r="Q121" s="204"/>
      <c r="R121" s="38"/>
    </row>
    <row r="122" spans="2:65" s="1" customFormat="1" ht="14.45" customHeight="1">
      <c r="B122" s="36"/>
      <c r="C122" s="31" t="s">
        <v>32</v>
      </c>
      <c r="D122" s="37"/>
      <c r="E122" s="37"/>
      <c r="F122" s="29" t="str">
        <f>IF(E15="","",E15)</f>
        <v>Vyplň údaj</v>
      </c>
      <c r="G122" s="37"/>
      <c r="H122" s="37"/>
      <c r="I122" s="37"/>
      <c r="J122" s="37"/>
      <c r="K122" s="31" t="s">
        <v>36</v>
      </c>
      <c r="L122" s="37"/>
      <c r="M122" s="204" t="str">
        <f>E21</f>
        <v xml:space="preserve"> </v>
      </c>
      <c r="N122" s="204"/>
      <c r="O122" s="204"/>
      <c r="P122" s="204"/>
      <c r="Q122" s="204"/>
      <c r="R122" s="38"/>
    </row>
    <row r="123" spans="2:65" s="1" customFormat="1" ht="10.3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65" s="8" customFormat="1" ht="29.25" customHeight="1">
      <c r="B124" s="151"/>
      <c r="C124" s="152" t="s">
        <v>136</v>
      </c>
      <c r="D124" s="153" t="s">
        <v>137</v>
      </c>
      <c r="E124" s="153" t="s">
        <v>59</v>
      </c>
      <c r="F124" s="264" t="s">
        <v>138</v>
      </c>
      <c r="G124" s="264"/>
      <c r="H124" s="264"/>
      <c r="I124" s="264"/>
      <c r="J124" s="153" t="s">
        <v>139</v>
      </c>
      <c r="K124" s="153" t="s">
        <v>140</v>
      </c>
      <c r="L124" s="265" t="s">
        <v>141</v>
      </c>
      <c r="M124" s="265"/>
      <c r="N124" s="264" t="s">
        <v>114</v>
      </c>
      <c r="O124" s="264"/>
      <c r="P124" s="264"/>
      <c r="Q124" s="266"/>
      <c r="R124" s="154"/>
      <c r="T124" s="81" t="s">
        <v>142</v>
      </c>
      <c r="U124" s="82" t="s">
        <v>41</v>
      </c>
      <c r="V124" s="82" t="s">
        <v>143</v>
      </c>
      <c r="W124" s="82" t="s">
        <v>144</v>
      </c>
      <c r="X124" s="82" t="s">
        <v>145</v>
      </c>
      <c r="Y124" s="82" t="s">
        <v>146</v>
      </c>
      <c r="Z124" s="82" t="s">
        <v>147</v>
      </c>
      <c r="AA124" s="83" t="s">
        <v>148</v>
      </c>
    </row>
    <row r="125" spans="2:65" s="1" customFormat="1" ht="29.25" customHeight="1">
      <c r="B125" s="36"/>
      <c r="C125" s="85" t="s">
        <v>111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284">
        <f>BK125</f>
        <v>0</v>
      </c>
      <c r="O125" s="285"/>
      <c r="P125" s="285"/>
      <c r="Q125" s="285"/>
      <c r="R125" s="38"/>
      <c r="T125" s="84"/>
      <c r="U125" s="52"/>
      <c r="V125" s="52"/>
      <c r="W125" s="155">
        <f>W126+W151+W197</f>
        <v>0</v>
      </c>
      <c r="X125" s="52"/>
      <c r="Y125" s="155">
        <f>Y126+Y151+Y197</f>
        <v>8.330049810000002</v>
      </c>
      <c r="Z125" s="52"/>
      <c r="AA125" s="156">
        <f>AA126+AA151+AA197</f>
        <v>6.6449752000000002</v>
      </c>
      <c r="AT125" s="19" t="s">
        <v>76</v>
      </c>
      <c r="AU125" s="19" t="s">
        <v>116</v>
      </c>
      <c r="BK125" s="157">
        <f>BK126+BK151+BK197</f>
        <v>0</v>
      </c>
    </row>
    <row r="126" spans="2:65" s="9" customFormat="1" ht="37.35" customHeight="1">
      <c r="B126" s="158"/>
      <c r="C126" s="159"/>
      <c r="D126" s="160" t="s">
        <v>117</v>
      </c>
      <c r="E126" s="160"/>
      <c r="F126" s="160"/>
      <c r="G126" s="160"/>
      <c r="H126" s="160"/>
      <c r="I126" s="160"/>
      <c r="J126" s="160"/>
      <c r="K126" s="160"/>
      <c r="L126" s="160"/>
      <c r="M126" s="160"/>
      <c r="N126" s="286">
        <f>BK126</f>
        <v>0</v>
      </c>
      <c r="O126" s="259"/>
      <c r="P126" s="259"/>
      <c r="Q126" s="259"/>
      <c r="R126" s="161"/>
      <c r="T126" s="162"/>
      <c r="U126" s="159"/>
      <c r="V126" s="159"/>
      <c r="W126" s="163">
        <f>W127+W131+W136+W149</f>
        <v>0</v>
      </c>
      <c r="X126" s="159"/>
      <c r="Y126" s="163">
        <f>Y127+Y131+Y136+Y149</f>
        <v>0.14552999999999999</v>
      </c>
      <c r="Z126" s="159"/>
      <c r="AA126" s="164">
        <f>AA127+AA131+AA136+AA149</f>
        <v>0</v>
      </c>
      <c r="AR126" s="165" t="s">
        <v>85</v>
      </c>
      <c r="AT126" s="166" t="s">
        <v>76</v>
      </c>
      <c r="AU126" s="166" t="s">
        <v>77</v>
      </c>
      <c r="AY126" s="165" t="s">
        <v>149</v>
      </c>
      <c r="BK126" s="167">
        <f>BK127+BK131+BK136+BK149</f>
        <v>0</v>
      </c>
    </row>
    <row r="127" spans="2:65" s="9" customFormat="1" ht="19.899999999999999" customHeight="1">
      <c r="B127" s="158"/>
      <c r="C127" s="159"/>
      <c r="D127" s="168" t="s">
        <v>118</v>
      </c>
      <c r="E127" s="168"/>
      <c r="F127" s="168"/>
      <c r="G127" s="168"/>
      <c r="H127" s="168"/>
      <c r="I127" s="168"/>
      <c r="J127" s="168"/>
      <c r="K127" s="168"/>
      <c r="L127" s="168"/>
      <c r="M127" s="168"/>
      <c r="N127" s="287">
        <f>BK127</f>
        <v>0</v>
      </c>
      <c r="O127" s="288"/>
      <c r="P127" s="288"/>
      <c r="Q127" s="288"/>
      <c r="R127" s="161"/>
      <c r="T127" s="162"/>
      <c r="U127" s="159"/>
      <c r="V127" s="159"/>
      <c r="W127" s="163">
        <f>SUM(W128:W130)</f>
        <v>0</v>
      </c>
      <c r="X127" s="159"/>
      <c r="Y127" s="163">
        <f>SUM(Y128:Y130)</f>
        <v>0.14552999999999999</v>
      </c>
      <c r="Z127" s="159"/>
      <c r="AA127" s="164">
        <f>SUM(AA128:AA130)</f>
        <v>0</v>
      </c>
      <c r="AR127" s="165" t="s">
        <v>85</v>
      </c>
      <c r="AT127" s="166" t="s">
        <v>76</v>
      </c>
      <c r="AU127" s="166" t="s">
        <v>85</v>
      </c>
      <c r="AY127" s="165" t="s">
        <v>149</v>
      </c>
      <c r="BK127" s="167">
        <f>SUM(BK128:BK130)</f>
        <v>0</v>
      </c>
    </row>
    <row r="128" spans="2:65" s="1" customFormat="1" ht="15" customHeight="1">
      <c r="B128" s="36"/>
      <c r="C128" s="169" t="s">
        <v>85</v>
      </c>
      <c r="D128" s="169" t="s">
        <v>150</v>
      </c>
      <c r="E128" s="170" t="s">
        <v>151</v>
      </c>
      <c r="F128" s="267" t="s">
        <v>152</v>
      </c>
      <c r="G128" s="267"/>
      <c r="H128" s="267"/>
      <c r="I128" s="267"/>
      <c r="J128" s="171" t="s">
        <v>153</v>
      </c>
      <c r="K128" s="172">
        <v>3</v>
      </c>
      <c r="L128" s="268">
        <v>0</v>
      </c>
      <c r="M128" s="269"/>
      <c r="N128" s="270">
        <f>ROUND(L128*K128,2)</f>
        <v>0</v>
      </c>
      <c r="O128" s="270"/>
      <c r="P128" s="270"/>
      <c r="Q128" s="270"/>
      <c r="R128" s="38"/>
      <c r="T128" s="173" t="s">
        <v>22</v>
      </c>
      <c r="U128" s="45" t="s">
        <v>42</v>
      </c>
      <c r="V128" s="37"/>
      <c r="W128" s="174">
        <f>V128*K128</f>
        <v>0</v>
      </c>
      <c r="X128" s="174">
        <v>4.8509999999999998E-2</v>
      </c>
      <c r="Y128" s="174">
        <f>X128*K128</f>
        <v>0.14552999999999999</v>
      </c>
      <c r="Z128" s="174">
        <v>0</v>
      </c>
      <c r="AA128" s="175">
        <f>Z128*K128</f>
        <v>0</v>
      </c>
      <c r="AR128" s="19" t="s">
        <v>154</v>
      </c>
      <c r="AT128" s="19" t="s">
        <v>150</v>
      </c>
      <c r="AU128" s="19" t="s">
        <v>107</v>
      </c>
      <c r="AY128" s="19" t="s">
        <v>149</v>
      </c>
      <c r="BE128" s="111">
        <f>IF(U128="základní",N128,0)</f>
        <v>0</v>
      </c>
      <c r="BF128" s="111">
        <f>IF(U128="snížená",N128,0)</f>
        <v>0</v>
      </c>
      <c r="BG128" s="111">
        <f>IF(U128="zákl. přenesená",N128,0)</f>
        <v>0</v>
      </c>
      <c r="BH128" s="111">
        <f>IF(U128="sníž. přenesená",N128,0)</f>
        <v>0</v>
      </c>
      <c r="BI128" s="111">
        <f>IF(U128="nulová",N128,0)</f>
        <v>0</v>
      </c>
      <c r="BJ128" s="19" t="s">
        <v>85</v>
      </c>
      <c r="BK128" s="111">
        <f>ROUND(L128*K128,2)</f>
        <v>0</v>
      </c>
      <c r="BL128" s="19" t="s">
        <v>154</v>
      </c>
      <c r="BM128" s="19" t="s">
        <v>155</v>
      </c>
    </row>
    <row r="129" spans="2:65" s="10" customFormat="1" ht="15" customHeight="1">
      <c r="B129" s="176"/>
      <c r="C129" s="177"/>
      <c r="D129" s="177"/>
      <c r="E129" s="178" t="s">
        <v>22</v>
      </c>
      <c r="F129" s="271" t="s">
        <v>156</v>
      </c>
      <c r="G129" s="272"/>
      <c r="H129" s="272"/>
      <c r="I129" s="272"/>
      <c r="J129" s="177"/>
      <c r="K129" s="179" t="s">
        <v>22</v>
      </c>
      <c r="L129" s="177"/>
      <c r="M129" s="177"/>
      <c r="N129" s="177"/>
      <c r="O129" s="177"/>
      <c r="P129" s="177"/>
      <c r="Q129" s="177"/>
      <c r="R129" s="180"/>
      <c r="T129" s="181"/>
      <c r="U129" s="177"/>
      <c r="V129" s="177"/>
      <c r="W129" s="177"/>
      <c r="X129" s="177"/>
      <c r="Y129" s="177"/>
      <c r="Z129" s="177"/>
      <c r="AA129" s="182"/>
      <c r="AT129" s="183" t="s">
        <v>157</v>
      </c>
      <c r="AU129" s="183" t="s">
        <v>107</v>
      </c>
      <c r="AV129" s="10" t="s">
        <v>85</v>
      </c>
      <c r="AW129" s="10" t="s">
        <v>35</v>
      </c>
      <c r="AX129" s="10" t="s">
        <v>77</v>
      </c>
      <c r="AY129" s="183" t="s">
        <v>149</v>
      </c>
    </row>
    <row r="130" spans="2:65" s="11" customFormat="1" ht="15" customHeight="1">
      <c r="B130" s="184"/>
      <c r="C130" s="185"/>
      <c r="D130" s="185"/>
      <c r="E130" s="186" t="s">
        <v>22</v>
      </c>
      <c r="F130" s="273" t="s">
        <v>158</v>
      </c>
      <c r="G130" s="274"/>
      <c r="H130" s="274"/>
      <c r="I130" s="274"/>
      <c r="J130" s="185"/>
      <c r="K130" s="187">
        <v>3</v>
      </c>
      <c r="L130" s="185"/>
      <c r="M130" s="185"/>
      <c r="N130" s="185"/>
      <c r="O130" s="185"/>
      <c r="P130" s="185"/>
      <c r="Q130" s="185"/>
      <c r="R130" s="188"/>
      <c r="T130" s="189"/>
      <c r="U130" s="185"/>
      <c r="V130" s="185"/>
      <c r="W130" s="185"/>
      <c r="X130" s="185"/>
      <c r="Y130" s="185"/>
      <c r="Z130" s="185"/>
      <c r="AA130" s="190"/>
      <c r="AT130" s="191" t="s">
        <v>157</v>
      </c>
      <c r="AU130" s="191" t="s">
        <v>107</v>
      </c>
      <c r="AV130" s="11" t="s">
        <v>107</v>
      </c>
      <c r="AW130" s="11" t="s">
        <v>35</v>
      </c>
      <c r="AX130" s="11" t="s">
        <v>85</v>
      </c>
      <c r="AY130" s="191" t="s">
        <v>149</v>
      </c>
    </row>
    <row r="131" spans="2:65" s="9" customFormat="1" ht="29.85" customHeight="1">
      <c r="B131" s="158"/>
      <c r="C131" s="159"/>
      <c r="D131" s="168" t="s">
        <v>119</v>
      </c>
      <c r="E131" s="168"/>
      <c r="F131" s="168"/>
      <c r="G131" s="168"/>
      <c r="H131" s="168"/>
      <c r="I131" s="168"/>
      <c r="J131" s="168"/>
      <c r="K131" s="168"/>
      <c r="L131" s="168"/>
      <c r="M131" s="168"/>
      <c r="N131" s="287">
        <f>BK131</f>
        <v>0</v>
      </c>
      <c r="O131" s="288"/>
      <c r="P131" s="288"/>
      <c r="Q131" s="288"/>
      <c r="R131" s="161"/>
      <c r="T131" s="162"/>
      <c r="U131" s="159"/>
      <c r="V131" s="159"/>
      <c r="W131" s="163">
        <f>SUM(W132:W135)</f>
        <v>0</v>
      </c>
      <c r="X131" s="159"/>
      <c r="Y131" s="163">
        <f>SUM(Y132:Y135)</f>
        <v>0</v>
      </c>
      <c r="Z131" s="159"/>
      <c r="AA131" s="164">
        <f>SUM(AA132:AA135)</f>
        <v>0</v>
      </c>
      <c r="AR131" s="165" t="s">
        <v>85</v>
      </c>
      <c r="AT131" s="166" t="s">
        <v>76</v>
      </c>
      <c r="AU131" s="166" t="s">
        <v>85</v>
      </c>
      <c r="AY131" s="165" t="s">
        <v>149</v>
      </c>
      <c r="BK131" s="167">
        <f>SUM(BK132:BK135)</f>
        <v>0</v>
      </c>
    </row>
    <row r="132" spans="2:65" s="1" customFormat="1" ht="30" customHeight="1">
      <c r="B132" s="36"/>
      <c r="C132" s="169" t="s">
        <v>107</v>
      </c>
      <c r="D132" s="169" t="s">
        <v>150</v>
      </c>
      <c r="E132" s="170" t="s">
        <v>159</v>
      </c>
      <c r="F132" s="267" t="s">
        <v>160</v>
      </c>
      <c r="G132" s="267"/>
      <c r="H132" s="267"/>
      <c r="I132" s="267"/>
      <c r="J132" s="171" t="s">
        <v>153</v>
      </c>
      <c r="K132" s="172">
        <v>408</v>
      </c>
      <c r="L132" s="268">
        <v>0</v>
      </c>
      <c r="M132" s="269"/>
      <c r="N132" s="270">
        <f>ROUND(L132*K132,2)</f>
        <v>0</v>
      </c>
      <c r="O132" s="270"/>
      <c r="P132" s="270"/>
      <c r="Q132" s="270"/>
      <c r="R132" s="38"/>
      <c r="T132" s="173" t="s">
        <v>22</v>
      </c>
      <c r="U132" s="45" t="s">
        <v>42</v>
      </c>
      <c r="V132" s="37"/>
      <c r="W132" s="174">
        <f>V132*K132</f>
        <v>0</v>
      </c>
      <c r="X132" s="174">
        <v>0</v>
      </c>
      <c r="Y132" s="174">
        <f>X132*K132</f>
        <v>0</v>
      </c>
      <c r="Z132" s="174">
        <v>0</v>
      </c>
      <c r="AA132" s="175">
        <f>Z132*K132</f>
        <v>0</v>
      </c>
      <c r="AR132" s="19" t="s">
        <v>154</v>
      </c>
      <c r="AT132" s="19" t="s">
        <v>150</v>
      </c>
      <c r="AU132" s="19" t="s">
        <v>107</v>
      </c>
      <c r="AY132" s="19" t="s">
        <v>149</v>
      </c>
      <c r="BE132" s="111">
        <f>IF(U132="základní",N132,0)</f>
        <v>0</v>
      </c>
      <c r="BF132" s="111">
        <f>IF(U132="snížená",N132,0)</f>
        <v>0</v>
      </c>
      <c r="BG132" s="111">
        <f>IF(U132="zákl. přenesená",N132,0)</f>
        <v>0</v>
      </c>
      <c r="BH132" s="111">
        <f>IF(U132="sníž. přenesená",N132,0)</f>
        <v>0</v>
      </c>
      <c r="BI132" s="111">
        <f>IF(U132="nulová",N132,0)</f>
        <v>0</v>
      </c>
      <c r="BJ132" s="19" t="s">
        <v>85</v>
      </c>
      <c r="BK132" s="111">
        <f>ROUND(L132*K132,2)</f>
        <v>0</v>
      </c>
      <c r="BL132" s="19" t="s">
        <v>154</v>
      </c>
      <c r="BM132" s="19" t="s">
        <v>161</v>
      </c>
    </row>
    <row r="133" spans="2:65" s="1" customFormat="1" ht="30" customHeight="1">
      <c r="B133" s="36"/>
      <c r="C133" s="169" t="s">
        <v>162</v>
      </c>
      <c r="D133" s="169" t="s">
        <v>150</v>
      </c>
      <c r="E133" s="170" t="s">
        <v>163</v>
      </c>
      <c r="F133" s="267" t="s">
        <v>164</v>
      </c>
      <c r="G133" s="267"/>
      <c r="H133" s="267"/>
      <c r="I133" s="267"/>
      <c r="J133" s="171" t="s">
        <v>153</v>
      </c>
      <c r="K133" s="172">
        <v>24480</v>
      </c>
      <c r="L133" s="268">
        <v>0</v>
      </c>
      <c r="M133" s="269"/>
      <c r="N133" s="270">
        <f>ROUND(L133*K133,2)</f>
        <v>0</v>
      </c>
      <c r="O133" s="270"/>
      <c r="P133" s="270"/>
      <c r="Q133" s="270"/>
      <c r="R133" s="38"/>
      <c r="T133" s="173" t="s">
        <v>22</v>
      </c>
      <c r="U133" s="45" t="s">
        <v>42</v>
      </c>
      <c r="V133" s="37"/>
      <c r="W133" s="174">
        <f>V133*K133</f>
        <v>0</v>
      </c>
      <c r="X133" s="174">
        <v>0</v>
      </c>
      <c r="Y133" s="174">
        <f>X133*K133</f>
        <v>0</v>
      </c>
      <c r="Z133" s="174">
        <v>0</v>
      </c>
      <c r="AA133" s="175">
        <f>Z133*K133</f>
        <v>0</v>
      </c>
      <c r="AR133" s="19" t="s">
        <v>154</v>
      </c>
      <c r="AT133" s="19" t="s">
        <v>150</v>
      </c>
      <c r="AU133" s="19" t="s">
        <v>107</v>
      </c>
      <c r="AY133" s="19" t="s">
        <v>149</v>
      </c>
      <c r="BE133" s="111">
        <f>IF(U133="základní",N133,0)</f>
        <v>0</v>
      </c>
      <c r="BF133" s="111">
        <f>IF(U133="snížená",N133,0)</f>
        <v>0</v>
      </c>
      <c r="BG133" s="111">
        <f>IF(U133="zákl. přenesená",N133,0)</f>
        <v>0</v>
      </c>
      <c r="BH133" s="111">
        <f>IF(U133="sníž. přenesená",N133,0)</f>
        <v>0</v>
      </c>
      <c r="BI133" s="111">
        <f>IF(U133="nulová",N133,0)</f>
        <v>0</v>
      </c>
      <c r="BJ133" s="19" t="s">
        <v>85</v>
      </c>
      <c r="BK133" s="111">
        <f>ROUND(L133*K133,2)</f>
        <v>0</v>
      </c>
      <c r="BL133" s="19" t="s">
        <v>154</v>
      </c>
      <c r="BM133" s="19" t="s">
        <v>165</v>
      </c>
    </row>
    <row r="134" spans="2:65" s="11" customFormat="1" ht="15" customHeight="1">
      <c r="B134" s="184"/>
      <c r="C134" s="185"/>
      <c r="D134" s="185"/>
      <c r="E134" s="186" t="s">
        <v>22</v>
      </c>
      <c r="F134" s="275" t="s">
        <v>166</v>
      </c>
      <c r="G134" s="276"/>
      <c r="H134" s="276"/>
      <c r="I134" s="276"/>
      <c r="J134" s="185"/>
      <c r="K134" s="187">
        <v>24480</v>
      </c>
      <c r="L134" s="185"/>
      <c r="M134" s="185"/>
      <c r="N134" s="185"/>
      <c r="O134" s="185"/>
      <c r="P134" s="185"/>
      <c r="Q134" s="185"/>
      <c r="R134" s="188"/>
      <c r="T134" s="189"/>
      <c r="U134" s="185"/>
      <c r="V134" s="185"/>
      <c r="W134" s="185"/>
      <c r="X134" s="185"/>
      <c r="Y134" s="185"/>
      <c r="Z134" s="185"/>
      <c r="AA134" s="190"/>
      <c r="AT134" s="191" t="s">
        <v>157</v>
      </c>
      <c r="AU134" s="191" t="s">
        <v>107</v>
      </c>
      <c r="AV134" s="11" t="s">
        <v>107</v>
      </c>
      <c r="AW134" s="11" t="s">
        <v>35</v>
      </c>
      <c r="AX134" s="11" t="s">
        <v>85</v>
      </c>
      <c r="AY134" s="191" t="s">
        <v>149</v>
      </c>
    </row>
    <row r="135" spans="2:65" s="1" customFormat="1" ht="30" customHeight="1">
      <c r="B135" s="36"/>
      <c r="C135" s="169" t="s">
        <v>154</v>
      </c>
      <c r="D135" s="169" t="s">
        <v>150</v>
      </c>
      <c r="E135" s="170" t="s">
        <v>167</v>
      </c>
      <c r="F135" s="267" t="s">
        <v>168</v>
      </c>
      <c r="G135" s="267"/>
      <c r="H135" s="267"/>
      <c r="I135" s="267"/>
      <c r="J135" s="171" t="s">
        <v>153</v>
      </c>
      <c r="K135" s="172">
        <v>408</v>
      </c>
      <c r="L135" s="268">
        <v>0</v>
      </c>
      <c r="M135" s="269"/>
      <c r="N135" s="270">
        <f>ROUND(L135*K135,2)</f>
        <v>0</v>
      </c>
      <c r="O135" s="270"/>
      <c r="P135" s="270"/>
      <c r="Q135" s="270"/>
      <c r="R135" s="38"/>
      <c r="T135" s="173" t="s">
        <v>22</v>
      </c>
      <c r="U135" s="45" t="s">
        <v>42</v>
      </c>
      <c r="V135" s="37"/>
      <c r="W135" s="174">
        <f>V135*K135</f>
        <v>0</v>
      </c>
      <c r="X135" s="174">
        <v>0</v>
      </c>
      <c r="Y135" s="174">
        <f>X135*K135</f>
        <v>0</v>
      </c>
      <c r="Z135" s="174">
        <v>0</v>
      </c>
      <c r="AA135" s="175">
        <f>Z135*K135</f>
        <v>0</v>
      </c>
      <c r="AR135" s="19" t="s">
        <v>154</v>
      </c>
      <c r="AT135" s="19" t="s">
        <v>150</v>
      </c>
      <c r="AU135" s="19" t="s">
        <v>107</v>
      </c>
      <c r="AY135" s="19" t="s">
        <v>149</v>
      </c>
      <c r="BE135" s="111">
        <f>IF(U135="základní",N135,0)</f>
        <v>0</v>
      </c>
      <c r="BF135" s="111">
        <f>IF(U135="snížená",N135,0)</f>
        <v>0</v>
      </c>
      <c r="BG135" s="111">
        <f>IF(U135="zákl. přenesená",N135,0)</f>
        <v>0</v>
      </c>
      <c r="BH135" s="111">
        <f>IF(U135="sníž. přenesená",N135,0)</f>
        <v>0</v>
      </c>
      <c r="BI135" s="111">
        <f>IF(U135="nulová",N135,0)</f>
        <v>0</v>
      </c>
      <c r="BJ135" s="19" t="s">
        <v>85</v>
      </c>
      <c r="BK135" s="111">
        <f>ROUND(L135*K135,2)</f>
        <v>0</v>
      </c>
      <c r="BL135" s="19" t="s">
        <v>154</v>
      </c>
      <c r="BM135" s="19" t="s">
        <v>169</v>
      </c>
    </row>
    <row r="136" spans="2:65" s="9" customFormat="1" ht="29.85" customHeight="1">
      <c r="B136" s="158"/>
      <c r="C136" s="159"/>
      <c r="D136" s="168" t="s">
        <v>120</v>
      </c>
      <c r="E136" s="168"/>
      <c r="F136" s="168"/>
      <c r="G136" s="168"/>
      <c r="H136" s="168"/>
      <c r="I136" s="168"/>
      <c r="J136" s="168"/>
      <c r="K136" s="168"/>
      <c r="L136" s="168"/>
      <c r="M136" s="168"/>
      <c r="N136" s="289">
        <f>BK136</f>
        <v>0</v>
      </c>
      <c r="O136" s="290"/>
      <c r="P136" s="290"/>
      <c r="Q136" s="290"/>
      <c r="R136" s="161"/>
      <c r="T136" s="162"/>
      <c r="U136" s="159"/>
      <c r="V136" s="159"/>
      <c r="W136" s="163">
        <f>SUM(W137:W148)</f>
        <v>0</v>
      </c>
      <c r="X136" s="159"/>
      <c r="Y136" s="163">
        <f>SUM(Y137:Y148)</f>
        <v>0</v>
      </c>
      <c r="Z136" s="159"/>
      <c r="AA136" s="164">
        <f>SUM(AA137:AA148)</f>
        <v>0</v>
      </c>
      <c r="AR136" s="165" t="s">
        <v>85</v>
      </c>
      <c r="AT136" s="166" t="s">
        <v>76</v>
      </c>
      <c r="AU136" s="166" t="s">
        <v>85</v>
      </c>
      <c r="AY136" s="165" t="s">
        <v>149</v>
      </c>
      <c r="BK136" s="167">
        <f>SUM(BK137:BK148)</f>
        <v>0</v>
      </c>
    </row>
    <row r="137" spans="2:65" s="1" customFormat="1" ht="30" customHeight="1">
      <c r="B137" s="36"/>
      <c r="C137" s="169" t="s">
        <v>170</v>
      </c>
      <c r="D137" s="169" t="s">
        <v>150</v>
      </c>
      <c r="E137" s="170" t="s">
        <v>171</v>
      </c>
      <c r="F137" s="267" t="s">
        <v>172</v>
      </c>
      <c r="G137" s="267"/>
      <c r="H137" s="267"/>
      <c r="I137" s="267"/>
      <c r="J137" s="171" t="s">
        <v>173</v>
      </c>
      <c r="K137" s="172">
        <v>6.6449999999999996</v>
      </c>
      <c r="L137" s="268">
        <v>0</v>
      </c>
      <c r="M137" s="269"/>
      <c r="N137" s="270">
        <f>ROUND(L137*K137,2)</f>
        <v>0</v>
      </c>
      <c r="O137" s="270"/>
      <c r="P137" s="270"/>
      <c r="Q137" s="270"/>
      <c r="R137" s="38"/>
      <c r="T137" s="173" t="s">
        <v>22</v>
      </c>
      <c r="U137" s="45" t="s">
        <v>42</v>
      </c>
      <c r="V137" s="37"/>
      <c r="W137" s="174">
        <f>V137*K137</f>
        <v>0</v>
      </c>
      <c r="X137" s="174">
        <v>0</v>
      </c>
      <c r="Y137" s="174">
        <f>X137*K137</f>
        <v>0</v>
      </c>
      <c r="Z137" s="174">
        <v>0</v>
      </c>
      <c r="AA137" s="175">
        <f>Z137*K137</f>
        <v>0</v>
      </c>
      <c r="AR137" s="19" t="s">
        <v>154</v>
      </c>
      <c r="AT137" s="19" t="s">
        <v>150</v>
      </c>
      <c r="AU137" s="19" t="s">
        <v>107</v>
      </c>
      <c r="AY137" s="19" t="s">
        <v>149</v>
      </c>
      <c r="BE137" s="111">
        <f>IF(U137="základní",N137,0)</f>
        <v>0</v>
      </c>
      <c r="BF137" s="111">
        <f>IF(U137="snížená",N137,0)</f>
        <v>0</v>
      </c>
      <c r="BG137" s="111">
        <f>IF(U137="zákl. přenesená",N137,0)</f>
        <v>0</v>
      </c>
      <c r="BH137" s="111">
        <f>IF(U137="sníž. přenesená",N137,0)</f>
        <v>0</v>
      </c>
      <c r="BI137" s="111">
        <f>IF(U137="nulová",N137,0)</f>
        <v>0</v>
      </c>
      <c r="BJ137" s="19" t="s">
        <v>85</v>
      </c>
      <c r="BK137" s="111">
        <f>ROUND(L137*K137,2)</f>
        <v>0</v>
      </c>
      <c r="BL137" s="19" t="s">
        <v>154</v>
      </c>
      <c r="BM137" s="19" t="s">
        <v>174</v>
      </c>
    </row>
    <row r="138" spans="2:65" s="1" customFormat="1" ht="30" customHeight="1">
      <c r="B138" s="36"/>
      <c r="C138" s="169" t="s">
        <v>175</v>
      </c>
      <c r="D138" s="169" t="s">
        <v>150</v>
      </c>
      <c r="E138" s="170" t="s">
        <v>176</v>
      </c>
      <c r="F138" s="267" t="s">
        <v>177</v>
      </c>
      <c r="G138" s="267"/>
      <c r="H138" s="267"/>
      <c r="I138" s="267"/>
      <c r="J138" s="171" t="s">
        <v>173</v>
      </c>
      <c r="K138" s="172">
        <v>6.6449999999999996</v>
      </c>
      <c r="L138" s="268">
        <v>0</v>
      </c>
      <c r="M138" s="269"/>
      <c r="N138" s="270">
        <f>ROUND(L138*K138,2)</f>
        <v>0</v>
      </c>
      <c r="O138" s="270"/>
      <c r="P138" s="270"/>
      <c r="Q138" s="270"/>
      <c r="R138" s="38"/>
      <c r="T138" s="173" t="s">
        <v>22</v>
      </c>
      <c r="U138" s="45" t="s">
        <v>42</v>
      </c>
      <c r="V138" s="37"/>
      <c r="W138" s="174">
        <f>V138*K138</f>
        <v>0</v>
      </c>
      <c r="X138" s="174">
        <v>0</v>
      </c>
      <c r="Y138" s="174">
        <f>X138*K138</f>
        <v>0</v>
      </c>
      <c r="Z138" s="174">
        <v>0</v>
      </c>
      <c r="AA138" s="175">
        <f>Z138*K138</f>
        <v>0</v>
      </c>
      <c r="AR138" s="19" t="s">
        <v>154</v>
      </c>
      <c r="AT138" s="19" t="s">
        <v>150</v>
      </c>
      <c r="AU138" s="19" t="s">
        <v>107</v>
      </c>
      <c r="AY138" s="19" t="s">
        <v>149</v>
      </c>
      <c r="BE138" s="111">
        <f>IF(U138="základní",N138,0)</f>
        <v>0</v>
      </c>
      <c r="BF138" s="111">
        <f>IF(U138="snížená",N138,0)</f>
        <v>0</v>
      </c>
      <c r="BG138" s="111">
        <f>IF(U138="zákl. přenesená",N138,0)</f>
        <v>0</v>
      </c>
      <c r="BH138" s="111">
        <f>IF(U138="sníž. přenesená",N138,0)</f>
        <v>0</v>
      </c>
      <c r="BI138" s="111">
        <f>IF(U138="nulová",N138,0)</f>
        <v>0</v>
      </c>
      <c r="BJ138" s="19" t="s">
        <v>85</v>
      </c>
      <c r="BK138" s="111">
        <f>ROUND(L138*K138,2)</f>
        <v>0</v>
      </c>
      <c r="BL138" s="19" t="s">
        <v>154</v>
      </c>
      <c r="BM138" s="19" t="s">
        <v>178</v>
      </c>
    </row>
    <row r="139" spans="2:65" s="1" customFormat="1" ht="15" customHeight="1">
      <c r="B139" s="36"/>
      <c r="C139" s="169" t="s">
        <v>179</v>
      </c>
      <c r="D139" s="169" t="s">
        <v>150</v>
      </c>
      <c r="E139" s="170" t="s">
        <v>180</v>
      </c>
      <c r="F139" s="267" t="s">
        <v>181</v>
      </c>
      <c r="G139" s="267"/>
      <c r="H139" s="267"/>
      <c r="I139" s="267"/>
      <c r="J139" s="171" t="s">
        <v>182</v>
      </c>
      <c r="K139" s="172">
        <v>8</v>
      </c>
      <c r="L139" s="268">
        <v>0</v>
      </c>
      <c r="M139" s="269"/>
      <c r="N139" s="270">
        <f>ROUND(L139*K139,2)</f>
        <v>0</v>
      </c>
      <c r="O139" s="270"/>
      <c r="P139" s="270"/>
      <c r="Q139" s="270"/>
      <c r="R139" s="38"/>
      <c r="T139" s="173" t="s">
        <v>22</v>
      </c>
      <c r="U139" s="45" t="s">
        <v>42</v>
      </c>
      <c r="V139" s="37"/>
      <c r="W139" s="174">
        <f>V139*K139</f>
        <v>0</v>
      </c>
      <c r="X139" s="174">
        <v>0</v>
      </c>
      <c r="Y139" s="174">
        <f>X139*K139</f>
        <v>0</v>
      </c>
      <c r="Z139" s="174">
        <v>0</v>
      </c>
      <c r="AA139" s="175">
        <f>Z139*K139</f>
        <v>0</v>
      </c>
      <c r="AR139" s="19" t="s">
        <v>154</v>
      </c>
      <c r="AT139" s="19" t="s">
        <v>150</v>
      </c>
      <c r="AU139" s="19" t="s">
        <v>107</v>
      </c>
      <c r="AY139" s="19" t="s">
        <v>149</v>
      </c>
      <c r="BE139" s="111">
        <f>IF(U139="základní",N139,0)</f>
        <v>0</v>
      </c>
      <c r="BF139" s="111">
        <f>IF(U139="snížená",N139,0)</f>
        <v>0</v>
      </c>
      <c r="BG139" s="111">
        <f>IF(U139="zákl. přenesená",N139,0)</f>
        <v>0</v>
      </c>
      <c r="BH139" s="111">
        <f>IF(U139="sníž. přenesená",N139,0)</f>
        <v>0</v>
      </c>
      <c r="BI139" s="111">
        <f>IF(U139="nulová",N139,0)</f>
        <v>0</v>
      </c>
      <c r="BJ139" s="19" t="s">
        <v>85</v>
      </c>
      <c r="BK139" s="111">
        <f>ROUND(L139*K139,2)</f>
        <v>0</v>
      </c>
      <c r="BL139" s="19" t="s">
        <v>154</v>
      </c>
      <c r="BM139" s="19" t="s">
        <v>183</v>
      </c>
    </row>
    <row r="140" spans="2:65" s="11" customFormat="1" ht="15" customHeight="1">
      <c r="B140" s="184"/>
      <c r="C140" s="185"/>
      <c r="D140" s="185"/>
      <c r="E140" s="186" t="s">
        <v>22</v>
      </c>
      <c r="F140" s="275" t="s">
        <v>184</v>
      </c>
      <c r="G140" s="276"/>
      <c r="H140" s="276"/>
      <c r="I140" s="276"/>
      <c r="J140" s="185"/>
      <c r="K140" s="187">
        <v>8</v>
      </c>
      <c r="L140" s="185"/>
      <c r="M140" s="185"/>
      <c r="N140" s="185"/>
      <c r="O140" s="185"/>
      <c r="P140" s="185"/>
      <c r="Q140" s="185"/>
      <c r="R140" s="188"/>
      <c r="T140" s="189"/>
      <c r="U140" s="185"/>
      <c r="V140" s="185"/>
      <c r="W140" s="185"/>
      <c r="X140" s="185"/>
      <c r="Y140" s="185"/>
      <c r="Z140" s="185"/>
      <c r="AA140" s="190"/>
      <c r="AT140" s="191" t="s">
        <v>157</v>
      </c>
      <c r="AU140" s="191" t="s">
        <v>107</v>
      </c>
      <c r="AV140" s="11" t="s">
        <v>107</v>
      </c>
      <c r="AW140" s="11" t="s">
        <v>35</v>
      </c>
      <c r="AX140" s="11" t="s">
        <v>85</v>
      </c>
      <c r="AY140" s="191" t="s">
        <v>149</v>
      </c>
    </row>
    <row r="141" spans="2:65" s="1" customFormat="1" ht="15" customHeight="1">
      <c r="B141" s="36"/>
      <c r="C141" s="169" t="s">
        <v>185</v>
      </c>
      <c r="D141" s="169" t="s">
        <v>150</v>
      </c>
      <c r="E141" s="170" t="s">
        <v>186</v>
      </c>
      <c r="F141" s="267" t="s">
        <v>187</v>
      </c>
      <c r="G141" s="267"/>
      <c r="H141" s="267"/>
      <c r="I141" s="267"/>
      <c r="J141" s="171" t="s">
        <v>173</v>
      </c>
      <c r="K141" s="172">
        <v>6.6449999999999996</v>
      </c>
      <c r="L141" s="268">
        <v>0</v>
      </c>
      <c r="M141" s="269"/>
      <c r="N141" s="270">
        <f>ROUND(L141*K141,2)</f>
        <v>0</v>
      </c>
      <c r="O141" s="270"/>
      <c r="P141" s="270"/>
      <c r="Q141" s="270"/>
      <c r="R141" s="38"/>
      <c r="T141" s="173" t="s">
        <v>22</v>
      </c>
      <c r="U141" s="45" t="s">
        <v>42</v>
      </c>
      <c r="V141" s="37"/>
      <c r="W141" s="174">
        <f>V141*K141</f>
        <v>0</v>
      </c>
      <c r="X141" s="174">
        <v>0</v>
      </c>
      <c r="Y141" s="174">
        <f>X141*K141</f>
        <v>0</v>
      </c>
      <c r="Z141" s="174">
        <v>0</v>
      </c>
      <c r="AA141" s="175">
        <f>Z141*K141</f>
        <v>0</v>
      </c>
      <c r="AR141" s="19" t="s">
        <v>154</v>
      </c>
      <c r="AT141" s="19" t="s">
        <v>150</v>
      </c>
      <c r="AU141" s="19" t="s">
        <v>107</v>
      </c>
      <c r="AY141" s="19" t="s">
        <v>149</v>
      </c>
      <c r="BE141" s="111">
        <f>IF(U141="základní",N141,0)</f>
        <v>0</v>
      </c>
      <c r="BF141" s="111">
        <f>IF(U141="snížená",N141,0)</f>
        <v>0</v>
      </c>
      <c r="BG141" s="111">
        <f>IF(U141="zákl. přenesená",N141,0)</f>
        <v>0</v>
      </c>
      <c r="BH141" s="111">
        <f>IF(U141="sníž. přenesená",N141,0)</f>
        <v>0</v>
      </c>
      <c r="BI141" s="111">
        <f>IF(U141="nulová",N141,0)</f>
        <v>0</v>
      </c>
      <c r="BJ141" s="19" t="s">
        <v>85</v>
      </c>
      <c r="BK141" s="111">
        <f>ROUND(L141*K141,2)</f>
        <v>0</v>
      </c>
      <c r="BL141" s="19" t="s">
        <v>154</v>
      </c>
      <c r="BM141" s="19" t="s">
        <v>188</v>
      </c>
    </row>
    <row r="142" spans="2:65" s="1" customFormat="1" ht="15" customHeight="1">
      <c r="B142" s="36"/>
      <c r="C142" s="169" t="s">
        <v>189</v>
      </c>
      <c r="D142" s="169" t="s">
        <v>150</v>
      </c>
      <c r="E142" s="170" t="s">
        <v>190</v>
      </c>
      <c r="F142" s="267" t="s">
        <v>191</v>
      </c>
      <c r="G142" s="267"/>
      <c r="H142" s="267"/>
      <c r="I142" s="267"/>
      <c r="J142" s="171" t="s">
        <v>173</v>
      </c>
      <c r="K142" s="172">
        <v>93.03</v>
      </c>
      <c r="L142" s="268">
        <v>0</v>
      </c>
      <c r="M142" s="269"/>
      <c r="N142" s="270">
        <f>ROUND(L142*K142,2)</f>
        <v>0</v>
      </c>
      <c r="O142" s="270"/>
      <c r="P142" s="270"/>
      <c r="Q142" s="270"/>
      <c r="R142" s="38"/>
      <c r="T142" s="173" t="s">
        <v>22</v>
      </c>
      <c r="U142" s="45" t="s">
        <v>42</v>
      </c>
      <c r="V142" s="37"/>
      <c r="W142" s="174">
        <f>V142*K142</f>
        <v>0</v>
      </c>
      <c r="X142" s="174">
        <v>0</v>
      </c>
      <c r="Y142" s="174">
        <f>X142*K142</f>
        <v>0</v>
      </c>
      <c r="Z142" s="174">
        <v>0</v>
      </c>
      <c r="AA142" s="175">
        <f>Z142*K142</f>
        <v>0</v>
      </c>
      <c r="AR142" s="19" t="s">
        <v>154</v>
      </c>
      <c r="AT142" s="19" t="s">
        <v>150</v>
      </c>
      <c r="AU142" s="19" t="s">
        <v>107</v>
      </c>
      <c r="AY142" s="19" t="s">
        <v>149</v>
      </c>
      <c r="BE142" s="111">
        <f>IF(U142="základní",N142,0)</f>
        <v>0</v>
      </c>
      <c r="BF142" s="111">
        <f>IF(U142="snížená",N142,0)</f>
        <v>0</v>
      </c>
      <c r="BG142" s="111">
        <f>IF(U142="zákl. přenesená",N142,0)</f>
        <v>0</v>
      </c>
      <c r="BH142" s="111">
        <f>IF(U142="sníž. přenesená",N142,0)</f>
        <v>0</v>
      </c>
      <c r="BI142" s="111">
        <f>IF(U142="nulová",N142,0)</f>
        <v>0</v>
      </c>
      <c r="BJ142" s="19" t="s">
        <v>85</v>
      </c>
      <c r="BK142" s="111">
        <f>ROUND(L142*K142,2)</f>
        <v>0</v>
      </c>
      <c r="BL142" s="19" t="s">
        <v>154</v>
      </c>
      <c r="BM142" s="19" t="s">
        <v>192</v>
      </c>
    </row>
    <row r="143" spans="2:65" s="1" customFormat="1" ht="15" customHeight="1">
      <c r="B143" s="36"/>
      <c r="C143" s="169" t="s">
        <v>193</v>
      </c>
      <c r="D143" s="169" t="s">
        <v>150</v>
      </c>
      <c r="E143" s="170" t="s">
        <v>194</v>
      </c>
      <c r="F143" s="267" t="s">
        <v>195</v>
      </c>
      <c r="G143" s="267"/>
      <c r="H143" s="267"/>
      <c r="I143" s="267"/>
      <c r="J143" s="171" t="s">
        <v>173</v>
      </c>
      <c r="K143" s="172">
        <v>1.82</v>
      </c>
      <c r="L143" s="268">
        <v>0</v>
      </c>
      <c r="M143" s="269"/>
      <c r="N143" s="270">
        <f>ROUND(L143*K143,2)</f>
        <v>0</v>
      </c>
      <c r="O143" s="270"/>
      <c r="P143" s="270"/>
      <c r="Q143" s="270"/>
      <c r="R143" s="38"/>
      <c r="T143" s="173" t="s">
        <v>22</v>
      </c>
      <c r="U143" s="45" t="s">
        <v>42</v>
      </c>
      <c r="V143" s="37"/>
      <c r="W143" s="174">
        <f>V143*K143</f>
        <v>0</v>
      </c>
      <c r="X143" s="174">
        <v>0</v>
      </c>
      <c r="Y143" s="174">
        <f>X143*K143</f>
        <v>0</v>
      </c>
      <c r="Z143" s="174">
        <v>0</v>
      </c>
      <c r="AA143" s="175">
        <f>Z143*K143</f>
        <v>0</v>
      </c>
      <c r="AR143" s="19" t="s">
        <v>154</v>
      </c>
      <c r="AT143" s="19" t="s">
        <v>150</v>
      </c>
      <c r="AU143" s="19" t="s">
        <v>107</v>
      </c>
      <c r="AY143" s="19" t="s">
        <v>149</v>
      </c>
      <c r="BE143" s="111">
        <f>IF(U143="základní",N143,0)</f>
        <v>0</v>
      </c>
      <c r="BF143" s="111">
        <f>IF(U143="snížená",N143,0)</f>
        <v>0</v>
      </c>
      <c r="BG143" s="111">
        <f>IF(U143="zákl. přenesená",N143,0)</f>
        <v>0</v>
      </c>
      <c r="BH143" s="111">
        <f>IF(U143="sníž. přenesená",N143,0)</f>
        <v>0</v>
      </c>
      <c r="BI143" s="111">
        <f>IF(U143="nulová",N143,0)</f>
        <v>0</v>
      </c>
      <c r="BJ143" s="19" t="s">
        <v>85</v>
      </c>
      <c r="BK143" s="111">
        <f>ROUND(L143*K143,2)</f>
        <v>0</v>
      </c>
      <c r="BL143" s="19" t="s">
        <v>154</v>
      </c>
      <c r="BM143" s="19" t="s">
        <v>196</v>
      </c>
    </row>
    <row r="144" spans="2:65" s="11" customFormat="1" ht="15" customHeight="1">
      <c r="B144" s="184"/>
      <c r="C144" s="185"/>
      <c r="D144" s="185"/>
      <c r="E144" s="186" t="s">
        <v>22</v>
      </c>
      <c r="F144" s="275" t="s">
        <v>197</v>
      </c>
      <c r="G144" s="276"/>
      <c r="H144" s="276"/>
      <c r="I144" s="276"/>
      <c r="J144" s="185"/>
      <c r="K144" s="187">
        <v>1.82</v>
      </c>
      <c r="L144" s="185"/>
      <c r="M144" s="185"/>
      <c r="N144" s="185"/>
      <c r="O144" s="185"/>
      <c r="P144" s="185"/>
      <c r="Q144" s="185"/>
      <c r="R144" s="188"/>
      <c r="T144" s="189"/>
      <c r="U144" s="185"/>
      <c r="V144" s="185"/>
      <c r="W144" s="185"/>
      <c r="X144" s="185"/>
      <c r="Y144" s="185"/>
      <c r="Z144" s="185"/>
      <c r="AA144" s="190"/>
      <c r="AT144" s="191" t="s">
        <v>157</v>
      </c>
      <c r="AU144" s="191" t="s">
        <v>107</v>
      </c>
      <c r="AV144" s="11" t="s">
        <v>107</v>
      </c>
      <c r="AW144" s="11" t="s">
        <v>35</v>
      </c>
      <c r="AX144" s="11" t="s">
        <v>85</v>
      </c>
      <c r="AY144" s="191" t="s">
        <v>149</v>
      </c>
    </row>
    <row r="145" spans="2:65" s="1" customFormat="1" ht="15" customHeight="1">
      <c r="B145" s="36"/>
      <c r="C145" s="169" t="s">
        <v>198</v>
      </c>
      <c r="D145" s="169" t="s">
        <v>150</v>
      </c>
      <c r="E145" s="170" t="s">
        <v>199</v>
      </c>
      <c r="F145" s="267" t="s">
        <v>200</v>
      </c>
      <c r="G145" s="267"/>
      <c r="H145" s="267"/>
      <c r="I145" s="267"/>
      <c r="J145" s="171" t="s">
        <v>173</v>
      </c>
      <c r="K145" s="172">
        <v>4.6230000000000002</v>
      </c>
      <c r="L145" s="268">
        <v>0</v>
      </c>
      <c r="M145" s="269"/>
      <c r="N145" s="270">
        <f>ROUND(L145*K145,2)</f>
        <v>0</v>
      </c>
      <c r="O145" s="270"/>
      <c r="P145" s="270"/>
      <c r="Q145" s="270"/>
      <c r="R145" s="38"/>
      <c r="T145" s="173" t="s">
        <v>22</v>
      </c>
      <c r="U145" s="45" t="s">
        <v>42</v>
      </c>
      <c r="V145" s="37"/>
      <c r="W145" s="174">
        <f>V145*K145</f>
        <v>0</v>
      </c>
      <c r="X145" s="174">
        <v>0</v>
      </c>
      <c r="Y145" s="174">
        <f>X145*K145</f>
        <v>0</v>
      </c>
      <c r="Z145" s="174">
        <v>0</v>
      </c>
      <c r="AA145" s="175">
        <f>Z145*K145</f>
        <v>0</v>
      </c>
      <c r="AR145" s="19" t="s">
        <v>154</v>
      </c>
      <c r="AT145" s="19" t="s">
        <v>150</v>
      </c>
      <c r="AU145" s="19" t="s">
        <v>107</v>
      </c>
      <c r="AY145" s="19" t="s">
        <v>149</v>
      </c>
      <c r="BE145" s="111">
        <f>IF(U145="základní",N145,0)</f>
        <v>0</v>
      </c>
      <c r="BF145" s="111">
        <f>IF(U145="snížená",N145,0)</f>
        <v>0</v>
      </c>
      <c r="BG145" s="111">
        <f>IF(U145="zákl. přenesená",N145,0)</f>
        <v>0</v>
      </c>
      <c r="BH145" s="111">
        <f>IF(U145="sníž. přenesená",N145,0)</f>
        <v>0</v>
      </c>
      <c r="BI145" s="111">
        <f>IF(U145="nulová",N145,0)</f>
        <v>0</v>
      </c>
      <c r="BJ145" s="19" t="s">
        <v>85</v>
      </c>
      <c r="BK145" s="111">
        <f>ROUND(L145*K145,2)</f>
        <v>0</v>
      </c>
      <c r="BL145" s="19" t="s">
        <v>154</v>
      </c>
      <c r="BM145" s="19" t="s">
        <v>201</v>
      </c>
    </row>
    <row r="146" spans="2:65" s="11" customFormat="1" ht="15" customHeight="1">
      <c r="B146" s="184"/>
      <c r="C146" s="185"/>
      <c r="D146" s="185"/>
      <c r="E146" s="186" t="s">
        <v>22</v>
      </c>
      <c r="F146" s="275" t="s">
        <v>202</v>
      </c>
      <c r="G146" s="276"/>
      <c r="H146" s="276"/>
      <c r="I146" s="276"/>
      <c r="J146" s="185"/>
      <c r="K146" s="187">
        <v>4.6230000000000002</v>
      </c>
      <c r="L146" s="185"/>
      <c r="M146" s="185"/>
      <c r="N146" s="185"/>
      <c r="O146" s="185"/>
      <c r="P146" s="185"/>
      <c r="Q146" s="185"/>
      <c r="R146" s="188"/>
      <c r="T146" s="189"/>
      <c r="U146" s="185"/>
      <c r="V146" s="185"/>
      <c r="W146" s="185"/>
      <c r="X146" s="185"/>
      <c r="Y146" s="185"/>
      <c r="Z146" s="185"/>
      <c r="AA146" s="190"/>
      <c r="AT146" s="191" t="s">
        <v>157</v>
      </c>
      <c r="AU146" s="191" t="s">
        <v>107</v>
      </c>
      <c r="AV146" s="11" t="s">
        <v>107</v>
      </c>
      <c r="AW146" s="11" t="s">
        <v>35</v>
      </c>
      <c r="AX146" s="11" t="s">
        <v>85</v>
      </c>
      <c r="AY146" s="191" t="s">
        <v>149</v>
      </c>
    </row>
    <row r="147" spans="2:65" s="1" customFormat="1" ht="15" customHeight="1">
      <c r="B147" s="36"/>
      <c r="C147" s="169" t="s">
        <v>203</v>
      </c>
      <c r="D147" s="169" t="s">
        <v>150</v>
      </c>
      <c r="E147" s="170" t="s">
        <v>204</v>
      </c>
      <c r="F147" s="267" t="s">
        <v>205</v>
      </c>
      <c r="G147" s="267"/>
      <c r="H147" s="267"/>
      <c r="I147" s="267"/>
      <c r="J147" s="171" t="s">
        <v>173</v>
      </c>
      <c r="K147" s="172">
        <v>0.20200000000000001</v>
      </c>
      <c r="L147" s="268">
        <v>0</v>
      </c>
      <c r="M147" s="269"/>
      <c r="N147" s="270">
        <f>ROUND(L147*K147,2)</f>
        <v>0</v>
      </c>
      <c r="O147" s="270"/>
      <c r="P147" s="270"/>
      <c r="Q147" s="270"/>
      <c r="R147" s="38"/>
      <c r="T147" s="173" t="s">
        <v>22</v>
      </c>
      <c r="U147" s="45" t="s">
        <v>42</v>
      </c>
      <c r="V147" s="37"/>
      <c r="W147" s="174">
        <f>V147*K147</f>
        <v>0</v>
      </c>
      <c r="X147" s="174">
        <v>0</v>
      </c>
      <c r="Y147" s="174">
        <f>X147*K147</f>
        <v>0</v>
      </c>
      <c r="Z147" s="174">
        <v>0</v>
      </c>
      <c r="AA147" s="175">
        <f>Z147*K147</f>
        <v>0</v>
      </c>
      <c r="AR147" s="19" t="s">
        <v>154</v>
      </c>
      <c r="AT147" s="19" t="s">
        <v>150</v>
      </c>
      <c r="AU147" s="19" t="s">
        <v>107</v>
      </c>
      <c r="AY147" s="19" t="s">
        <v>149</v>
      </c>
      <c r="BE147" s="111">
        <f>IF(U147="základní",N147,0)</f>
        <v>0</v>
      </c>
      <c r="BF147" s="111">
        <f>IF(U147="snížená",N147,0)</f>
        <v>0</v>
      </c>
      <c r="BG147" s="111">
        <f>IF(U147="zákl. přenesená",N147,0)</f>
        <v>0</v>
      </c>
      <c r="BH147" s="111">
        <f>IF(U147="sníž. přenesená",N147,0)</f>
        <v>0</v>
      </c>
      <c r="BI147" s="111">
        <f>IF(U147="nulová",N147,0)</f>
        <v>0</v>
      </c>
      <c r="BJ147" s="19" t="s">
        <v>85</v>
      </c>
      <c r="BK147" s="111">
        <f>ROUND(L147*K147,2)</f>
        <v>0</v>
      </c>
      <c r="BL147" s="19" t="s">
        <v>154</v>
      </c>
      <c r="BM147" s="19" t="s">
        <v>206</v>
      </c>
    </row>
    <row r="148" spans="2:65" s="11" customFormat="1" ht="15" customHeight="1">
      <c r="B148" s="184"/>
      <c r="C148" s="185"/>
      <c r="D148" s="185"/>
      <c r="E148" s="186" t="s">
        <v>22</v>
      </c>
      <c r="F148" s="275" t="s">
        <v>207</v>
      </c>
      <c r="G148" s="276"/>
      <c r="H148" s="276"/>
      <c r="I148" s="276"/>
      <c r="J148" s="185"/>
      <c r="K148" s="187">
        <v>0.20200000000000001</v>
      </c>
      <c r="L148" s="185"/>
      <c r="M148" s="185"/>
      <c r="N148" s="185"/>
      <c r="O148" s="185"/>
      <c r="P148" s="185"/>
      <c r="Q148" s="185"/>
      <c r="R148" s="188"/>
      <c r="T148" s="189"/>
      <c r="U148" s="185"/>
      <c r="V148" s="185"/>
      <c r="W148" s="185"/>
      <c r="X148" s="185"/>
      <c r="Y148" s="185"/>
      <c r="Z148" s="185"/>
      <c r="AA148" s="190"/>
      <c r="AT148" s="191" t="s">
        <v>157</v>
      </c>
      <c r="AU148" s="191" t="s">
        <v>107</v>
      </c>
      <c r="AV148" s="11" t="s">
        <v>107</v>
      </c>
      <c r="AW148" s="11" t="s">
        <v>35</v>
      </c>
      <c r="AX148" s="11" t="s">
        <v>85</v>
      </c>
      <c r="AY148" s="191" t="s">
        <v>149</v>
      </c>
    </row>
    <row r="149" spans="2:65" s="9" customFormat="1" ht="29.85" customHeight="1">
      <c r="B149" s="158"/>
      <c r="C149" s="159"/>
      <c r="D149" s="168" t="s">
        <v>121</v>
      </c>
      <c r="E149" s="168"/>
      <c r="F149" s="168"/>
      <c r="G149" s="168"/>
      <c r="H149" s="168"/>
      <c r="I149" s="168"/>
      <c r="J149" s="168"/>
      <c r="K149" s="168"/>
      <c r="L149" s="168"/>
      <c r="M149" s="168"/>
      <c r="N149" s="287">
        <f>BK149</f>
        <v>0</v>
      </c>
      <c r="O149" s="288"/>
      <c r="P149" s="288"/>
      <c r="Q149" s="288"/>
      <c r="R149" s="161"/>
      <c r="T149" s="162"/>
      <c r="U149" s="159"/>
      <c r="V149" s="159"/>
      <c r="W149" s="163">
        <f>W150</f>
        <v>0</v>
      </c>
      <c r="X149" s="159"/>
      <c r="Y149" s="163">
        <f>Y150</f>
        <v>0</v>
      </c>
      <c r="Z149" s="159"/>
      <c r="AA149" s="164">
        <f>AA150</f>
        <v>0</v>
      </c>
      <c r="AR149" s="165" t="s">
        <v>85</v>
      </c>
      <c r="AT149" s="166" t="s">
        <v>76</v>
      </c>
      <c r="AU149" s="166" t="s">
        <v>85</v>
      </c>
      <c r="AY149" s="165" t="s">
        <v>149</v>
      </c>
      <c r="BK149" s="167">
        <f>BK150</f>
        <v>0</v>
      </c>
    </row>
    <row r="150" spans="2:65" s="1" customFormat="1" ht="15" customHeight="1">
      <c r="B150" s="36"/>
      <c r="C150" s="169" t="s">
        <v>208</v>
      </c>
      <c r="D150" s="169" t="s">
        <v>150</v>
      </c>
      <c r="E150" s="170" t="s">
        <v>209</v>
      </c>
      <c r="F150" s="267" t="s">
        <v>210</v>
      </c>
      <c r="G150" s="267"/>
      <c r="H150" s="267"/>
      <c r="I150" s="267"/>
      <c r="J150" s="171" t="s">
        <v>173</v>
      </c>
      <c r="K150" s="172">
        <v>0.14599999999999999</v>
      </c>
      <c r="L150" s="268">
        <v>0</v>
      </c>
      <c r="M150" s="269"/>
      <c r="N150" s="270">
        <f>ROUND(L150*K150,2)</f>
        <v>0</v>
      </c>
      <c r="O150" s="270"/>
      <c r="P150" s="270"/>
      <c r="Q150" s="270"/>
      <c r="R150" s="38"/>
      <c r="T150" s="173" t="s">
        <v>22</v>
      </c>
      <c r="U150" s="45" t="s">
        <v>42</v>
      </c>
      <c r="V150" s="37"/>
      <c r="W150" s="174">
        <f>V150*K150</f>
        <v>0</v>
      </c>
      <c r="X150" s="174">
        <v>0</v>
      </c>
      <c r="Y150" s="174">
        <f>X150*K150</f>
        <v>0</v>
      </c>
      <c r="Z150" s="174">
        <v>0</v>
      </c>
      <c r="AA150" s="175">
        <f>Z150*K150</f>
        <v>0</v>
      </c>
      <c r="AR150" s="19" t="s">
        <v>154</v>
      </c>
      <c r="AT150" s="19" t="s">
        <v>150</v>
      </c>
      <c r="AU150" s="19" t="s">
        <v>107</v>
      </c>
      <c r="AY150" s="19" t="s">
        <v>149</v>
      </c>
      <c r="BE150" s="111">
        <f>IF(U150="základní",N150,0)</f>
        <v>0</v>
      </c>
      <c r="BF150" s="111">
        <f>IF(U150="snížená",N150,0)</f>
        <v>0</v>
      </c>
      <c r="BG150" s="111">
        <f>IF(U150="zákl. přenesená",N150,0)</f>
        <v>0</v>
      </c>
      <c r="BH150" s="111">
        <f>IF(U150="sníž. přenesená",N150,0)</f>
        <v>0</v>
      </c>
      <c r="BI150" s="111">
        <f>IF(U150="nulová",N150,0)</f>
        <v>0</v>
      </c>
      <c r="BJ150" s="19" t="s">
        <v>85</v>
      </c>
      <c r="BK150" s="111">
        <f>ROUND(L150*K150,2)</f>
        <v>0</v>
      </c>
      <c r="BL150" s="19" t="s">
        <v>154</v>
      </c>
      <c r="BM150" s="19" t="s">
        <v>211</v>
      </c>
    </row>
    <row r="151" spans="2:65" s="9" customFormat="1" ht="37.35" customHeight="1">
      <c r="B151" s="158"/>
      <c r="C151" s="159"/>
      <c r="D151" s="160" t="s">
        <v>122</v>
      </c>
      <c r="E151" s="160"/>
      <c r="F151" s="160"/>
      <c r="G151" s="160"/>
      <c r="H151" s="160"/>
      <c r="I151" s="160"/>
      <c r="J151" s="160"/>
      <c r="K151" s="160"/>
      <c r="L151" s="160"/>
      <c r="M151" s="160"/>
      <c r="N151" s="281">
        <f>BK151</f>
        <v>0</v>
      </c>
      <c r="O151" s="282"/>
      <c r="P151" s="282"/>
      <c r="Q151" s="282"/>
      <c r="R151" s="161"/>
      <c r="T151" s="162"/>
      <c r="U151" s="159"/>
      <c r="V151" s="159"/>
      <c r="W151" s="163">
        <f>W152+W154+W170+W193</f>
        <v>0</v>
      </c>
      <c r="X151" s="159"/>
      <c r="Y151" s="163">
        <f>Y152+Y154+Y170+Y193</f>
        <v>8.1845198100000012</v>
      </c>
      <c r="Z151" s="159"/>
      <c r="AA151" s="164">
        <f>AA152+AA154+AA170+AA193</f>
        <v>6.6449752000000002</v>
      </c>
      <c r="AR151" s="165" t="s">
        <v>107</v>
      </c>
      <c r="AT151" s="166" t="s">
        <v>76</v>
      </c>
      <c r="AU151" s="166" t="s">
        <v>77</v>
      </c>
      <c r="AY151" s="165" t="s">
        <v>149</v>
      </c>
      <c r="BK151" s="167">
        <f>BK152+BK154+BK170+BK193</f>
        <v>0</v>
      </c>
    </row>
    <row r="152" spans="2:65" s="9" customFormat="1" ht="19.899999999999999" customHeight="1">
      <c r="B152" s="158"/>
      <c r="C152" s="159"/>
      <c r="D152" s="168" t="s">
        <v>123</v>
      </c>
      <c r="E152" s="168"/>
      <c r="F152" s="168"/>
      <c r="G152" s="168"/>
      <c r="H152" s="168"/>
      <c r="I152" s="168"/>
      <c r="J152" s="168"/>
      <c r="K152" s="168"/>
      <c r="L152" s="168"/>
      <c r="M152" s="168"/>
      <c r="N152" s="287">
        <f>BK152</f>
        <v>0</v>
      </c>
      <c r="O152" s="288"/>
      <c r="P152" s="288"/>
      <c r="Q152" s="288"/>
      <c r="R152" s="161"/>
      <c r="T152" s="162"/>
      <c r="U152" s="159"/>
      <c r="V152" s="159"/>
      <c r="W152" s="163">
        <f>W153</f>
        <v>0</v>
      </c>
      <c r="X152" s="159"/>
      <c r="Y152" s="163">
        <f>Y153</f>
        <v>0</v>
      </c>
      <c r="Z152" s="159"/>
      <c r="AA152" s="164">
        <f>AA153</f>
        <v>0</v>
      </c>
      <c r="AR152" s="165" t="s">
        <v>107</v>
      </c>
      <c r="AT152" s="166" t="s">
        <v>76</v>
      </c>
      <c r="AU152" s="166" t="s">
        <v>85</v>
      </c>
      <c r="AY152" s="165" t="s">
        <v>149</v>
      </c>
      <c r="BK152" s="167">
        <f>BK153</f>
        <v>0</v>
      </c>
    </row>
    <row r="153" spans="2:65" s="1" customFormat="1" ht="15" customHeight="1">
      <c r="B153" s="36"/>
      <c r="C153" s="169" t="s">
        <v>212</v>
      </c>
      <c r="D153" s="169" t="s">
        <v>150</v>
      </c>
      <c r="E153" s="170" t="s">
        <v>213</v>
      </c>
      <c r="F153" s="267" t="s">
        <v>214</v>
      </c>
      <c r="G153" s="267"/>
      <c r="H153" s="267"/>
      <c r="I153" s="267"/>
      <c r="J153" s="171" t="s">
        <v>215</v>
      </c>
      <c r="K153" s="172">
        <v>1</v>
      </c>
      <c r="L153" s="268">
        <v>0</v>
      </c>
      <c r="M153" s="269"/>
      <c r="N153" s="270">
        <f>ROUND(L153*K153,2)</f>
        <v>0</v>
      </c>
      <c r="O153" s="270"/>
      <c r="P153" s="270"/>
      <c r="Q153" s="270"/>
      <c r="R153" s="38"/>
      <c r="T153" s="173" t="s">
        <v>22</v>
      </c>
      <c r="U153" s="45" t="s">
        <v>42</v>
      </c>
      <c r="V153" s="37"/>
      <c r="W153" s="174">
        <f>V153*K153</f>
        <v>0</v>
      </c>
      <c r="X153" s="174">
        <v>0</v>
      </c>
      <c r="Y153" s="174">
        <f>X153*K153</f>
        <v>0</v>
      </c>
      <c r="Z153" s="174">
        <v>0</v>
      </c>
      <c r="AA153" s="175">
        <f>Z153*K153</f>
        <v>0</v>
      </c>
      <c r="AR153" s="19" t="s">
        <v>216</v>
      </c>
      <c r="AT153" s="19" t="s">
        <v>150</v>
      </c>
      <c r="AU153" s="19" t="s">
        <v>107</v>
      </c>
      <c r="AY153" s="19" t="s">
        <v>149</v>
      </c>
      <c r="BE153" s="111">
        <f>IF(U153="základní",N153,0)</f>
        <v>0</v>
      </c>
      <c r="BF153" s="111">
        <f>IF(U153="snížená",N153,0)</f>
        <v>0</v>
      </c>
      <c r="BG153" s="111">
        <f>IF(U153="zákl. přenesená",N153,0)</f>
        <v>0</v>
      </c>
      <c r="BH153" s="111">
        <f>IF(U153="sníž. přenesená",N153,0)</f>
        <v>0</v>
      </c>
      <c r="BI153" s="111">
        <f>IF(U153="nulová",N153,0)</f>
        <v>0</v>
      </c>
      <c r="BJ153" s="19" t="s">
        <v>85</v>
      </c>
      <c r="BK153" s="111">
        <f>ROUND(L153*K153,2)</f>
        <v>0</v>
      </c>
      <c r="BL153" s="19" t="s">
        <v>216</v>
      </c>
      <c r="BM153" s="19" t="s">
        <v>217</v>
      </c>
    </row>
    <row r="154" spans="2:65" s="9" customFormat="1" ht="29.85" customHeight="1">
      <c r="B154" s="158"/>
      <c r="C154" s="159"/>
      <c r="D154" s="168" t="s">
        <v>124</v>
      </c>
      <c r="E154" s="168"/>
      <c r="F154" s="168"/>
      <c r="G154" s="168"/>
      <c r="H154" s="168"/>
      <c r="I154" s="168"/>
      <c r="J154" s="168"/>
      <c r="K154" s="168"/>
      <c r="L154" s="168"/>
      <c r="M154" s="168"/>
      <c r="N154" s="289">
        <f>BK154</f>
        <v>0</v>
      </c>
      <c r="O154" s="290"/>
      <c r="P154" s="290"/>
      <c r="Q154" s="290"/>
      <c r="R154" s="161"/>
      <c r="T154" s="162"/>
      <c r="U154" s="159"/>
      <c r="V154" s="159"/>
      <c r="W154" s="163">
        <f>SUM(W155:W169)</f>
        <v>0</v>
      </c>
      <c r="X154" s="159"/>
      <c r="Y154" s="163">
        <f>SUM(Y155:Y169)</f>
        <v>5.6370874100000004</v>
      </c>
      <c r="Z154" s="159"/>
      <c r="AA154" s="164">
        <f>SUM(AA155:AA169)</f>
        <v>1.82</v>
      </c>
      <c r="AR154" s="165" t="s">
        <v>107</v>
      </c>
      <c r="AT154" s="166" t="s">
        <v>76</v>
      </c>
      <c r="AU154" s="166" t="s">
        <v>85</v>
      </c>
      <c r="AY154" s="165" t="s">
        <v>149</v>
      </c>
      <c r="BK154" s="167">
        <f>SUM(BK155:BK169)</f>
        <v>0</v>
      </c>
    </row>
    <row r="155" spans="2:65" s="1" customFormat="1" ht="30" customHeight="1">
      <c r="B155" s="36"/>
      <c r="C155" s="169" t="s">
        <v>11</v>
      </c>
      <c r="D155" s="169" t="s">
        <v>150</v>
      </c>
      <c r="E155" s="170" t="s">
        <v>218</v>
      </c>
      <c r="F155" s="267" t="s">
        <v>219</v>
      </c>
      <c r="G155" s="267"/>
      <c r="H155" s="267"/>
      <c r="I155" s="267"/>
      <c r="J155" s="171" t="s">
        <v>220</v>
      </c>
      <c r="K155" s="172">
        <v>6.7389999999999999</v>
      </c>
      <c r="L155" s="268">
        <v>0</v>
      </c>
      <c r="M155" s="269"/>
      <c r="N155" s="270">
        <f>ROUND(L155*K155,2)</f>
        <v>0</v>
      </c>
      <c r="O155" s="270"/>
      <c r="P155" s="270"/>
      <c r="Q155" s="270"/>
      <c r="R155" s="38"/>
      <c r="T155" s="173" t="s">
        <v>22</v>
      </c>
      <c r="U155" s="45" t="s">
        <v>42</v>
      </c>
      <c r="V155" s="37"/>
      <c r="W155" s="174">
        <f>V155*K155</f>
        <v>0</v>
      </c>
      <c r="X155" s="174">
        <v>1.89E-3</v>
      </c>
      <c r="Y155" s="174">
        <f>X155*K155</f>
        <v>1.273671E-2</v>
      </c>
      <c r="Z155" s="174">
        <v>0</v>
      </c>
      <c r="AA155" s="175">
        <f>Z155*K155</f>
        <v>0</v>
      </c>
      <c r="AR155" s="19" t="s">
        <v>216</v>
      </c>
      <c r="AT155" s="19" t="s">
        <v>150</v>
      </c>
      <c r="AU155" s="19" t="s">
        <v>107</v>
      </c>
      <c r="AY155" s="19" t="s">
        <v>149</v>
      </c>
      <c r="BE155" s="111">
        <f>IF(U155="základní",N155,0)</f>
        <v>0</v>
      </c>
      <c r="BF155" s="111">
        <f>IF(U155="snížená",N155,0)</f>
        <v>0</v>
      </c>
      <c r="BG155" s="111">
        <f>IF(U155="zákl. přenesená",N155,0)</f>
        <v>0</v>
      </c>
      <c r="BH155" s="111">
        <f>IF(U155="sníž. přenesená",N155,0)</f>
        <v>0</v>
      </c>
      <c r="BI155" s="111">
        <f>IF(U155="nulová",N155,0)</f>
        <v>0</v>
      </c>
      <c r="BJ155" s="19" t="s">
        <v>85</v>
      </c>
      <c r="BK155" s="111">
        <f>ROUND(L155*K155,2)</f>
        <v>0</v>
      </c>
      <c r="BL155" s="19" t="s">
        <v>216</v>
      </c>
      <c r="BM155" s="19" t="s">
        <v>221</v>
      </c>
    </row>
    <row r="156" spans="2:65" s="10" customFormat="1" ht="15" customHeight="1">
      <c r="B156" s="176"/>
      <c r="C156" s="177"/>
      <c r="D156" s="177"/>
      <c r="E156" s="178" t="s">
        <v>22</v>
      </c>
      <c r="F156" s="271" t="s">
        <v>222</v>
      </c>
      <c r="G156" s="272"/>
      <c r="H156" s="272"/>
      <c r="I156" s="272"/>
      <c r="J156" s="177"/>
      <c r="K156" s="179" t="s">
        <v>22</v>
      </c>
      <c r="L156" s="177"/>
      <c r="M156" s="177"/>
      <c r="N156" s="177"/>
      <c r="O156" s="177"/>
      <c r="P156" s="177"/>
      <c r="Q156" s="177"/>
      <c r="R156" s="180"/>
      <c r="T156" s="181"/>
      <c r="U156" s="177"/>
      <c r="V156" s="177"/>
      <c r="W156" s="177"/>
      <c r="X156" s="177"/>
      <c r="Y156" s="177"/>
      <c r="Z156" s="177"/>
      <c r="AA156" s="182"/>
      <c r="AT156" s="183" t="s">
        <v>157</v>
      </c>
      <c r="AU156" s="183" t="s">
        <v>107</v>
      </c>
      <c r="AV156" s="10" t="s">
        <v>85</v>
      </c>
      <c r="AW156" s="10" t="s">
        <v>35</v>
      </c>
      <c r="AX156" s="10" t="s">
        <v>77</v>
      </c>
      <c r="AY156" s="183" t="s">
        <v>149</v>
      </c>
    </row>
    <row r="157" spans="2:65" s="11" customFormat="1" ht="15" customHeight="1">
      <c r="B157" s="184"/>
      <c r="C157" s="185"/>
      <c r="D157" s="185"/>
      <c r="E157" s="186" t="s">
        <v>22</v>
      </c>
      <c r="F157" s="273" t="s">
        <v>223</v>
      </c>
      <c r="G157" s="274"/>
      <c r="H157" s="274"/>
      <c r="I157" s="274"/>
      <c r="J157" s="185"/>
      <c r="K157" s="187">
        <v>6.7389999999999999</v>
      </c>
      <c r="L157" s="185"/>
      <c r="M157" s="185"/>
      <c r="N157" s="185"/>
      <c r="O157" s="185"/>
      <c r="P157" s="185"/>
      <c r="Q157" s="185"/>
      <c r="R157" s="188"/>
      <c r="T157" s="189"/>
      <c r="U157" s="185"/>
      <c r="V157" s="185"/>
      <c r="W157" s="185"/>
      <c r="X157" s="185"/>
      <c r="Y157" s="185"/>
      <c r="Z157" s="185"/>
      <c r="AA157" s="190"/>
      <c r="AT157" s="191" t="s">
        <v>157</v>
      </c>
      <c r="AU157" s="191" t="s">
        <v>107</v>
      </c>
      <c r="AV157" s="11" t="s">
        <v>107</v>
      </c>
      <c r="AW157" s="11" t="s">
        <v>35</v>
      </c>
      <c r="AX157" s="11" t="s">
        <v>85</v>
      </c>
      <c r="AY157" s="191" t="s">
        <v>149</v>
      </c>
    </row>
    <row r="158" spans="2:65" s="1" customFormat="1" ht="15" customHeight="1">
      <c r="B158" s="36"/>
      <c r="C158" s="169" t="s">
        <v>216</v>
      </c>
      <c r="D158" s="169" t="s">
        <v>150</v>
      </c>
      <c r="E158" s="170" t="s">
        <v>224</v>
      </c>
      <c r="F158" s="267" t="s">
        <v>225</v>
      </c>
      <c r="G158" s="267"/>
      <c r="H158" s="267"/>
      <c r="I158" s="267"/>
      <c r="J158" s="171" t="s">
        <v>153</v>
      </c>
      <c r="K158" s="172">
        <v>260</v>
      </c>
      <c r="L158" s="268">
        <v>0</v>
      </c>
      <c r="M158" s="269"/>
      <c r="N158" s="270">
        <f>ROUND(L158*K158,2)</f>
        <v>0</v>
      </c>
      <c r="O158" s="270"/>
      <c r="P158" s="270"/>
      <c r="Q158" s="270"/>
      <c r="R158" s="38"/>
      <c r="T158" s="173" t="s">
        <v>22</v>
      </c>
      <c r="U158" s="45" t="s">
        <v>42</v>
      </c>
      <c r="V158" s="37"/>
      <c r="W158" s="174">
        <f>V158*K158</f>
        <v>0</v>
      </c>
      <c r="X158" s="174">
        <v>0</v>
      </c>
      <c r="Y158" s="174">
        <f>X158*K158</f>
        <v>0</v>
      </c>
      <c r="Z158" s="174">
        <v>0</v>
      </c>
      <c r="AA158" s="175">
        <f>Z158*K158</f>
        <v>0</v>
      </c>
      <c r="AR158" s="19" t="s">
        <v>216</v>
      </c>
      <c r="AT158" s="19" t="s">
        <v>150</v>
      </c>
      <c r="AU158" s="19" t="s">
        <v>107</v>
      </c>
      <c r="AY158" s="19" t="s">
        <v>149</v>
      </c>
      <c r="BE158" s="111">
        <f>IF(U158="základní",N158,0)</f>
        <v>0</v>
      </c>
      <c r="BF158" s="111">
        <f>IF(U158="snížená",N158,0)</f>
        <v>0</v>
      </c>
      <c r="BG158" s="111">
        <f>IF(U158="zákl. přenesená",N158,0)</f>
        <v>0</v>
      </c>
      <c r="BH158" s="111">
        <f>IF(U158="sníž. přenesená",N158,0)</f>
        <v>0</v>
      </c>
      <c r="BI158" s="111">
        <f>IF(U158="nulová",N158,0)</f>
        <v>0</v>
      </c>
      <c r="BJ158" s="19" t="s">
        <v>85</v>
      </c>
      <c r="BK158" s="111">
        <f>ROUND(L158*K158,2)</f>
        <v>0</v>
      </c>
      <c r="BL158" s="19" t="s">
        <v>216</v>
      </c>
      <c r="BM158" s="19" t="s">
        <v>226</v>
      </c>
    </row>
    <row r="159" spans="2:65" s="11" customFormat="1" ht="15" customHeight="1">
      <c r="B159" s="184"/>
      <c r="C159" s="185"/>
      <c r="D159" s="185"/>
      <c r="E159" s="186" t="s">
        <v>22</v>
      </c>
      <c r="F159" s="275" t="s">
        <v>227</v>
      </c>
      <c r="G159" s="276"/>
      <c r="H159" s="276"/>
      <c r="I159" s="276"/>
      <c r="J159" s="185"/>
      <c r="K159" s="187">
        <v>260</v>
      </c>
      <c r="L159" s="185"/>
      <c r="M159" s="185"/>
      <c r="N159" s="185"/>
      <c r="O159" s="185"/>
      <c r="P159" s="185"/>
      <c r="Q159" s="185"/>
      <c r="R159" s="188"/>
      <c r="T159" s="189"/>
      <c r="U159" s="185"/>
      <c r="V159" s="185"/>
      <c r="W159" s="185"/>
      <c r="X159" s="185"/>
      <c r="Y159" s="185"/>
      <c r="Z159" s="185"/>
      <c r="AA159" s="190"/>
      <c r="AT159" s="191" t="s">
        <v>157</v>
      </c>
      <c r="AU159" s="191" t="s">
        <v>107</v>
      </c>
      <c r="AV159" s="11" t="s">
        <v>107</v>
      </c>
      <c r="AW159" s="11" t="s">
        <v>35</v>
      </c>
      <c r="AX159" s="11" t="s">
        <v>85</v>
      </c>
      <c r="AY159" s="191" t="s">
        <v>149</v>
      </c>
    </row>
    <row r="160" spans="2:65" s="1" customFormat="1" ht="15" customHeight="1">
      <c r="B160" s="36"/>
      <c r="C160" s="192" t="s">
        <v>228</v>
      </c>
      <c r="D160" s="192" t="s">
        <v>229</v>
      </c>
      <c r="E160" s="193" t="s">
        <v>230</v>
      </c>
      <c r="F160" s="277" t="s">
        <v>231</v>
      </c>
      <c r="G160" s="277"/>
      <c r="H160" s="277"/>
      <c r="I160" s="277"/>
      <c r="J160" s="194" t="s">
        <v>220</v>
      </c>
      <c r="K160" s="195">
        <v>6.7389999999999999</v>
      </c>
      <c r="L160" s="278">
        <v>0</v>
      </c>
      <c r="M160" s="279"/>
      <c r="N160" s="280">
        <f>ROUND(L160*K160,2)</f>
        <v>0</v>
      </c>
      <c r="O160" s="270"/>
      <c r="P160" s="270"/>
      <c r="Q160" s="270"/>
      <c r="R160" s="38"/>
      <c r="T160" s="173" t="s">
        <v>22</v>
      </c>
      <c r="U160" s="45" t="s">
        <v>42</v>
      </c>
      <c r="V160" s="37"/>
      <c r="W160" s="174">
        <f>V160*K160</f>
        <v>0</v>
      </c>
      <c r="X160" s="174">
        <v>0.55000000000000004</v>
      </c>
      <c r="Y160" s="174">
        <f>X160*K160</f>
        <v>3.7064500000000002</v>
      </c>
      <c r="Z160" s="174">
        <v>0</v>
      </c>
      <c r="AA160" s="175">
        <f>Z160*K160</f>
        <v>0</v>
      </c>
      <c r="AR160" s="19" t="s">
        <v>232</v>
      </c>
      <c r="AT160" s="19" t="s">
        <v>229</v>
      </c>
      <c r="AU160" s="19" t="s">
        <v>107</v>
      </c>
      <c r="AY160" s="19" t="s">
        <v>149</v>
      </c>
      <c r="BE160" s="111">
        <f>IF(U160="základní",N160,0)</f>
        <v>0</v>
      </c>
      <c r="BF160" s="111">
        <f>IF(U160="snížená",N160,0)</f>
        <v>0</v>
      </c>
      <c r="BG160" s="111">
        <f>IF(U160="zákl. přenesená",N160,0)</f>
        <v>0</v>
      </c>
      <c r="BH160" s="111">
        <f>IF(U160="sníž. přenesená",N160,0)</f>
        <v>0</v>
      </c>
      <c r="BI160" s="111">
        <f>IF(U160="nulová",N160,0)</f>
        <v>0</v>
      </c>
      <c r="BJ160" s="19" t="s">
        <v>85</v>
      </c>
      <c r="BK160" s="111">
        <f>ROUND(L160*K160,2)</f>
        <v>0</v>
      </c>
      <c r="BL160" s="19" t="s">
        <v>216</v>
      </c>
      <c r="BM160" s="19" t="s">
        <v>233</v>
      </c>
    </row>
    <row r="161" spans="2:65" s="11" customFormat="1" ht="15" customHeight="1">
      <c r="B161" s="184"/>
      <c r="C161" s="185"/>
      <c r="D161" s="185"/>
      <c r="E161" s="186" t="s">
        <v>22</v>
      </c>
      <c r="F161" s="275" t="s">
        <v>234</v>
      </c>
      <c r="G161" s="276"/>
      <c r="H161" s="276"/>
      <c r="I161" s="276"/>
      <c r="J161" s="185"/>
      <c r="K161" s="187">
        <v>6.7389999999999999</v>
      </c>
      <c r="L161" s="185"/>
      <c r="M161" s="185"/>
      <c r="N161" s="185"/>
      <c r="O161" s="185"/>
      <c r="P161" s="185"/>
      <c r="Q161" s="185"/>
      <c r="R161" s="188"/>
      <c r="T161" s="189"/>
      <c r="U161" s="185"/>
      <c r="V161" s="185"/>
      <c r="W161" s="185"/>
      <c r="X161" s="185"/>
      <c r="Y161" s="185"/>
      <c r="Z161" s="185"/>
      <c r="AA161" s="190"/>
      <c r="AT161" s="191" t="s">
        <v>157</v>
      </c>
      <c r="AU161" s="191" t="s">
        <v>107</v>
      </c>
      <c r="AV161" s="11" t="s">
        <v>107</v>
      </c>
      <c r="AW161" s="11" t="s">
        <v>35</v>
      </c>
      <c r="AX161" s="11" t="s">
        <v>85</v>
      </c>
      <c r="AY161" s="191" t="s">
        <v>149</v>
      </c>
    </row>
    <row r="162" spans="2:65" s="1" customFormat="1" ht="15" customHeight="1">
      <c r="B162" s="36"/>
      <c r="C162" s="169" t="s">
        <v>235</v>
      </c>
      <c r="D162" s="169" t="s">
        <v>150</v>
      </c>
      <c r="E162" s="170" t="s">
        <v>236</v>
      </c>
      <c r="F162" s="267" t="s">
        <v>237</v>
      </c>
      <c r="G162" s="267"/>
      <c r="H162" s="267"/>
      <c r="I162" s="267"/>
      <c r="J162" s="171" t="s">
        <v>153</v>
      </c>
      <c r="K162" s="172">
        <v>260</v>
      </c>
      <c r="L162" s="268">
        <v>0</v>
      </c>
      <c r="M162" s="269"/>
      <c r="N162" s="270">
        <f>ROUND(L162*K162,2)</f>
        <v>0</v>
      </c>
      <c r="O162" s="270"/>
      <c r="P162" s="270"/>
      <c r="Q162" s="270"/>
      <c r="R162" s="38"/>
      <c r="T162" s="173" t="s">
        <v>22</v>
      </c>
      <c r="U162" s="45" t="s">
        <v>42</v>
      </c>
      <c r="V162" s="37"/>
      <c r="W162" s="174">
        <f>V162*K162</f>
        <v>0</v>
      </c>
      <c r="X162" s="174">
        <v>0</v>
      </c>
      <c r="Y162" s="174">
        <f>X162*K162</f>
        <v>0</v>
      </c>
      <c r="Z162" s="174">
        <v>0</v>
      </c>
      <c r="AA162" s="175">
        <f>Z162*K162</f>
        <v>0</v>
      </c>
      <c r="AR162" s="19" t="s">
        <v>216</v>
      </c>
      <c r="AT162" s="19" t="s">
        <v>150</v>
      </c>
      <c r="AU162" s="19" t="s">
        <v>107</v>
      </c>
      <c r="AY162" s="19" t="s">
        <v>149</v>
      </c>
      <c r="BE162" s="111">
        <f>IF(U162="základní",N162,0)</f>
        <v>0</v>
      </c>
      <c r="BF162" s="111">
        <f>IF(U162="snížená",N162,0)</f>
        <v>0</v>
      </c>
      <c r="BG162" s="111">
        <f>IF(U162="zákl. přenesená",N162,0)</f>
        <v>0</v>
      </c>
      <c r="BH162" s="111">
        <f>IF(U162="sníž. přenesená",N162,0)</f>
        <v>0</v>
      </c>
      <c r="BI162" s="111">
        <f>IF(U162="nulová",N162,0)</f>
        <v>0</v>
      </c>
      <c r="BJ162" s="19" t="s">
        <v>85</v>
      </c>
      <c r="BK162" s="111">
        <f>ROUND(L162*K162,2)</f>
        <v>0</v>
      </c>
      <c r="BL162" s="19" t="s">
        <v>216</v>
      </c>
      <c r="BM162" s="19" t="s">
        <v>238</v>
      </c>
    </row>
    <row r="163" spans="2:65" s="1" customFormat="1" ht="15" customHeight="1">
      <c r="B163" s="36"/>
      <c r="C163" s="169" t="s">
        <v>239</v>
      </c>
      <c r="D163" s="169" t="s">
        <v>150</v>
      </c>
      <c r="E163" s="170" t="s">
        <v>240</v>
      </c>
      <c r="F163" s="267" t="s">
        <v>241</v>
      </c>
      <c r="G163" s="267"/>
      <c r="H163" s="267"/>
      <c r="I163" s="267"/>
      <c r="J163" s="171" t="s">
        <v>153</v>
      </c>
      <c r="K163" s="172">
        <v>260</v>
      </c>
      <c r="L163" s="268">
        <v>0</v>
      </c>
      <c r="M163" s="269"/>
      <c r="N163" s="270">
        <f>ROUND(L163*K163,2)</f>
        <v>0</v>
      </c>
      <c r="O163" s="270"/>
      <c r="P163" s="270"/>
      <c r="Q163" s="270"/>
      <c r="R163" s="38"/>
      <c r="T163" s="173" t="s">
        <v>22</v>
      </c>
      <c r="U163" s="45" t="s">
        <v>42</v>
      </c>
      <c r="V163" s="37"/>
      <c r="W163" s="174">
        <f>V163*K163</f>
        <v>0</v>
      </c>
      <c r="X163" s="174">
        <v>0</v>
      </c>
      <c r="Y163" s="174">
        <f>X163*K163</f>
        <v>0</v>
      </c>
      <c r="Z163" s="174">
        <v>0</v>
      </c>
      <c r="AA163" s="175">
        <f>Z163*K163</f>
        <v>0</v>
      </c>
      <c r="AR163" s="19" t="s">
        <v>216</v>
      </c>
      <c r="AT163" s="19" t="s">
        <v>150</v>
      </c>
      <c r="AU163" s="19" t="s">
        <v>107</v>
      </c>
      <c r="AY163" s="19" t="s">
        <v>149</v>
      </c>
      <c r="BE163" s="111">
        <f>IF(U163="základní",N163,0)</f>
        <v>0</v>
      </c>
      <c r="BF163" s="111">
        <f>IF(U163="snížená",N163,0)</f>
        <v>0</v>
      </c>
      <c r="BG163" s="111">
        <f>IF(U163="zákl. přenesená",N163,0)</f>
        <v>0</v>
      </c>
      <c r="BH163" s="111">
        <f>IF(U163="sníž. přenesená",N163,0)</f>
        <v>0</v>
      </c>
      <c r="BI163" s="111">
        <f>IF(U163="nulová",N163,0)</f>
        <v>0</v>
      </c>
      <c r="BJ163" s="19" t="s">
        <v>85</v>
      </c>
      <c r="BK163" s="111">
        <f>ROUND(L163*K163,2)</f>
        <v>0</v>
      </c>
      <c r="BL163" s="19" t="s">
        <v>216</v>
      </c>
      <c r="BM163" s="19" t="s">
        <v>242</v>
      </c>
    </row>
    <row r="164" spans="2:65" s="1" customFormat="1" ht="15" customHeight="1">
      <c r="B164" s="36"/>
      <c r="C164" s="192" t="s">
        <v>243</v>
      </c>
      <c r="D164" s="192" t="s">
        <v>229</v>
      </c>
      <c r="E164" s="193" t="s">
        <v>244</v>
      </c>
      <c r="F164" s="277" t="s">
        <v>245</v>
      </c>
      <c r="G164" s="277"/>
      <c r="H164" s="277"/>
      <c r="I164" s="277"/>
      <c r="J164" s="194" t="s">
        <v>220</v>
      </c>
      <c r="K164" s="195">
        <v>3.1</v>
      </c>
      <c r="L164" s="278">
        <v>0</v>
      </c>
      <c r="M164" s="279"/>
      <c r="N164" s="280">
        <f>ROUND(L164*K164,2)</f>
        <v>0</v>
      </c>
      <c r="O164" s="270"/>
      <c r="P164" s="270"/>
      <c r="Q164" s="270"/>
      <c r="R164" s="38"/>
      <c r="T164" s="173" t="s">
        <v>22</v>
      </c>
      <c r="U164" s="45" t="s">
        <v>42</v>
      </c>
      <c r="V164" s="37"/>
      <c r="W164" s="174">
        <f>V164*K164</f>
        <v>0</v>
      </c>
      <c r="X164" s="174">
        <v>0.55000000000000004</v>
      </c>
      <c r="Y164" s="174">
        <f>X164*K164</f>
        <v>1.7050000000000003</v>
      </c>
      <c r="Z164" s="174">
        <v>0</v>
      </c>
      <c r="AA164" s="175">
        <f>Z164*K164</f>
        <v>0</v>
      </c>
      <c r="AR164" s="19" t="s">
        <v>232</v>
      </c>
      <c r="AT164" s="19" t="s">
        <v>229</v>
      </c>
      <c r="AU164" s="19" t="s">
        <v>107</v>
      </c>
      <c r="AY164" s="19" t="s">
        <v>149</v>
      </c>
      <c r="BE164" s="111">
        <f>IF(U164="základní",N164,0)</f>
        <v>0</v>
      </c>
      <c r="BF164" s="111">
        <f>IF(U164="snížená",N164,0)</f>
        <v>0</v>
      </c>
      <c r="BG164" s="111">
        <f>IF(U164="zákl. přenesená",N164,0)</f>
        <v>0</v>
      </c>
      <c r="BH164" s="111">
        <f>IF(U164="sníž. přenesená",N164,0)</f>
        <v>0</v>
      </c>
      <c r="BI164" s="111">
        <f>IF(U164="nulová",N164,0)</f>
        <v>0</v>
      </c>
      <c r="BJ164" s="19" t="s">
        <v>85</v>
      </c>
      <c r="BK164" s="111">
        <f>ROUND(L164*K164,2)</f>
        <v>0</v>
      </c>
      <c r="BL164" s="19" t="s">
        <v>216</v>
      </c>
      <c r="BM164" s="19" t="s">
        <v>246</v>
      </c>
    </row>
    <row r="165" spans="2:65" s="1" customFormat="1" ht="15" customHeight="1">
      <c r="B165" s="36"/>
      <c r="C165" s="169" t="s">
        <v>10</v>
      </c>
      <c r="D165" s="169" t="s">
        <v>150</v>
      </c>
      <c r="E165" s="170" t="s">
        <v>247</v>
      </c>
      <c r="F165" s="267" t="s">
        <v>248</v>
      </c>
      <c r="G165" s="267"/>
      <c r="H165" s="267"/>
      <c r="I165" s="267"/>
      <c r="J165" s="171" t="s">
        <v>153</v>
      </c>
      <c r="K165" s="172">
        <v>260</v>
      </c>
      <c r="L165" s="268">
        <v>0</v>
      </c>
      <c r="M165" s="269"/>
      <c r="N165" s="270">
        <f>ROUND(L165*K165,2)</f>
        <v>0</v>
      </c>
      <c r="O165" s="270"/>
      <c r="P165" s="270"/>
      <c r="Q165" s="270"/>
      <c r="R165" s="38"/>
      <c r="T165" s="173" t="s">
        <v>22</v>
      </c>
      <c r="U165" s="45" t="s">
        <v>42</v>
      </c>
      <c r="V165" s="37"/>
      <c r="W165" s="174">
        <f>V165*K165</f>
        <v>0</v>
      </c>
      <c r="X165" s="174">
        <v>0</v>
      </c>
      <c r="Y165" s="174">
        <f>X165*K165</f>
        <v>0</v>
      </c>
      <c r="Z165" s="174">
        <v>7.0000000000000001E-3</v>
      </c>
      <c r="AA165" s="175">
        <f>Z165*K165</f>
        <v>1.82</v>
      </c>
      <c r="AR165" s="19" t="s">
        <v>216</v>
      </c>
      <c r="AT165" s="19" t="s">
        <v>150</v>
      </c>
      <c r="AU165" s="19" t="s">
        <v>107</v>
      </c>
      <c r="AY165" s="19" t="s">
        <v>149</v>
      </c>
      <c r="BE165" s="111">
        <f>IF(U165="základní",N165,0)</f>
        <v>0</v>
      </c>
      <c r="BF165" s="111">
        <f>IF(U165="snížená",N165,0)</f>
        <v>0</v>
      </c>
      <c r="BG165" s="111">
        <f>IF(U165="zákl. přenesená",N165,0)</f>
        <v>0</v>
      </c>
      <c r="BH165" s="111">
        <f>IF(U165="sníž. přenesená",N165,0)</f>
        <v>0</v>
      </c>
      <c r="BI165" s="111">
        <f>IF(U165="nulová",N165,0)</f>
        <v>0</v>
      </c>
      <c r="BJ165" s="19" t="s">
        <v>85</v>
      </c>
      <c r="BK165" s="111">
        <f>ROUND(L165*K165,2)</f>
        <v>0</v>
      </c>
      <c r="BL165" s="19" t="s">
        <v>216</v>
      </c>
      <c r="BM165" s="19" t="s">
        <v>249</v>
      </c>
    </row>
    <row r="166" spans="2:65" s="1" customFormat="1" ht="15" customHeight="1">
      <c r="B166" s="36"/>
      <c r="C166" s="169" t="s">
        <v>250</v>
      </c>
      <c r="D166" s="169" t="s">
        <v>150</v>
      </c>
      <c r="E166" s="170" t="s">
        <v>251</v>
      </c>
      <c r="F166" s="267" t="s">
        <v>252</v>
      </c>
      <c r="G166" s="267"/>
      <c r="H166" s="267"/>
      <c r="I166" s="267"/>
      <c r="J166" s="171" t="s">
        <v>220</v>
      </c>
      <c r="K166" s="172">
        <v>9.11</v>
      </c>
      <c r="L166" s="268">
        <v>0</v>
      </c>
      <c r="M166" s="269"/>
      <c r="N166" s="270">
        <f>ROUND(L166*K166,2)</f>
        <v>0</v>
      </c>
      <c r="O166" s="270"/>
      <c r="P166" s="270"/>
      <c r="Q166" s="270"/>
      <c r="R166" s="38"/>
      <c r="T166" s="173" t="s">
        <v>22</v>
      </c>
      <c r="U166" s="45" t="s">
        <v>42</v>
      </c>
      <c r="V166" s="37"/>
      <c r="W166" s="174">
        <f>V166*K166</f>
        <v>0</v>
      </c>
      <c r="X166" s="174">
        <v>2.3369999999999998E-2</v>
      </c>
      <c r="Y166" s="174">
        <f>X166*K166</f>
        <v>0.21290069999999997</v>
      </c>
      <c r="Z166" s="174">
        <v>0</v>
      </c>
      <c r="AA166" s="175">
        <f>Z166*K166</f>
        <v>0</v>
      </c>
      <c r="AR166" s="19" t="s">
        <v>216</v>
      </c>
      <c r="AT166" s="19" t="s">
        <v>150</v>
      </c>
      <c r="AU166" s="19" t="s">
        <v>107</v>
      </c>
      <c r="AY166" s="19" t="s">
        <v>149</v>
      </c>
      <c r="BE166" s="111">
        <f>IF(U166="základní",N166,0)</f>
        <v>0</v>
      </c>
      <c r="BF166" s="111">
        <f>IF(U166="snížená",N166,0)</f>
        <v>0</v>
      </c>
      <c r="BG166" s="111">
        <f>IF(U166="zákl. přenesená",N166,0)</f>
        <v>0</v>
      </c>
      <c r="BH166" s="111">
        <f>IF(U166="sníž. přenesená",N166,0)</f>
        <v>0</v>
      </c>
      <c r="BI166" s="111">
        <f>IF(U166="nulová",N166,0)</f>
        <v>0</v>
      </c>
      <c r="BJ166" s="19" t="s">
        <v>85</v>
      </c>
      <c r="BK166" s="111">
        <f>ROUND(L166*K166,2)</f>
        <v>0</v>
      </c>
      <c r="BL166" s="19" t="s">
        <v>216</v>
      </c>
      <c r="BM166" s="19" t="s">
        <v>253</v>
      </c>
    </row>
    <row r="167" spans="2:65" s="10" customFormat="1" ht="15" customHeight="1">
      <c r="B167" s="176"/>
      <c r="C167" s="177"/>
      <c r="D167" s="177"/>
      <c r="E167" s="178" t="s">
        <v>22</v>
      </c>
      <c r="F167" s="271" t="s">
        <v>254</v>
      </c>
      <c r="G167" s="272"/>
      <c r="H167" s="272"/>
      <c r="I167" s="272"/>
      <c r="J167" s="177"/>
      <c r="K167" s="179" t="s">
        <v>22</v>
      </c>
      <c r="L167" s="177"/>
      <c r="M167" s="177"/>
      <c r="N167" s="177"/>
      <c r="O167" s="177"/>
      <c r="P167" s="177"/>
      <c r="Q167" s="177"/>
      <c r="R167" s="180"/>
      <c r="T167" s="181"/>
      <c r="U167" s="177"/>
      <c r="V167" s="177"/>
      <c r="W167" s="177"/>
      <c r="X167" s="177"/>
      <c r="Y167" s="177"/>
      <c r="Z167" s="177"/>
      <c r="AA167" s="182"/>
      <c r="AT167" s="183" t="s">
        <v>157</v>
      </c>
      <c r="AU167" s="183" t="s">
        <v>107</v>
      </c>
      <c r="AV167" s="10" t="s">
        <v>85</v>
      </c>
      <c r="AW167" s="10" t="s">
        <v>35</v>
      </c>
      <c r="AX167" s="10" t="s">
        <v>77</v>
      </c>
      <c r="AY167" s="183" t="s">
        <v>149</v>
      </c>
    </row>
    <row r="168" spans="2:65" s="11" customFormat="1" ht="15" customHeight="1">
      <c r="B168" s="184"/>
      <c r="C168" s="185"/>
      <c r="D168" s="185"/>
      <c r="E168" s="186" t="s">
        <v>22</v>
      </c>
      <c r="F168" s="273" t="s">
        <v>255</v>
      </c>
      <c r="G168" s="274"/>
      <c r="H168" s="274"/>
      <c r="I168" s="274"/>
      <c r="J168" s="185"/>
      <c r="K168" s="187">
        <v>9.11</v>
      </c>
      <c r="L168" s="185"/>
      <c r="M168" s="185"/>
      <c r="N168" s="185"/>
      <c r="O168" s="185"/>
      <c r="P168" s="185"/>
      <c r="Q168" s="185"/>
      <c r="R168" s="188"/>
      <c r="T168" s="189"/>
      <c r="U168" s="185"/>
      <c r="V168" s="185"/>
      <c r="W168" s="185"/>
      <c r="X168" s="185"/>
      <c r="Y168" s="185"/>
      <c r="Z168" s="185"/>
      <c r="AA168" s="190"/>
      <c r="AT168" s="191" t="s">
        <v>157</v>
      </c>
      <c r="AU168" s="191" t="s">
        <v>107</v>
      </c>
      <c r="AV168" s="11" t="s">
        <v>107</v>
      </c>
      <c r="AW168" s="11" t="s">
        <v>35</v>
      </c>
      <c r="AX168" s="11" t="s">
        <v>85</v>
      </c>
      <c r="AY168" s="191" t="s">
        <v>149</v>
      </c>
    </row>
    <row r="169" spans="2:65" s="1" customFormat="1" ht="15" customHeight="1">
      <c r="B169" s="36"/>
      <c r="C169" s="169" t="s">
        <v>256</v>
      </c>
      <c r="D169" s="169" t="s">
        <v>150</v>
      </c>
      <c r="E169" s="170" t="s">
        <v>257</v>
      </c>
      <c r="F169" s="267" t="s">
        <v>258</v>
      </c>
      <c r="G169" s="267"/>
      <c r="H169" s="267"/>
      <c r="I169" s="267"/>
      <c r="J169" s="171" t="s">
        <v>173</v>
      </c>
      <c r="K169" s="172">
        <v>5.6369999999999996</v>
      </c>
      <c r="L169" s="268">
        <v>0</v>
      </c>
      <c r="M169" s="269"/>
      <c r="N169" s="270">
        <f>ROUND(L169*K169,2)</f>
        <v>0</v>
      </c>
      <c r="O169" s="270"/>
      <c r="P169" s="270"/>
      <c r="Q169" s="270"/>
      <c r="R169" s="38"/>
      <c r="T169" s="173" t="s">
        <v>22</v>
      </c>
      <c r="U169" s="45" t="s">
        <v>42</v>
      </c>
      <c r="V169" s="37"/>
      <c r="W169" s="174">
        <f>V169*K169</f>
        <v>0</v>
      </c>
      <c r="X169" s="174">
        <v>0</v>
      </c>
      <c r="Y169" s="174">
        <f>X169*K169</f>
        <v>0</v>
      </c>
      <c r="Z169" s="174">
        <v>0</v>
      </c>
      <c r="AA169" s="175">
        <f>Z169*K169</f>
        <v>0</v>
      </c>
      <c r="AR169" s="19" t="s">
        <v>216</v>
      </c>
      <c r="AT169" s="19" t="s">
        <v>150</v>
      </c>
      <c r="AU169" s="19" t="s">
        <v>107</v>
      </c>
      <c r="AY169" s="19" t="s">
        <v>149</v>
      </c>
      <c r="BE169" s="111">
        <f>IF(U169="základní",N169,0)</f>
        <v>0</v>
      </c>
      <c r="BF169" s="111">
        <f>IF(U169="snížená",N169,0)</f>
        <v>0</v>
      </c>
      <c r="BG169" s="111">
        <f>IF(U169="zákl. přenesená",N169,0)</f>
        <v>0</v>
      </c>
      <c r="BH169" s="111">
        <f>IF(U169="sníž. přenesená",N169,0)</f>
        <v>0</v>
      </c>
      <c r="BI169" s="111">
        <f>IF(U169="nulová",N169,0)</f>
        <v>0</v>
      </c>
      <c r="BJ169" s="19" t="s">
        <v>85</v>
      </c>
      <c r="BK169" s="111">
        <f>ROUND(L169*K169,2)</f>
        <v>0</v>
      </c>
      <c r="BL169" s="19" t="s">
        <v>216</v>
      </c>
      <c r="BM169" s="19" t="s">
        <v>259</v>
      </c>
    </row>
    <row r="170" spans="2:65" s="9" customFormat="1" ht="29.85" customHeight="1">
      <c r="B170" s="158"/>
      <c r="C170" s="159"/>
      <c r="D170" s="168" t="s">
        <v>125</v>
      </c>
      <c r="E170" s="168"/>
      <c r="F170" s="168"/>
      <c r="G170" s="168"/>
      <c r="H170" s="168"/>
      <c r="I170" s="168"/>
      <c r="J170" s="168"/>
      <c r="K170" s="168"/>
      <c r="L170" s="168"/>
      <c r="M170" s="168"/>
      <c r="N170" s="289">
        <f>BK170</f>
        <v>0</v>
      </c>
      <c r="O170" s="290"/>
      <c r="P170" s="290"/>
      <c r="Q170" s="290"/>
      <c r="R170" s="161"/>
      <c r="T170" s="162"/>
      <c r="U170" s="159"/>
      <c r="V170" s="159"/>
      <c r="W170" s="163">
        <f>SUM(W171:W192)</f>
        <v>0</v>
      </c>
      <c r="X170" s="159"/>
      <c r="Y170" s="163">
        <f>SUM(Y171:Y192)</f>
        <v>2.5110323999999995</v>
      </c>
      <c r="Z170" s="159"/>
      <c r="AA170" s="164">
        <f>SUM(AA171:AA192)</f>
        <v>0.1683752</v>
      </c>
      <c r="AR170" s="165" t="s">
        <v>107</v>
      </c>
      <c r="AT170" s="166" t="s">
        <v>76</v>
      </c>
      <c r="AU170" s="166" t="s">
        <v>85</v>
      </c>
      <c r="AY170" s="165" t="s">
        <v>149</v>
      </c>
      <c r="BK170" s="167">
        <f>SUM(BK171:BK192)</f>
        <v>0</v>
      </c>
    </row>
    <row r="171" spans="2:65" s="1" customFormat="1" ht="30" customHeight="1">
      <c r="B171" s="36"/>
      <c r="C171" s="169" t="s">
        <v>260</v>
      </c>
      <c r="D171" s="169" t="s">
        <v>150</v>
      </c>
      <c r="E171" s="170" t="s">
        <v>261</v>
      </c>
      <c r="F171" s="267" t="s">
        <v>262</v>
      </c>
      <c r="G171" s="267"/>
      <c r="H171" s="267"/>
      <c r="I171" s="267"/>
      <c r="J171" s="171" t="s">
        <v>182</v>
      </c>
      <c r="K171" s="172">
        <v>90.52</v>
      </c>
      <c r="L171" s="268">
        <v>0</v>
      </c>
      <c r="M171" s="269"/>
      <c r="N171" s="270">
        <f>ROUND(L171*K171,2)</f>
        <v>0</v>
      </c>
      <c r="O171" s="270"/>
      <c r="P171" s="270"/>
      <c r="Q171" s="270"/>
      <c r="R171" s="38"/>
      <c r="T171" s="173" t="s">
        <v>22</v>
      </c>
      <c r="U171" s="45" t="s">
        <v>42</v>
      </c>
      <c r="V171" s="37"/>
      <c r="W171" s="174">
        <f>V171*K171</f>
        <v>0</v>
      </c>
      <c r="X171" s="174">
        <v>0</v>
      </c>
      <c r="Y171" s="174">
        <f>X171*K171</f>
        <v>0</v>
      </c>
      <c r="Z171" s="174">
        <v>1.7600000000000001E-3</v>
      </c>
      <c r="AA171" s="175">
        <f>Z171*K171</f>
        <v>0.15931519999999999</v>
      </c>
      <c r="AR171" s="19" t="s">
        <v>216</v>
      </c>
      <c r="AT171" s="19" t="s">
        <v>150</v>
      </c>
      <c r="AU171" s="19" t="s">
        <v>107</v>
      </c>
      <c r="AY171" s="19" t="s">
        <v>149</v>
      </c>
      <c r="BE171" s="111">
        <f>IF(U171="základní",N171,0)</f>
        <v>0</v>
      </c>
      <c r="BF171" s="111">
        <f>IF(U171="snížená",N171,0)</f>
        <v>0</v>
      </c>
      <c r="BG171" s="111">
        <f>IF(U171="zákl. přenesená",N171,0)</f>
        <v>0</v>
      </c>
      <c r="BH171" s="111">
        <f>IF(U171="sníž. přenesená",N171,0)</f>
        <v>0</v>
      </c>
      <c r="BI171" s="111">
        <f>IF(U171="nulová",N171,0)</f>
        <v>0</v>
      </c>
      <c r="BJ171" s="19" t="s">
        <v>85</v>
      </c>
      <c r="BK171" s="111">
        <f>ROUND(L171*K171,2)</f>
        <v>0</v>
      </c>
      <c r="BL171" s="19" t="s">
        <v>216</v>
      </c>
      <c r="BM171" s="19" t="s">
        <v>263</v>
      </c>
    </row>
    <row r="172" spans="2:65" s="11" customFormat="1" ht="15" customHeight="1">
      <c r="B172" s="184"/>
      <c r="C172" s="185"/>
      <c r="D172" s="185"/>
      <c r="E172" s="186" t="s">
        <v>22</v>
      </c>
      <c r="F172" s="275" t="s">
        <v>264</v>
      </c>
      <c r="G172" s="276"/>
      <c r="H172" s="276"/>
      <c r="I172" s="276"/>
      <c r="J172" s="185"/>
      <c r="K172" s="187">
        <v>90.52</v>
      </c>
      <c r="L172" s="185"/>
      <c r="M172" s="185"/>
      <c r="N172" s="185"/>
      <c r="O172" s="185"/>
      <c r="P172" s="185"/>
      <c r="Q172" s="185"/>
      <c r="R172" s="188"/>
      <c r="T172" s="189"/>
      <c r="U172" s="185"/>
      <c r="V172" s="185"/>
      <c r="W172" s="185"/>
      <c r="X172" s="185"/>
      <c r="Y172" s="185"/>
      <c r="Z172" s="185"/>
      <c r="AA172" s="190"/>
      <c r="AT172" s="191" t="s">
        <v>157</v>
      </c>
      <c r="AU172" s="191" t="s">
        <v>107</v>
      </c>
      <c r="AV172" s="11" t="s">
        <v>107</v>
      </c>
      <c r="AW172" s="11" t="s">
        <v>35</v>
      </c>
      <c r="AX172" s="11" t="s">
        <v>85</v>
      </c>
      <c r="AY172" s="191" t="s">
        <v>149</v>
      </c>
    </row>
    <row r="173" spans="2:65" s="1" customFormat="1" ht="15" customHeight="1">
      <c r="B173" s="36"/>
      <c r="C173" s="169" t="s">
        <v>265</v>
      </c>
      <c r="D173" s="169" t="s">
        <v>150</v>
      </c>
      <c r="E173" s="170" t="s">
        <v>266</v>
      </c>
      <c r="F173" s="267" t="s">
        <v>267</v>
      </c>
      <c r="G173" s="267"/>
      <c r="H173" s="267"/>
      <c r="I173" s="267"/>
      <c r="J173" s="171" t="s">
        <v>268</v>
      </c>
      <c r="K173" s="172">
        <v>1</v>
      </c>
      <c r="L173" s="268">
        <v>0</v>
      </c>
      <c r="M173" s="269"/>
      <c r="N173" s="270">
        <f t="shared" ref="N173:N178" si="5">ROUND(L173*K173,2)</f>
        <v>0</v>
      </c>
      <c r="O173" s="270"/>
      <c r="P173" s="270"/>
      <c r="Q173" s="270"/>
      <c r="R173" s="38"/>
      <c r="T173" s="173" t="s">
        <v>22</v>
      </c>
      <c r="U173" s="45" t="s">
        <v>42</v>
      </c>
      <c r="V173" s="37"/>
      <c r="W173" s="174">
        <f t="shared" ref="W173:W178" si="6">V173*K173</f>
        <v>0</v>
      </c>
      <c r="X173" s="174">
        <v>0</v>
      </c>
      <c r="Y173" s="174">
        <f t="shared" ref="Y173:Y178" si="7">X173*K173</f>
        <v>0</v>
      </c>
      <c r="Z173" s="174">
        <v>9.0600000000000003E-3</v>
      </c>
      <c r="AA173" s="175">
        <f t="shared" ref="AA173:AA178" si="8">Z173*K173</f>
        <v>9.0600000000000003E-3</v>
      </c>
      <c r="AR173" s="19" t="s">
        <v>216</v>
      </c>
      <c r="AT173" s="19" t="s">
        <v>150</v>
      </c>
      <c r="AU173" s="19" t="s">
        <v>107</v>
      </c>
      <c r="AY173" s="19" t="s">
        <v>149</v>
      </c>
      <c r="BE173" s="111">
        <f t="shared" ref="BE173:BE178" si="9">IF(U173="základní",N173,0)</f>
        <v>0</v>
      </c>
      <c r="BF173" s="111">
        <f t="shared" ref="BF173:BF178" si="10">IF(U173="snížená",N173,0)</f>
        <v>0</v>
      </c>
      <c r="BG173" s="111">
        <f t="shared" ref="BG173:BG178" si="11">IF(U173="zákl. přenesená",N173,0)</f>
        <v>0</v>
      </c>
      <c r="BH173" s="111">
        <f t="shared" ref="BH173:BH178" si="12">IF(U173="sníž. přenesená",N173,0)</f>
        <v>0</v>
      </c>
      <c r="BI173" s="111">
        <f t="shared" ref="BI173:BI178" si="13">IF(U173="nulová",N173,0)</f>
        <v>0</v>
      </c>
      <c r="BJ173" s="19" t="s">
        <v>85</v>
      </c>
      <c r="BK173" s="111">
        <f t="shared" ref="BK173:BK178" si="14">ROUND(L173*K173,2)</f>
        <v>0</v>
      </c>
      <c r="BL173" s="19" t="s">
        <v>216</v>
      </c>
      <c r="BM173" s="19" t="s">
        <v>269</v>
      </c>
    </row>
    <row r="174" spans="2:65" s="1" customFormat="1" ht="60" customHeight="1">
      <c r="B174" s="36"/>
      <c r="C174" s="169" t="s">
        <v>270</v>
      </c>
      <c r="D174" s="169" t="s">
        <v>150</v>
      </c>
      <c r="E174" s="170" t="s">
        <v>271</v>
      </c>
      <c r="F174" s="267" t="s">
        <v>272</v>
      </c>
      <c r="G174" s="267"/>
      <c r="H174" s="267"/>
      <c r="I174" s="267"/>
      <c r="J174" s="171" t="s">
        <v>153</v>
      </c>
      <c r="K174" s="172">
        <v>260</v>
      </c>
      <c r="L174" s="268">
        <v>0</v>
      </c>
      <c r="M174" s="269"/>
      <c r="N174" s="270">
        <f t="shared" si="5"/>
        <v>0</v>
      </c>
      <c r="O174" s="270"/>
      <c r="P174" s="270"/>
      <c r="Q174" s="270"/>
      <c r="R174" s="38"/>
      <c r="T174" s="173" t="s">
        <v>22</v>
      </c>
      <c r="U174" s="45" t="s">
        <v>42</v>
      </c>
      <c r="V174" s="37"/>
      <c r="W174" s="174">
        <f t="shared" si="6"/>
        <v>0</v>
      </c>
      <c r="X174" s="174">
        <v>6.4999999999999997E-3</v>
      </c>
      <c r="Y174" s="174">
        <f t="shared" si="7"/>
        <v>1.69</v>
      </c>
      <c r="Z174" s="174">
        <v>0</v>
      </c>
      <c r="AA174" s="175">
        <f t="shared" si="8"/>
        <v>0</v>
      </c>
      <c r="AR174" s="19" t="s">
        <v>216</v>
      </c>
      <c r="AT174" s="19" t="s">
        <v>150</v>
      </c>
      <c r="AU174" s="19" t="s">
        <v>107</v>
      </c>
      <c r="AY174" s="19" t="s">
        <v>149</v>
      </c>
      <c r="BE174" s="111">
        <f t="shared" si="9"/>
        <v>0</v>
      </c>
      <c r="BF174" s="111">
        <f t="shared" si="10"/>
        <v>0</v>
      </c>
      <c r="BG174" s="111">
        <f t="shared" si="11"/>
        <v>0</v>
      </c>
      <c r="BH174" s="111">
        <f t="shared" si="12"/>
        <v>0</v>
      </c>
      <c r="BI174" s="111">
        <f t="shared" si="13"/>
        <v>0</v>
      </c>
      <c r="BJ174" s="19" t="s">
        <v>85</v>
      </c>
      <c r="BK174" s="111">
        <f t="shared" si="14"/>
        <v>0</v>
      </c>
      <c r="BL174" s="19" t="s">
        <v>216</v>
      </c>
      <c r="BM174" s="19" t="s">
        <v>273</v>
      </c>
    </row>
    <row r="175" spans="2:65" s="1" customFormat="1" ht="15" customHeight="1">
      <c r="B175" s="36"/>
      <c r="C175" s="169" t="s">
        <v>274</v>
      </c>
      <c r="D175" s="169" t="s">
        <v>150</v>
      </c>
      <c r="E175" s="170" t="s">
        <v>275</v>
      </c>
      <c r="F175" s="267" t="s">
        <v>276</v>
      </c>
      <c r="G175" s="267"/>
      <c r="H175" s="267"/>
      <c r="I175" s="267"/>
      <c r="J175" s="171" t="s">
        <v>182</v>
      </c>
      <c r="K175" s="172">
        <v>49.32</v>
      </c>
      <c r="L175" s="268">
        <v>0</v>
      </c>
      <c r="M175" s="269"/>
      <c r="N175" s="270">
        <f t="shared" si="5"/>
        <v>0</v>
      </c>
      <c r="O175" s="270"/>
      <c r="P175" s="270"/>
      <c r="Q175" s="270"/>
      <c r="R175" s="38"/>
      <c r="T175" s="173" t="s">
        <v>22</v>
      </c>
      <c r="U175" s="45" t="s">
        <v>42</v>
      </c>
      <c r="V175" s="37"/>
      <c r="W175" s="174">
        <f t="shared" si="6"/>
        <v>0</v>
      </c>
      <c r="X175" s="174">
        <v>0</v>
      </c>
      <c r="Y175" s="174">
        <f t="shared" si="7"/>
        <v>0</v>
      </c>
      <c r="Z175" s="174">
        <v>0</v>
      </c>
      <c r="AA175" s="175">
        <f t="shared" si="8"/>
        <v>0</v>
      </c>
      <c r="AR175" s="19" t="s">
        <v>216</v>
      </c>
      <c r="AT175" s="19" t="s">
        <v>150</v>
      </c>
      <c r="AU175" s="19" t="s">
        <v>107</v>
      </c>
      <c r="AY175" s="19" t="s">
        <v>149</v>
      </c>
      <c r="BE175" s="111">
        <f t="shared" si="9"/>
        <v>0</v>
      </c>
      <c r="BF175" s="111">
        <f t="shared" si="10"/>
        <v>0</v>
      </c>
      <c r="BG175" s="111">
        <f t="shared" si="11"/>
        <v>0</v>
      </c>
      <c r="BH175" s="111">
        <f t="shared" si="12"/>
        <v>0</v>
      </c>
      <c r="BI175" s="111">
        <f t="shared" si="13"/>
        <v>0</v>
      </c>
      <c r="BJ175" s="19" t="s">
        <v>85</v>
      </c>
      <c r="BK175" s="111">
        <f t="shared" si="14"/>
        <v>0</v>
      </c>
      <c r="BL175" s="19" t="s">
        <v>216</v>
      </c>
      <c r="BM175" s="19" t="s">
        <v>277</v>
      </c>
    </row>
    <row r="176" spans="2:65" s="1" customFormat="1" ht="15" customHeight="1">
      <c r="B176" s="36"/>
      <c r="C176" s="169" t="s">
        <v>278</v>
      </c>
      <c r="D176" s="169" t="s">
        <v>150</v>
      </c>
      <c r="E176" s="170" t="s">
        <v>279</v>
      </c>
      <c r="F176" s="267" t="s">
        <v>280</v>
      </c>
      <c r="G176" s="267"/>
      <c r="H176" s="267"/>
      <c r="I176" s="267"/>
      <c r="J176" s="171" t="s">
        <v>182</v>
      </c>
      <c r="K176" s="172">
        <v>49.32</v>
      </c>
      <c r="L176" s="268">
        <v>0</v>
      </c>
      <c r="M176" s="269"/>
      <c r="N176" s="270">
        <f t="shared" si="5"/>
        <v>0</v>
      </c>
      <c r="O176" s="270"/>
      <c r="P176" s="270"/>
      <c r="Q176" s="270"/>
      <c r="R176" s="38"/>
      <c r="T176" s="173" t="s">
        <v>22</v>
      </c>
      <c r="U176" s="45" t="s">
        <v>42</v>
      </c>
      <c r="V176" s="37"/>
      <c r="W176" s="174">
        <f t="shared" si="6"/>
        <v>0</v>
      </c>
      <c r="X176" s="174">
        <v>0</v>
      </c>
      <c r="Y176" s="174">
        <f t="shared" si="7"/>
        <v>0</v>
      </c>
      <c r="Z176" s="174">
        <v>0</v>
      </c>
      <c r="AA176" s="175">
        <f t="shared" si="8"/>
        <v>0</v>
      </c>
      <c r="AR176" s="19" t="s">
        <v>216</v>
      </c>
      <c r="AT176" s="19" t="s">
        <v>150</v>
      </c>
      <c r="AU176" s="19" t="s">
        <v>107</v>
      </c>
      <c r="AY176" s="19" t="s">
        <v>149</v>
      </c>
      <c r="BE176" s="111">
        <f t="shared" si="9"/>
        <v>0</v>
      </c>
      <c r="BF176" s="111">
        <f t="shared" si="10"/>
        <v>0</v>
      </c>
      <c r="BG176" s="111">
        <f t="shared" si="11"/>
        <v>0</v>
      </c>
      <c r="BH176" s="111">
        <f t="shared" si="12"/>
        <v>0</v>
      </c>
      <c r="BI176" s="111">
        <f t="shared" si="13"/>
        <v>0</v>
      </c>
      <c r="BJ176" s="19" t="s">
        <v>85</v>
      </c>
      <c r="BK176" s="111">
        <f t="shared" si="14"/>
        <v>0</v>
      </c>
      <c r="BL176" s="19" t="s">
        <v>216</v>
      </c>
      <c r="BM176" s="19" t="s">
        <v>281</v>
      </c>
    </row>
    <row r="177" spans="2:65" s="1" customFormat="1" ht="15" customHeight="1">
      <c r="B177" s="36"/>
      <c r="C177" s="169" t="s">
        <v>282</v>
      </c>
      <c r="D177" s="169" t="s">
        <v>150</v>
      </c>
      <c r="E177" s="170" t="s">
        <v>283</v>
      </c>
      <c r="F177" s="267" t="s">
        <v>284</v>
      </c>
      <c r="G177" s="267"/>
      <c r="H177" s="267"/>
      <c r="I177" s="267"/>
      <c r="J177" s="171" t="s">
        <v>268</v>
      </c>
      <c r="K177" s="172">
        <v>3</v>
      </c>
      <c r="L177" s="268">
        <v>0</v>
      </c>
      <c r="M177" s="269"/>
      <c r="N177" s="270">
        <f t="shared" si="5"/>
        <v>0</v>
      </c>
      <c r="O177" s="270"/>
      <c r="P177" s="270"/>
      <c r="Q177" s="270"/>
      <c r="R177" s="38"/>
      <c r="T177" s="173" t="s">
        <v>22</v>
      </c>
      <c r="U177" s="45" t="s">
        <v>42</v>
      </c>
      <c r="V177" s="37"/>
      <c r="W177" s="174">
        <f t="shared" si="6"/>
        <v>0</v>
      </c>
      <c r="X177" s="174">
        <v>0</v>
      </c>
      <c r="Y177" s="174">
        <f t="shared" si="7"/>
        <v>0</v>
      </c>
      <c r="Z177" s="174">
        <v>0</v>
      </c>
      <c r="AA177" s="175">
        <f t="shared" si="8"/>
        <v>0</v>
      </c>
      <c r="AR177" s="19" t="s">
        <v>216</v>
      </c>
      <c r="AT177" s="19" t="s">
        <v>150</v>
      </c>
      <c r="AU177" s="19" t="s">
        <v>107</v>
      </c>
      <c r="AY177" s="19" t="s">
        <v>149</v>
      </c>
      <c r="BE177" s="111">
        <f t="shared" si="9"/>
        <v>0</v>
      </c>
      <c r="BF177" s="111">
        <f t="shared" si="10"/>
        <v>0</v>
      </c>
      <c r="BG177" s="111">
        <f t="shared" si="11"/>
        <v>0</v>
      </c>
      <c r="BH177" s="111">
        <f t="shared" si="12"/>
        <v>0</v>
      </c>
      <c r="BI177" s="111">
        <f t="shared" si="13"/>
        <v>0</v>
      </c>
      <c r="BJ177" s="19" t="s">
        <v>85</v>
      </c>
      <c r="BK177" s="111">
        <f t="shared" si="14"/>
        <v>0</v>
      </c>
      <c r="BL177" s="19" t="s">
        <v>216</v>
      </c>
      <c r="BM177" s="19" t="s">
        <v>285</v>
      </c>
    </row>
    <row r="178" spans="2:65" s="1" customFormat="1" ht="30" customHeight="1">
      <c r="B178" s="36"/>
      <c r="C178" s="169" t="s">
        <v>286</v>
      </c>
      <c r="D178" s="169" t="s">
        <v>150</v>
      </c>
      <c r="E178" s="170" t="s">
        <v>287</v>
      </c>
      <c r="F178" s="267" t="s">
        <v>288</v>
      </c>
      <c r="G178" s="267"/>
      <c r="H178" s="267"/>
      <c r="I178" s="267"/>
      <c r="J178" s="171" t="s">
        <v>182</v>
      </c>
      <c r="K178" s="172">
        <v>27</v>
      </c>
      <c r="L178" s="268">
        <v>0</v>
      </c>
      <c r="M178" s="269"/>
      <c r="N178" s="270">
        <f t="shared" si="5"/>
        <v>0</v>
      </c>
      <c r="O178" s="270"/>
      <c r="P178" s="270"/>
      <c r="Q178" s="270"/>
      <c r="R178" s="38"/>
      <c r="T178" s="173" t="s">
        <v>22</v>
      </c>
      <c r="U178" s="45" t="s">
        <v>42</v>
      </c>
      <c r="V178" s="37"/>
      <c r="W178" s="174">
        <f t="shared" si="6"/>
        <v>0</v>
      </c>
      <c r="X178" s="174">
        <v>1.2700000000000001E-3</v>
      </c>
      <c r="Y178" s="174">
        <f t="shared" si="7"/>
        <v>3.4290000000000001E-2</v>
      </c>
      <c r="Z178" s="174">
        <v>0</v>
      </c>
      <c r="AA178" s="175">
        <f t="shared" si="8"/>
        <v>0</v>
      </c>
      <c r="AR178" s="19" t="s">
        <v>216</v>
      </c>
      <c r="AT178" s="19" t="s">
        <v>150</v>
      </c>
      <c r="AU178" s="19" t="s">
        <v>107</v>
      </c>
      <c r="AY178" s="19" t="s">
        <v>149</v>
      </c>
      <c r="BE178" s="111">
        <f t="shared" si="9"/>
        <v>0</v>
      </c>
      <c r="BF178" s="111">
        <f t="shared" si="10"/>
        <v>0</v>
      </c>
      <c r="BG178" s="111">
        <f t="shared" si="11"/>
        <v>0</v>
      </c>
      <c r="BH178" s="111">
        <f t="shared" si="12"/>
        <v>0</v>
      </c>
      <c r="BI178" s="111">
        <f t="shared" si="13"/>
        <v>0</v>
      </c>
      <c r="BJ178" s="19" t="s">
        <v>85</v>
      </c>
      <c r="BK178" s="111">
        <f t="shared" si="14"/>
        <v>0</v>
      </c>
      <c r="BL178" s="19" t="s">
        <v>216</v>
      </c>
      <c r="BM178" s="19" t="s">
        <v>289</v>
      </c>
    </row>
    <row r="179" spans="2:65" s="11" customFormat="1" ht="22.5" customHeight="1">
      <c r="B179" s="184"/>
      <c r="C179" s="185"/>
      <c r="D179" s="185"/>
      <c r="E179" s="186" t="s">
        <v>22</v>
      </c>
      <c r="F179" s="275" t="s">
        <v>290</v>
      </c>
      <c r="G179" s="276"/>
      <c r="H179" s="276"/>
      <c r="I179" s="276"/>
      <c r="J179" s="185"/>
      <c r="K179" s="187">
        <v>27</v>
      </c>
      <c r="L179" s="185"/>
      <c r="M179" s="185"/>
      <c r="N179" s="185"/>
      <c r="O179" s="185"/>
      <c r="P179" s="185"/>
      <c r="Q179" s="185"/>
      <c r="R179" s="188"/>
      <c r="T179" s="189"/>
      <c r="U179" s="185"/>
      <c r="V179" s="185"/>
      <c r="W179" s="185"/>
      <c r="X179" s="185"/>
      <c r="Y179" s="185"/>
      <c r="Z179" s="185"/>
      <c r="AA179" s="190"/>
      <c r="AT179" s="191" t="s">
        <v>157</v>
      </c>
      <c r="AU179" s="191" t="s">
        <v>107</v>
      </c>
      <c r="AV179" s="11" t="s">
        <v>107</v>
      </c>
      <c r="AW179" s="11" t="s">
        <v>35</v>
      </c>
      <c r="AX179" s="11" t="s">
        <v>85</v>
      </c>
      <c r="AY179" s="191" t="s">
        <v>149</v>
      </c>
    </row>
    <row r="180" spans="2:65" s="1" customFormat="1" ht="15" customHeight="1">
      <c r="B180" s="36"/>
      <c r="C180" s="169" t="s">
        <v>291</v>
      </c>
      <c r="D180" s="169" t="s">
        <v>150</v>
      </c>
      <c r="E180" s="170" t="s">
        <v>292</v>
      </c>
      <c r="F180" s="267" t="s">
        <v>293</v>
      </c>
      <c r="G180" s="267"/>
      <c r="H180" s="267"/>
      <c r="I180" s="267"/>
      <c r="J180" s="171" t="s">
        <v>182</v>
      </c>
      <c r="K180" s="172">
        <v>49.32</v>
      </c>
      <c r="L180" s="268">
        <v>0</v>
      </c>
      <c r="M180" s="269"/>
      <c r="N180" s="270">
        <f>ROUND(L180*K180,2)</f>
        <v>0</v>
      </c>
      <c r="O180" s="270"/>
      <c r="P180" s="270"/>
      <c r="Q180" s="270"/>
      <c r="R180" s="38"/>
      <c r="T180" s="173" t="s">
        <v>22</v>
      </c>
      <c r="U180" s="45" t="s">
        <v>42</v>
      </c>
      <c r="V180" s="37"/>
      <c r="W180" s="174">
        <f>V180*K180</f>
        <v>0</v>
      </c>
      <c r="X180" s="174">
        <v>5.8999999999999999E-3</v>
      </c>
      <c r="Y180" s="174">
        <f>X180*K180</f>
        <v>0.29098799999999997</v>
      </c>
      <c r="Z180" s="174">
        <v>0</v>
      </c>
      <c r="AA180" s="175">
        <f>Z180*K180</f>
        <v>0</v>
      </c>
      <c r="AR180" s="19" t="s">
        <v>216</v>
      </c>
      <c r="AT180" s="19" t="s">
        <v>150</v>
      </c>
      <c r="AU180" s="19" t="s">
        <v>107</v>
      </c>
      <c r="AY180" s="19" t="s">
        <v>149</v>
      </c>
      <c r="BE180" s="111">
        <f>IF(U180="základní",N180,0)</f>
        <v>0</v>
      </c>
      <c r="BF180" s="111">
        <f>IF(U180="snížená",N180,0)</f>
        <v>0</v>
      </c>
      <c r="BG180" s="111">
        <f>IF(U180="zákl. přenesená",N180,0)</f>
        <v>0</v>
      </c>
      <c r="BH180" s="111">
        <f>IF(U180="sníž. přenesená",N180,0)</f>
        <v>0</v>
      </c>
      <c r="BI180" s="111">
        <f>IF(U180="nulová",N180,0)</f>
        <v>0</v>
      </c>
      <c r="BJ180" s="19" t="s">
        <v>85</v>
      </c>
      <c r="BK180" s="111">
        <f>ROUND(L180*K180,2)</f>
        <v>0</v>
      </c>
      <c r="BL180" s="19" t="s">
        <v>216</v>
      </c>
      <c r="BM180" s="19" t="s">
        <v>294</v>
      </c>
    </row>
    <row r="181" spans="2:65" s="11" customFormat="1" ht="15" customHeight="1">
      <c r="B181" s="184"/>
      <c r="C181" s="185"/>
      <c r="D181" s="185"/>
      <c r="E181" s="186" t="s">
        <v>22</v>
      </c>
      <c r="F181" s="275" t="s">
        <v>295</v>
      </c>
      <c r="G181" s="276"/>
      <c r="H181" s="276"/>
      <c r="I181" s="276"/>
      <c r="J181" s="185"/>
      <c r="K181" s="187">
        <v>49.32</v>
      </c>
      <c r="L181" s="185"/>
      <c r="M181" s="185"/>
      <c r="N181" s="185"/>
      <c r="O181" s="185"/>
      <c r="P181" s="185"/>
      <c r="Q181" s="185"/>
      <c r="R181" s="188"/>
      <c r="T181" s="189"/>
      <c r="U181" s="185"/>
      <c r="V181" s="185"/>
      <c r="W181" s="185"/>
      <c r="X181" s="185"/>
      <c r="Y181" s="185"/>
      <c r="Z181" s="185"/>
      <c r="AA181" s="190"/>
      <c r="AT181" s="191" t="s">
        <v>157</v>
      </c>
      <c r="AU181" s="191" t="s">
        <v>107</v>
      </c>
      <c r="AV181" s="11" t="s">
        <v>107</v>
      </c>
      <c r="AW181" s="11" t="s">
        <v>35</v>
      </c>
      <c r="AX181" s="11" t="s">
        <v>85</v>
      </c>
      <c r="AY181" s="191" t="s">
        <v>149</v>
      </c>
    </row>
    <row r="182" spans="2:65" s="1" customFormat="1" ht="30" customHeight="1">
      <c r="B182" s="36"/>
      <c r="C182" s="169" t="s">
        <v>232</v>
      </c>
      <c r="D182" s="169" t="s">
        <v>150</v>
      </c>
      <c r="E182" s="170" t="s">
        <v>296</v>
      </c>
      <c r="F182" s="267" t="s">
        <v>297</v>
      </c>
      <c r="G182" s="267"/>
      <c r="H182" s="267"/>
      <c r="I182" s="267"/>
      <c r="J182" s="171" t="s">
        <v>182</v>
      </c>
      <c r="K182" s="172">
        <v>46</v>
      </c>
      <c r="L182" s="268">
        <v>0</v>
      </c>
      <c r="M182" s="269"/>
      <c r="N182" s="270">
        <f>ROUND(L182*K182,2)</f>
        <v>0</v>
      </c>
      <c r="O182" s="270"/>
      <c r="P182" s="270"/>
      <c r="Q182" s="270"/>
      <c r="R182" s="38"/>
      <c r="T182" s="173" t="s">
        <v>22</v>
      </c>
      <c r="U182" s="45" t="s">
        <v>42</v>
      </c>
      <c r="V182" s="37"/>
      <c r="W182" s="174">
        <f>V182*K182</f>
        <v>0</v>
      </c>
      <c r="X182" s="174">
        <v>2.3999999999999998E-3</v>
      </c>
      <c r="Y182" s="174">
        <f>X182*K182</f>
        <v>0.11039999999999998</v>
      </c>
      <c r="Z182" s="174">
        <v>0</v>
      </c>
      <c r="AA182" s="175">
        <f>Z182*K182</f>
        <v>0</v>
      </c>
      <c r="AR182" s="19" t="s">
        <v>216</v>
      </c>
      <c r="AT182" s="19" t="s">
        <v>150</v>
      </c>
      <c r="AU182" s="19" t="s">
        <v>107</v>
      </c>
      <c r="AY182" s="19" t="s">
        <v>149</v>
      </c>
      <c r="BE182" s="111">
        <f>IF(U182="základní",N182,0)</f>
        <v>0</v>
      </c>
      <c r="BF182" s="111">
        <f>IF(U182="snížená",N182,0)</f>
        <v>0</v>
      </c>
      <c r="BG182" s="111">
        <f>IF(U182="zákl. přenesená",N182,0)</f>
        <v>0</v>
      </c>
      <c r="BH182" s="111">
        <f>IF(U182="sníž. přenesená",N182,0)</f>
        <v>0</v>
      </c>
      <c r="BI182" s="111">
        <f>IF(U182="nulová",N182,0)</f>
        <v>0</v>
      </c>
      <c r="BJ182" s="19" t="s">
        <v>85</v>
      </c>
      <c r="BK182" s="111">
        <f>ROUND(L182*K182,2)</f>
        <v>0</v>
      </c>
      <c r="BL182" s="19" t="s">
        <v>216</v>
      </c>
      <c r="BM182" s="19" t="s">
        <v>298</v>
      </c>
    </row>
    <row r="183" spans="2:65" s="11" customFormat="1" ht="15" customHeight="1">
      <c r="B183" s="184"/>
      <c r="C183" s="185"/>
      <c r="D183" s="185"/>
      <c r="E183" s="186" t="s">
        <v>22</v>
      </c>
      <c r="F183" s="275" t="s">
        <v>299</v>
      </c>
      <c r="G183" s="276"/>
      <c r="H183" s="276"/>
      <c r="I183" s="276"/>
      <c r="J183" s="185"/>
      <c r="K183" s="187">
        <v>46</v>
      </c>
      <c r="L183" s="185"/>
      <c r="M183" s="185"/>
      <c r="N183" s="185"/>
      <c r="O183" s="185"/>
      <c r="P183" s="185"/>
      <c r="Q183" s="185"/>
      <c r="R183" s="188"/>
      <c r="T183" s="189"/>
      <c r="U183" s="185"/>
      <c r="V183" s="185"/>
      <c r="W183" s="185"/>
      <c r="X183" s="185"/>
      <c r="Y183" s="185"/>
      <c r="Z183" s="185"/>
      <c r="AA183" s="190"/>
      <c r="AT183" s="191" t="s">
        <v>157</v>
      </c>
      <c r="AU183" s="191" t="s">
        <v>107</v>
      </c>
      <c r="AV183" s="11" t="s">
        <v>107</v>
      </c>
      <c r="AW183" s="11" t="s">
        <v>35</v>
      </c>
      <c r="AX183" s="11" t="s">
        <v>85</v>
      </c>
      <c r="AY183" s="191" t="s">
        <v>149</v>
      </c>
    </row>
    <row r="184" spans="2:65" s="1" customFormat="1" ht="15" customHeight="1">
      <c r="B184" s="36"/>
      <c r="C184" s="169" t="s">
        <v>300</v>
      </c>
      <c r="D184" s="169" t="s">
        <v>150</v>
      </c>
      <c r="E184" s="170" t="s">
        <v>301</v>
      </c>
      <c r="F184" s="267" t="s">
        <v>302</v>
      </c>
      <c r="G184" s="267"/>
      <c r="H184" s="267"/>
      <c r="I184" s="267"/>
      <c r="J184" s="171" t="s">
        <v>268</v>
      </c>
      <c r="K184" s="172">
        <v>1</v>
      </c>
      <c r="L184" s="268">
        <v>0</v>
      </c>
      <c r="M184" s="269"/>
      <c r="N184" s="270">
        <f>ROUND(L184*K184,2)</f>
        <v>0</v>
      </c>
      <c r="O184" s="270"/>
      <c r="P184" s="270"/>
      <c r="Q184" s="270"/>
      <c r="R184" s="38"/>
      <c r="T184" s="173" t="s">
        <v>22</v>
      </c>
      <c r="U184" s="45" t="s">
        <v>42</v>
      </c>
      <c r="V184" s="37"/>
      <c r="W184" s="174">
        <f>V184*K184</f>
        <v>0</v>
      </c>
      <c r="X184" s="174">
        <v>3.5999999999999999E-3</v>
      </c>
      <c r="Y184" s="174">
        <f>X184*K184</f>
        <v>3.5999999999999999E-3</v>
      </c>
      <c r="Z184" s="174">
        <v>0</v>
      </c>
      <c r="AA184" s="175">
        <f>Z184*K184</f>
        <v>0</v>
      </c>
      <c r="AR184" s="19" t="s">
        <v>216</v>
      </c>
      <c r="AT184" s="19" t="s">
        <v>150</v>
      </c>
      <c r="AU184" s="19" t="s">
        <v>107</v>
      </c>
      <c r="AY184" s="19" t="s">
        <v>149</v>
      </c>
      <c r="BE184" s="111">
        <f>IF(U184="základní",N184,0)</f>
        <v>0</v>
      </c>
      <c r="BF184" s="111">
        <f>IF(U184="snížená",N184,0)</f>
        <v>0</v>
      </c>
      <c r="BG184" s="111">
        <f>IF(U184="zákl. přenesená",N184,0)</f>
        <v>0</v>
      </c>
      <c r="BH184" s="111">
        <f>IF(U184="sníž. přenesená",N184,0)</f>
        <v>0</v>
      </c>
      <c r="BI184" s="111">
        <f>IF(U184="nulová",N184,0)</f>
        <v>0</v>
      </c>
      <c r="BJ184" s="19" t="s">
        <v>85</v>
      </c>
      <c r="BK184" s="111">
        <f>ROUND(L184*K184,2)</f>
        <v>0</v>
      </c>
      <c r="BL184" s="19" t="s">
        <v>216</v>
      </c>
      <c r="BM184" s="19" t="s">
        <v>303</v>
      </c>
    </row>
    <row r="185" spans="2:65" s="1" customFormat="1" ht="30" customHeight="1">
      <c r="B185" s="36"/>
      <c r="C185" s="169" t="s">
        <v>304</v>
      </c>
      <c r="D185" s="169" t="s">
        <v>150</v>
      </c>
      <c r="E185" s="170" t="s">
        <v>305</v>
      </c>
      <c r="F185" s="267" t="s">
        <v>306</v>
      </c>
      <c r="G185" s="267"/>
      <c r="H185" s="267"/>
      <c r="I185" s="267"/>
      <c r="J185" s="171" t="s">
        <v>182</v>
      </c>
      <c r="K185" s="172">
        <v>14.2</v>
      </c>
      <c r="L185" s="268">
        <v>0</v>
      </c>
      <c r="M185" s="269"/>
      <c r="N185" s="270">
        <f>ROUND(L185*K185,2)</f>
        <v>0</v>
      </c>
      <c r="O185" s="270"/>
      <c r="P185" s="270"/>
      <c r="Q185" s="270"/>
      <c r="R185" s="38"/>
      <c r="T185" s="173" t="s">
        <v>22</v>
      </c>
      <c r="U185" s="45" t="s">
        <v>42</v>
      </c>
      <c r="V185" s="37"/>
      <c r="W185" s="174">
        <f>V185*K185</f>
        <v>0</v>
      </c>
      <c r="X185" s="174">
        <v>3.5000000000000001E-3</v>
      </c>
      <c r="Y185" s="174">
        <f>X185*K185</f>
        <v>4.9700000000000001E-2</v>
      </c>
      <c r="Z185" s="174">
        <v>0</v>
      </c>
      <c r="AA185" s="175">
        <f>Z185*K185</f>
        <v>0</v>
      </c>
      <c r="AR185" s="19" t="s">
        <v>216</v>
      </c>
      <c r="AT185" s="19" t="s">
        <v>150</v>
      </c>
      <c r="AU185" s="19" t="s">
        <v>107</v>
      </c>
      <c r="AY185" s="19" t="s">
        <v>149</v>
      </c>
      <c r="BE185" s="111">
        <f>IF(U185="základní",N185,0)</f>
        <v>0</v>
      </c>
      <c r="BF185" s="111">
        <f>IF(U185="snížená",N185,0)</f>
        <v>0</v>
      </c>
      <c r="BG185" s="111">
        <f>IF(U185="zákl. přenesená",N185,0)</f>
        <v>0</v>
      </c>
      <c r="BH185" s="111">
        <f>IF(U185="sníž. přenesená",N185,0)</f>
        <v>0</v>
      </c>
      <c r="BI185" s="111">
        <f>IF(U185="nulová",N185,0)</f>
        <v>0</v>
      </c>
      <c r="BJ185" s="19" t="s">
        <v>85</v>
      </c>
      <c r="BK185" s="111">
        <f>ROUND(L185*K185,2)</f>
        <v>0</v>
      </c>
      <c r="BL185" s="19" t="s">
        <v>216</v>
      </c>
      <c r="BM185" s="19" t="s">
        <v>307</v>
      </c>
    </row>
    <row r="186" spans="2:65" s="11" customFormat="1" ht="15" customHeight="1">
      <c r="B186" s="184"/>
      <c r="C186" s="185"/>
      <c r="D186" s="185"/>
      <c r="E186" s="186" t="s">
        <v>22</v>
      </c>
      <c r="F186" s="275" t="s">
        <v>308</v>
      </c>
      <c r="G186" s="276"/>
      <c r="H186" s="276"/>
      <c r="I186" s="276"/>
      <c r="J186" s="185"/>
      <c r="K186" s="187">
        <v>14.2</v>
      </c>
      <c r="L186" s="185"/>
      <c r="M186" s="185"/>
      <c r="N186" s="185"/>
      <c r="O186" s="185"/>
      <c r="P186" s="185"/>
      <c r="Q186" s="185"/>
      <c r="R186" s="188"/>
      <c r="T186" s="189"/>
      <c r="U186" s="185"/>
      <c r="V186" s="185"/>
      <c r="W186" s="185"/>
      <c r="X186" s="185"/>
      <c r="Y186" s="185"/>
      <c r="Z186" s="185"/>
      <c r="AA186" s="190"/>
      <c r="AT186" s="191" t="s">
        <v>157</v>
      </c>
      <c r="AU186" s="191" t="s">
        <v>107</v>
      </c>
      <c r="AV186" s="11" t="s">
        <v>107</v>
      </c>
      <c r="AW186" s="11" t="s">
        <v>35</v>
      </c>
      <c r="AX186" s="11" t="s">
        <v>85</v>
      </c>
      <c r="AY186" s="191" t="s">
        <v>149</v>
      </c>
    </row>
    <row r="187" spans="2:65" s="1" customFormat="1" ht="30" customHeight="1">
      <c r="B187" s="36"/>
      <c r="C187" s="169" t="s">
        <v>309</v>
      </c>
      <c r="D187" s="169" t="s">
        <v>150</v>
      </c>
      <c r="E187" s="170" t="s">
        <v>310</v>
      </c>
      <c r="F187" s="267" t="s">
        <v>311</v>
      </c>
      <c r="G187" s="267"/>
      <c r="H187" s="267"/>
      <c r="I187" s="267"/>
      <c r="J187" s="171" t="s">
        <v>153</v>
      </c>
      <c r="K187" s="172">
        <v>1</v>
      </c>
      <c r="L187" s="268">
        <v>0</v>
      </c>
      <c r="M187" s="269"/>
      <c r="N187" s="270">
        <f t="shared" ref="N187:N192" si="15">ROUND(L187*K187,2)</f>
        <v>0</v>
      </c>
      <c r="O187" s="270"/>
      <c r="P187" s="270"/>
      <c r="Q187" s="270"/>
      <c r="R187" s="38"/>
      <c r="T187" s="173" t="s">
        <v>22</v>
      </c>
      <c r="U187" s="45" t="s">
        <v>42</v>
      </c>
      <c r="V187" s="37"/>
      <c r="W187" s="174">
        <f t="shared" ref="W187:W192" si="16">V187*K187</f>
        <v>0</v>
      </c>
      <c r="X187" s="174">
        <v>1.082E-2</v>
      </c>
      <c r="Y187" s="174">
        <f t="shared" ref="Y187:Y192" si="17">X187*K187</f>
        <v>1.082E-2</v>
      </c>
      <c r="Z187" s="174">
        <v>0</v>
      </c>
      <c r="AA187" s="175">
        <f t="shared" ref="AA187:AA192" si="18">Z187*K187</f>
        <v>0</v>
      </c>
      <c r="AR187" s="19" t="s">
        <v>216</v>
      </c>
      <c r="AT187" s="19" t="s">
        <v>150</v>
      </c>
      <c r="AU187" s="19" t="s">
        <v>107</v>
      </c>
      <c r="AY187" s="19" t="s">
        <v>149</v>
      </c>
      <c r="BE187" s="111">
        <f t="shared" ref="BE187:BE192" si="19">IF(U187="základní",N187,0)</f>
        <v>0</v>
      </c>
      <c r="BF187" s="111">
        <f t="shared" ref="BF187:BF192" si="20">IF(U187="snížená",N187,0)</f>
        <v>0</v>
      </c>
      <c r="BG187" s="111">
        <f t="shared" ref="BG187:BG192" si="21">IF(U187="zákl. přenesená",N187,0)</f>
        <v>0</v>
      </c>
      <c r="BH187" s="111">
        <f t="shared" ref="BH187:BH192" si="22">IF(U187="sníž. přenesená",N187,0)</f>
        <v>0</v>
      </c>
      <c r="BI187" s="111">
        <f t="shared" ref="BI187:BI192" si="23">IF(U187="nulová",N187,0)</f>
        <v>0</v>
      </c>
      <c r="BJ187" s="19" t="s">
        <v>85</v>
      </c>
      <c r="BK187" s="111">
        <f t="shared" ref="BK187:BK192" si="24">ROUND(L187*K187,2)</f>
        <v>0</v>
      </c>
      <c r="BL187" s="19" t="s">
        <v>216</v>
      </c>
      <c r="BM187" s="19" t="s">
        <v>312</v>
      </c>
    </row>
    <row r="188" spans="2:65" s="1" customFormat="1" ht="30" customHeight="1">
      <c r="B188" s="36"/>
      <c r="C188" s="169" t="s">
        <v>313</v>
      </c>
      <c r="D188" s="169" t="s">
        <v>150</v>
      </c>
      <c r="E188" s="170" t="s">
        <v>314</v>
      </c>
      <c r="F188" s="267" t="s">
        <v>315</v>
      </c>
      <c r="G188" s="267"/>
      <c r="H188" s="267"/>
      <c r="I188" s="267"/>
      <c r="J188" s="171" t="s">
        <v>268</v>
      </c>
      <c r="K188" s="172">
        <v>1</v>
      </c>
      <c r="L188" s="268">
        <v>0</v>
      </c>
      <c r="M188" s="269"/>
      <c r="N188" s="270">
        <f t="shared" si="15"/>
        <v>0</v>
      </c>
      <c r="O188" s="270"/>
      <c r="P188" s="270"/>
      <c r="Q188" s="270"/>
      <c r="R188" s="38"/>
      <c r="T188" s="173" t="s">
        <v>22</v>
      </c>
      <c r="U188" s="45" t="s">
        <v>42</v>
      </c>
      <c r="V188" s="37"/>
      <c r="W188" s="174">
        <f t="shared" si="16"/>
        <v>0</v>
      </c>
      <c r="X188" s="174">
        <v>1.8600000000000001E-3</v>
      </c>
      <c r="Y188" s="174">
        <f t="shared" si="17"/>
        <v>1.8600000000000001E-3</v>
      </c>
      <c r="Z188" s="174">
        <v>0</v>
      </c>
      <c r="AA188" s="175">
        <f t="shared" si="18"/>
        <v>0</v>
      </c>
      <c r="AR188" s="19" t="s">
        <v>216</v>
      </c>
      <c r="AT188" s="19" t="s">
        <v>150</v>
      </c>
      <c r="AU188" s="19" t="s">
        <v>107</v>
      </c>
      <c r="AY188" s="19" t="s">
        <v>149</v>
      </c>
      <c r="BE188" s="111">
        <f t="shared" si="19"/>
        <v>0</v>
      </c>
      <c r="BF188" s="111">
        <f t="shared" si="20"/>
        <v>0</v>
      </c>
      <c r="BG188" s="111">
        <f t="shared" si="21"/>
        <v>0</v>
      </c>
      <c r="BH188" s="111">
        <f t="shared" si="22"/>
        <v>0</v>
      </c>
      <c r="BI188" s="111">
        <f t="shared" si="23"/>
        <v>0</v>
      </c>
      <c r="BJ188" s="19" t="s">
        <v>85</v>
      </c>
      <c r="BK188" s="111">
        <f t="shared" si="24"/>
        <v>0</v>
      </c>
      <c r="BL188" s="19" t="s">
        <v>216</v>
      </c>
      <c r="BM188" s="19" t="s">
        <v>316</v>
      </c>
    </row>
    <row r="189" spans="2:65" s="1" customFormat="1" ht="30" customHeight="1">
      <c r="B189" s="36"/>
      <c r="C189" s="169" t="s">
        <v>317</v>
      </c>
      <c r="D189" s="169" t="s">
        <v>150</v>
      </c>
      <c r="E189" s="170" t="s">
        <v>318</v>
      </c>
      <c r="F189" s="267" t="s">
        <v>319</v>
      </c>
      <c r="G189" s="267"/>
      <c r="H189" s="267"/>
      <c r="I189" s="267"/>
      <c r="J189" s="171" t="s">
        <v>268</v>
      </c>
      <c r="K189" s="172">
        <v>1</v>
      </c>
      <c r="L189" s="268">
        <v>0</v>
      </c>
      <c r="M189" s="269"/>
      <c r="N189" s="270">
        <f t="shared" si="15"/>
        <v>0</v>
      </c>
      <c r="O189" s="270"/>
      <c r="P189" s="270"/>
      <c r="Q189" s="270"/>
      <c r="R189" s="38"/>
      <c r="T189" s="173" t="s">
        <v>22</v>
      </c>
      <c r="U189" s="45" t="s">
        <v>42</v>
      </c>
      <c r="V189" s="37"/>
      <c r="W189" s="174">
        <f t="shared" si="16"/>
        <v>0</v>
      </c>
      <c r="X189" s="174">
        <v>1.4E-3</v>
      </c>
      <c r="Y189" s="174">
        <f t="shared" si="17"/>
        <v>1.4E-3</v>
      </c>
      <c r="Z189" s="174">
        <v>0</v>
      </c>
      <c r="AA189" s="175">
        <f t="shared" si="18"/>
        <v>0</v>
      </c>
      <c r="AR189" s="19" t="s">
        <v>216</v>
      </c>
      <c r="AT189" s="19" t="s">
        <v>150</v>
      </c>
      <c r="AU189" s="19" t="s">
        <v>107</v>
      </c>
      <c r="AY189" s="19" t="s">
        <v>149</v>
      </c>
      <c r="BE189" s="111">
        <f t="shared" si="19"/>
        <v>0</v>
      </c>
      <c r="BF189" s="111">
        <f t="shared" si="20"/>
        <v>0</v>
      </c>
      <c r="BG189" s="111">
        <f t="shared" si="21"/>
        <v>0</v>
      </c>
      <c r="BH189" s="111">
        <f t="shared" si="22"/>
        <v>0</v>
      </c>
      <c r="BI189" s="111">
        <f t="shared" si="23"/>
        <v>0</v>
      </c>
      <c r="BJ189" s="19" t="s">
        <v>85</v>
      </c>
      <c r="BK189" s="111">
        <f t="shared" si="24"/>
        <v>0</v>
      </c>
      <c r="BL189" s="19" t="s">
        <v>216</v>
      </c>
      <c r="BM189" s="19" t="s">
        <v>320</v>
      </c>
    </row>
    <row r="190" spans="2:65" s="1" customFormat="1" ht="30" customHeight="1">
      <c r="B190" s="36"/>
      <c r="C190" s="169" t="s">
        <v>321</v>
      </c>
      <c r="D190" s="169" t="s">
        <v>150</v>
      </c>
      <c r="E190" s="170" t="s">
        <v>322</v>
      </c>
      <c r="F190" s="267" t="s">
        <v>323</v>
      </c>
      <c r="G190" s="267"/>
      <c r="H190" s="267"/>
      <c r="I190" s="267"/>
      <c r="J190" s="171" t="s">
        <v>182</v>
      </c>
      <c r="K190" s="172">
        <v>49.32</v>
      </c>
      <c r="L190" s="268">
        <v>0</v>
      </c>
      <c r="M190" s="269"/>
      <c r="N190" s="270">
        <f t="shared" si="15"/>
        <v>0</v>
      </c>
      <c r="O190" s="270"/>
      <c r="P190" s="270"/>
      <c r="Q190" s="270"/>
      <c r="R190" s="38"/>
      <c r="T190" s="173" t="s">
        <v>22</v>
      </c>
      <c r="U190" s="45" t="s">
        <v>42</v>
      </c>
      <c r="V190" s="37"/>
      <c r="W190" s="174">
        <f t="shared" si="16"/>
        <v>0</v>
      </c>
      <c r="X190" s="174">
        <v>5.9199999999999999E-3</v>
      </c>
      <c r="Y190" s="174">
        <f t="shared" si="17"/>
        <v>0.29197440000000002</v>
      </c>
      <c r="Z190" s="174">
        <v>0</v>
      </c>
      <c r="AA190" s="175">
        <f t="shared" si="18"/>
        <v>0</v>
      </c>
      <c r="AR190" s="19" t="s">
        <v>216</v>
      </c>
      <c r="AT190" s="19" t="s">
        <v>150</v>
      </c>
      <c r="AU190" s="19" t="s">
        <v>107</v>
      </c>
      <c r="AY190" s="19" t="s">
        <v>149</v>
      </c>
      <c r="BE190" s="111">
        <f t="shared" si="19"/>
        <v>0</v>
      </c>
      <c r="BF190" s="111">
        <f t="shared" si="20"/>
        <v>0</v>
      </c>
      <c r="BG190" s="111">
        <f t="shared" si="21"/>
        <v>0</v>
      </c>
      <c r="BH190" s="111">
        <f t="shared" si="22"/>
        <v>0</v>
      </c>
      <c r="BI190" s="111">
        <f t="shared" si="23"/>
        <v>0</v>
      </c>
      <c r="BJ190" s="19" t="s">
        <v>85</v>
      </c>
      <c r="BK190" s="111">
        <f t="shared" si="24"/>
        <v>0</v>
      </c>
      <c r="BL190" s="19" t="s">
        <v>216</v>
      </c>
      <c r="BM190" s="19" t="s">
        <v>324</v>
      </c>
    </row>
    <row r="191" spans="2:65" s="1" customFormat="1" ht="30" customHeight="1">
      <c r="B191" s="36"/>
      <c r="C191" s="169" t="s">
        <v>325</v>
      </c>
      <c r="D191" s="169" t="s">
        <v>150</v>
      </c>
      <c r="E191" s="170" t="s">
        <v>326</v>
      </c>
      <c r="F191" s="267" t="s">
        <v>327</v>
      </c>
      <c r="G191" s="267"/>
      <c r="H191" s="267"/>
      <c r="I191" s="267"/>
      <c r="J191" s="171" t="s">
        <v>153</v>
      </c>
      <c r="K191" s="172">
        <v>260</v>
      </c>
      <c r="L191" s="268">
        <v>0</v>
      </c>
      <c r="M191" s="269"/>
      <c r="N191" s="270">
        <f t="shared" si="15"/>
        <v>0</v>
      </c>
      <c r="O191" s="270"/>
      <c r="P191" s="270"/>
      <c r="Q191" s="270"/>
      <c r="R191" s="38"/>
      <c r="T191" s="173" t="s">
        <v>22</v>
      </c>
      <c r="U191" s="45" t="s">
        <v>42</v>
      </c>
      <c r="V191" s="37"/>
      <c r="W191" s="174">
        <f t="shared" si="16"/>
        <v>0</v>
      </c>
      <c r="X191" s="174">
        <v>1E-4</v>
      </c>
      <c r="Y191" s="174">
        <f t="shared" si="17"/>
        <v>2.6000000000000002E-2</v>
      </c>
      <c r="Z191" s="174">
        <v>0</v>
      </c>
      <c r="AA191" s="175">
        <f t="shared" si="18"/>
        <v>0</v>
      </c>
      <c r="AR191" s="19" t="s">
        <v>216</v>
      </c>
      <c r="AT191" s="19" t="s">
        <v>150</v>
      </c>
      <c r="AU191" s="19" t="s">
        <v>107</v>
      </c>
      <c r="AY191" s="19" t="s">
        <v>149</v>
      </c>
      <c r="BE191" s="111">
        <f t="shared" si="19"/>
        <v>0</v>
      </c>
      <c r="BF191" s="111">
        <f t="shared" si="20"/>
        <v>0</v>
      </c>
      <c r="BG191" s="111">
        <f t="shared" si="21"/>
        <v>0</v>
      </c>
      <c r="BH191" s="111">
        <f t="shared" si="22"/>
        <v>0</v>
      </c>
      <c r="BI191" s="111">
        <f t="shared" si="23"/>
        <v>0</v>
      </c>
      <c r="BJ191" s="19" t="s">
        <v>85</v>
      </c>
      <c r="BK191" s="111">
        <f t="shared" si="24"/>
        <v>0</v>
      </c>
      <c r="BL191" s="19" t="s">
        <v>216</v>
      </c>
      <c r="BM191" s="19" t="s">
        <v>328</v>
      </c>
    </row>
    <row r="192" spans="2:65" s="1" customFormat="1" ht="15" customHeight="1">
      <c r="B192" s="36"/>
      <c r="C192" s="169" t="s">
        <v>329</v>
      </c>
      <c r="D192" s="169" t="s">
        <v>150</v>
      </c>
      <c r="E192" s="170" t="s">
        <v>330</v>
      </c>
      <c r="F192" s="267" t="s">
        <v>331</v>
      </c>
      <c r="G192" s="267"/>
      <c r="H192" s="267"/>
      <c r="I192" s="267"/>
      <c r="J192" s="171" t="s">
        <v>173</v>
      </c>
      <c r="K192" s="172">
        <v>2.5110000000000001</v>
      </c>
      <c r="L192" s="268">
        <v>0</v>
      </c>
      <c r="M192" s="269"/>
      <c r="N192" s="270">
        <f t="shared" si="15"/>
        <v>0</v>
      </c>
      <c r="O192" s="270"/>
      <c r="P192" s="270"/>
      <c r="Q192" s="270"/>
      <c r="R192" s="38"/>
      <c r="T192" s="173" t="s">
        <v>22</v>
      </c>
      <c r="U192" s="45" t="s">
        <v>42</v>
      </c>
      <c r="V192" s="37"/>
      <c r="W192" s="174">
        <f t="shared" si="16"/>
        <v>0</v>
      </c>
      <c r="X192" s="174">
        <v>0</v>
      </c>
      <c r="Y192" s="174">
        <f t="shared" si="17"/>
        <v>0</v>
      </c>
      <c r="Z192" s="174">
        <v>0</v>
      </c>
      <c r="AA192" s="175">
        <f t="shared" si="18"/>
        <v>0</v>
      </c>
      <c r="AR192" s="19" t="s">
        <v>216</v>
      </c>
      <c r="AT192" s="19" t="s">
        <v>150</v>
      </c>
      <c r="AU192" s="19" t="s">
        <v>107</v>
      </c>
      <c r="AY192" s="19" t="s">
        <v>149</v>
      </c>
      <c r="BE192" s="111">
        <f t="shared" si="19"/>
        <v>0</v>
      </c>
      <c r="BF192" s="111">
        <f t="shared" si="20"/>
        <v>0</v>
      </c>
      <c r="BG192" s="111">
        <f t="shared" si="21"/>
        <v>0</v>
      </c>
      <c r="BH192" s="111">
        <f t="shared" si="22"/>
        <v>0</v>
      </c>
      <c r="BI192" s="111">
        <f t="shared" si="23"/>
        <v>0</v>
      </c>
      <c r="BJ192" s="19" t="s">
        <v>85</v>
      </c>
      <c r="BK192" s="111">
        <f t="shared" si="24"/>
        <v>0</v>
      </c>
      <c r="BL192" s="19" t="s">
        <v>216</v>
      </c>
      <c r="BM192" s="19" t="s">
        <v>332</v>
      </c>
    </row>
    <row r="193" spans="2:65" s="9" customFormat="1" ht="29.85" customHeight="1">
      <c r="B193" s="158"/>
      <c r="C193" s="159"/>
      <c r="D193" s="168" t="s">
        <v>126</v>
      </c>
      <c r="E193" s="168"/>
      <c r="F193" s="168"/>
      <c r="G193" s="168"/>
      <c r="H193" s="168"/>
      <c r="I193" s="168"/>
      <c r="J193" s="168"/>
      <c r="K193" s="168"/>
      <c r="L193" s="168"/>
      <c r="M193" s="168"/>
      <c r="N193" s="289">
        <f>BK193</f>
        <v>0</v>
      </c>
      <c r="O193" s="290"/>
      <c r="P193" s="290"/>
      <c r="Q193" s="290"/>
      <c r="R193" s="161"/>
      <c r="T193" s="162"/>
      <c r="U193" s="159"/>
      <c r="V193" s="159"/>
      <c r="W193" s="163">
        <f>SUM(W194:W196)</f>
        <v>0</v>
      </c>
      <c r="X193" s="159"/>
      <c r="Y193" s="163">
        <f>SUM(Y194:Y196)</f>
        <v>3.6399999999999995E-2</v>
      </c>
      <c r="Z193" s="159"/>
      <c r="AA193" s="164">
        <f>SUM(AA194:AA196)</f>
        <v>4.6566000000000001</v>
      </c>
      <c r="AR193" s="165" t="s">
        <v>107</v>
      </c>
      <c r="AT193" s="166" t="s">
        <v>76</v>
      </c>
      <c r="AU193" s="166" t="s">
        <v>85</v>
      </c>
      <c r="AY193" s="165" t="s">
        <v>149</v>
      </c>
      <c r="BK193" s="167">
        <f>SUM(BK194:BK196)</f>
        <v>0</v>
      </c>
    </row>
    <row r="194" spans="2:65" s="1" customFormat="1" ht="15" customHeight="1">
      <c r="B194" s="36"/>
      <c r="C194" s="169" t="s">
        <v>333</v>
      </c>
      <c r="D194" s="169" t="s">
        <v>150</v>
      </c>
      <c r="E194" s="170" t="s">
        <v>334</v>
      </c>
      <c r="F194" s="267" t="s">
        <v>335</v>
      </c>
      <c r="G194" s="267"/>
      <c r="H194" s="267"/>
      <c r="I194" s="267"/>
      <c r="J194" s="171" t="s">
        <v>153</v>
      </c>
      <c r="K194" s="172">
        <v>260</v>
      </c>
      <c r="L194" s="268">
        <v>0</v>
      </c>
      <c r="M194" s="269"/>
      <c r="N194" s="270">
        <f>ROUND(L194*K194,2)</f>
        <v>0</v>
      </c>
      <c r="O194" s="270"/>
      <c r="P194" s="270"/>
      <c r="Q194" s="270"/>
      <c r="R194" s="38"/>
      <c r="T194" s="173" t="s">
        <v>22</v>
      </c>
      <c r="U194" s="45" t="s">
        <v>42</v>
      </c>
      <c r="V194" s="37"/>
      <c r="W194" s="174">
        <f>V194*K194</f>
        <v>0</v>
      </c>
      <c r="X194" s="174">
        <v>0</v>
      </c>
      <c r="Y194" s="174">
        <f>X194*K194</f>
        <v>0</v>
      </c>
      <c r="Z194" s="174">
        <v>1.7780000000000001E-2</v>
      </c>
      <c r="AA194" s="175">
        <f>Z194*K194</f>
        <v>4.6227999999999998</v>
      </c>
      <c r="AR194" s="19" t="s">
        <v>216</v>
      </c>
      <c r="AT194" s="19" t="s">
        <v>150</v>
      </c>
      <c r="AU194" s="19" t="s">
        <v>107</v>
      </c>
      <c r="AY194" s="19" t="s">
        <v>149</v>
      </c>
      <c r="BE194" s="111">
        <f>IF(U194="základní",N194,0)</f>
        <v>0</v>
      </c>
      <c r="BF194" s="111">
        <f>IF(U194="snížená",N194,0)</f>
        <v>0</v>
      </c>
      <c r="BG194" s="111">
        <f>IF(U194="zákl. přenesená",N194,0)</f>
        <v>0</v>
      </c>
      <c r="BH194" s="111">
        <f>IF(U194="sníž. přenesená",N194,0)</f>
        <v>0</v>
      </c>
      <c r="BI194" s="111">
        <f>IF(U194="nulová",N194,0)</f>
        <v>0</v>
      </c>
      <c r="BJ194" s="19" t="s">
        <v>85</v>
      </c>
      <c r="BK194" s="111">
        <f>ROUND(L194*K194,2)</f>
        <v>0</v>
      </c>
      <c r="BL194" s="19" t="s">
        <v>216</v>
      </c>
      <c r="BM194" s="19" t="s">
        <v>336</v>
      </c>
    </row>
    <row r="195" spans="2:65" s="1" customFormat="1" ht="15" customHeight="1">
      <c r="B195" s="36"/>
      <c r="C195" s="169" t="s">
        <v>337</v>
      </c>
      <c r="D195" s="169" t="s">
        <v>150</v>
      </c>
      <c r="E195" s="170" t="s">
        <v>338</v>
      </c>
      <c r="F195" s="267" t="s">
        <v>339</v>
      </c>
      <c r="G195" s="267"/>
      <c r="H195" s="267"/>
      <c r="I195" s="267"/>
      <c r="J195" s="171" t="s">
        <v>153</v>
      </c>
      <c r="K195" s="172">
        <v>260</v>
      </c>
      <c r="L195" s="268">
        <v>0</v>
      </c>
      <c r="M195" s="269"/>
      <c r="N195" s="270">
        <f>ROUND(L195*K195,2)</f>
        <v>0</v>
      </c>
      <c r="O195" s="270"/>
      <c r="P195" s="270"/>
      <c r="Q195" s="270"/>
      <c r="R195" s="38"/>
      <c r="T195" s="173" t="s">
        <v>22</v>
      </c>
      <c r="U195" s="45" t="s">
        <v>42</v>
      </c>
      <c r="V195" s="37"/>
      <c r="W195" s="174">
        <f>V195*K195</f>
        <v>0</v>
      </c>
      <c r="X195" s="174">
        <v>0</v>
      </c>
      <c r="Y195" s="174">
        <f>X195*K195</f>
        <v>0</v>
      </c>
      <c r="Z195" s="174">
        <v>1.2999999999999999E-4</v>
      </c>
      <c r="AA195" s="175">
        <f>Z195*K195</f>
        <v>3.3799999999999997E-2</v>
      </c>
      <c r="AR195" s="19" t="s">
        <v>216</v>
      </c>
      <c r="AT195" s="19" t="s">
        <v>150</v>
      </c>
      <c r="AU195" s="19" t="s">
        <v>107</v>
      </c>
      <c r="AY195" s="19" t="s">
        <v>149</v>
      </c>
      <c r="BE195" s="111">
        <f>IF(U195="základní",N195,0)</f>
        <v>0</v>
      </c>
      <c r="BF195" s="111">
        <f>IF(U195="snížená",N195,0)</f>
        <v>0</v>
      </c>
      <c r="BG195" s="111">
        <f>IF(U195="zákl. přenesená",N195,0)</f>
        <v>0</v>
      </c>
      <c r="BH195" s="111">
        <f>IF(U195="sníž. přenesená",N195,0)</f>
        <v>0</v>
      </c>
      <c r="BI195" s="111">
        <f>IF(U195="nulová",N195,0)</f>
        <v>0</v>
      </c>
      <c r="BJ195" s="19" t="s">
        <v>85</v>
      </c>
      <c r="BK195" s="111">
        <f>ROUND(L195*K195,2)</f>
        <v>0</v>
      </c>
      <c r="BL195" s="19" t="s">
        <v>216</v>
      </c>
      <c r="BM195" s="19" t="s">
        <v>340</v>
      </c>
    </row>
    <row r="196" spans="2:65" s="1" customFormat="1" ht="15" customHeight="1">
      <c r="B196" s="36"/>
      <c r="C196" s="169" t="s">
        <v>341</v>
      </c>
      <c r="D196" s="169" t="s">
        <v>150</v>
      </c>
      <c r="E196" s="170" t="s">
        <v>342</v>
      </c>
      <c r="F196" s="267" t="s">
        <v>343</v>
      </c>
      <c r="G196" s="267"/>
      <c r="H196" s="267"/>
      <c r="I196" s="267"/>
      <c r="J196" s="171" t="s">
        <v>153</v>
      </c>
      <c r="K196" s="172">
        <v>260</v>
      </c>
      <c r="L196" s="268">
        <v>0</v>
      </c>
      <c r="M196" s="269"/>
      <c r="N196" s="270">
        <f>ROUND(L196*K196,2)</f>
        <v>0</v>
      </c>
      <c r="O196" s="270"/>
      <c r="P196" s="270"/>
      <c r="Q196" s="270"/>
      <c r="R196" s="38"/>
      <c r="T196" s="173" t="s">
        <v>22</v>
      </c>
      <c r="U196" s="45" t="s">
        <v>42</v>
      </c>
      <c r="V196" s="37"/>
      <c r="W196" s="174">
        <f>V196*K196</f>
        <v>0</v>
      </c>
      <c r="X196" s="174">
        <v>1.3999999999999999E-4</v>
      </c>
      <c r="Y196" s="174">
        <f>X196*K196</f>
        <v>3.6399999999999995E-2</v>
      </c>
      <c r="Z196" s="174">
        <v>0</v>
      </c>
      <c r="AA196" s="175">
        <f>Z196*K196</f>
        <v>0</v>
      </c>
      <c r="AR196" s="19" t="s">
        <v>216</v>
      </c>
      <c r="AT196" s="19" t="s">
        <v>150</v>
      </c>
      <c r="AU196" s="19" t="s">
        <v>107</v>
      </c>
      <c r="AY196" s="19" t="s">
        <v>149</v>
      </c>
      <c r="BE196" s="111">
        <f>IF(U196="základní",N196,0)</f>
        <v>0</v>
      </c>
      <c r="BF196" s="111">
        <f>IF(U196="snížená",N196,0)</f>
        <v>0</v>
      </c>
      <c r="BG196" s="111">
        <f>IF(U196="zákl. přenesená",N196,0)</f>
        <v>0</v>
      </c>
      <c r="BH196" s="111">
        <f>IF(U196="sníž. přenesená",N196,0)</f>
        <v>0</v>
      </c>
      <c r="BI196" s="111">
        <f>IF(U196="nulová",N196,0)</f>
        <v>0</v>
      </c>
      <c r="BJ196" s="19" t="s">
        <v>85</v>
      </c>
      <c r="BK196" s="111">
        <f>ROUND(L196*K196,2)</f>
        <v>0</v>
      </c>
      <c r="BL196" s="19" t="s">
        <v>216</v>
      </c>
      <c r="BM196" s="19" t="s">
        <v>344</v>
      </c>
    </row>
    <row r="197" spans="2:65" s="1" customFormat="1" ht="49.9" customHeight="1">
      <c r="B197" s="36"/>
      <c r="C197" s="37"/>
      <c r="D197" s="160" t="s">
        <v>345</v>
      </c>
      <c r="E197" s="37"/>
      <c r="F197" s="37"/>
      <c r="G197" s="37"/>
      <c r="H197" s="37"/>
      <c r="I197" s="37"/>
      <c r="J197" s="37"/>
      <c r="K197" s="37"/>
      <c r="L197" s="37"/>
      <c r="M197" s="37"/>
      <c r="N197" s="281">
        <f>BK197</f>
        <v>0</v>
      </c>
      <c r="O197" s="282"/>
      <c r="P197" s="282"/>
      <c r="Q197" s="282"/>
      <c r="R197" s="38"/>
      <c r="T197" s="149"/>
      <c r="U197" s="57"/>
      <c r="V197" s="57"/>
      <c r="W197" s="57"/>
      <c r="X197" s="57"/>
      <c r="Y197" s="57"/>
      <c r="Z197" s="57"/>
      <c r="AA197" s="59"/>
      <c r="AT197" s="19" t="s">
        <v>76</v>
      </c>
      <c r="AU197" s="19" t="s">
        <v>77</v>
      </c>
      <c r="AY197" s="19" t="s">
        <v>346</v>
      </c>
      <c r="BK197" s="111">
        <v>0</v>
      </c>
    </row>
    <row r="198" spans="2:65" s="1" customFormat="1" ht="6.95" customHeight="1">
      <c r="B198" s="60"/>
      <c r="C198" s="61"/>
      <c r="D198" s="61"/>
      <c r="E198" s="61"/>
      <c r="F198" s="61"/>
      <c r="G198" s="61"/>
      <c r="H198" s="61"/>
      <c r="I198" s="61"/>
      <c r="J198" s="61"/>
      <c r="K198" s="61"/>
      <c r="L198" s="61"/>
      <c r="M198" s="61"/>
      <c r="N198" s="61"/>
      <c r="O198" s="61"/>
      <c r="P198" s="61"/>
      <c r="Q198" s="61"/>
      <c r="R198" s="62"/>
    </row>
  </sheetData>
  <sheetProtection password="CC35" sheet="1" objects="1" scenarios="1" formatCells="0" formatColumns="0" formatRows="0" sort="0" autoFilter="0"/>
  <mergeCells count="231">
    <mergeCell ref="N197:Q197"/>
    <mergeCell ref="H1:K1"/>
    <mergeCell ref="S2:AC2"/>
    <mergeCell ref="F195:I195"/>
    <mergeCell ref="L195:M195"/>
    <mergeCell ref="N195:Q195"/>
    <mergeCell ref="F196:I196"/>
    <mergeCell ref="L196:M196"/>
    <mergeCell ref="N196:Q196"/>
    <mergeCell ref="N125:Q125"/>
    <mergeCell ref="N126:Q126"/>
    <mergeCell ref="N127:Q127"/>
    <mergeCell ref="N131:Q131"/>
    <mergeCell ref="N136:Q136"/>
    <mergeCell ref="N149:Q149"/>
    <mergeCell ref="N151:Q151"/>
    <mergeCell ref="N152:Q152"/>
    <mergeCell ref="N154:Q154"/>
    <mergeCell ref="N170:Q170"/>
    <mergeCell ref="N193:Q193"/>
    <mergeCell ref="F191:I191"/>
    <mergeCell ref="L191:M191"/>
    <mergeCell ref="N191:Q191"/>
    <mergeCell ref="F192:I192"/>
    <mergeCell ref="L192:M192"/>
    <mergeCell ref="N192:Q192"/>
    <mergeCell ref="F194:I194"/>
    <mergeCell ref="L194:M194"/>
    <mergeCell ref="N194:Q194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3:I183"/>
    <mergeCell ref="F184:I184"/>
    <mergeCell ref="L184:M184"/>
    <mergeCell ref="N184:Q184"/>
    <mergeCell ref="F185:I185"/>
    <mergeCell ref="L185:M185"/>
    <mergeCell ref="N185:Q185"/>
    <mergeCell ref="F186:I186"/>
    <mergeCell ref="F187:I187"/>
    <mergeCell ref="L187:M187"/>
    <mergeCell ref="N187:Q187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1:I171"/>
    <mergeCell ref="L171:M171"/>
    <mergeCell ref="N171:Q171"/>
    <mergeCell ref="F172:I172"/>
    <mergeCell ref="F173:I173"/>
    <mergeCell ref="L173:M173"/>
    <mergeCell ref="N173:Q173"/>
    <mergeCell ref="F174:I174"/>
    <mergeCell ref="L174:M174"/>
    <mergeCell ref="N174:Q174"/>
    <mergeCell ref="F165:I165"/>
    <mergeCell ref="L165:M165"/>
    <mergeCell ref="N165:Q165"/>
    <mergeCell ref="F166:I166"/>
    <mergeCell ref="L166:M166"/>
    <mergeCell ref="N166:Q166"/>
    <mergeCell ref="F167:I167"/>
    <mergeCell ref="F168:I168"/>
    <mergeCell ref="F169:I169"/>
    <mergeCell ref="L169:M169"/>
    <mergeCell ref="N169:Q169"/>
    <mergeCell ref="F161:I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6:I156"/>
    <mergeCell ref="F157:I157"/>
    <mergeCell ref="F158:I158"/>
    <mergeCell ref="L158:M158"/>
    <mergeCell ref="N158:Q158"/>
    <mergeCell ref="F159:I159"/>
    <mergeCell ref="F160:I160"/>
    <mergeCell ref="L160:M160"/>
    <mergeCell ref="N160:Q160"/>
    <mergeCell ref="F150:I150"/>
    <mergeCell ref="L150:M150"/>
    <mergeCell ref="N150:Q150"/>
    <mergeCell ref="F153:I153"/>
    <mergeCell ref="L153:M153"/>
    <mergeCell ref="N153:Q153"/>
    <mergeCell ref="F155:I155"/>
    <mergeCell ref="L155:M155"/>
    <mergeCell ref="N155:Q155"/>
    <mergeCell ref="F144:I144"/>
    <mergeCell ref="F145:I145"/>
    <mergeCell ref="L145:M145"/>
    <mergeCell ref="N145:Q145"/>
    <mergeCell ref="F146:I146"/>
    <mergeCell ref="F147:I147"/>
    <mergeCell ref="L147:M147"/>
    <mergeCell ref="N147:Q147"/>
    <mergeCell ref="F148:I148"/>
    <mergeCell ref="F140:I140"/>
    <mergeCell ref="F141:I141"/>
    <mergeCell ref="L141:M141"/>
    <mergeCell ref="N141:Q141"/>
    <mergeCell ref="F142:I142"/>
    <mergeCell ref="L142:M142"/>
    <mergeCell ref="N142:Q142"/>
    <mergeCell ref="F143:I143"/>
    <mergeCell ref="L143:M143"/>
    <mergeCell ref="N143:Q143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L135:M135"/>
    <mergeCell ref="N135:Q135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0:I130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201"/>
  <sheetViews>
    <sheetView showGridLines="0" workbookViewId="0">
      <pane ySplit="1" topLeftCell="A124" activePane="bottomLeft" state="frozen"/>
      <selection pane="bottomLeft" activeCell="F137" sqref="F137:I13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1.83203125" customWidth="1"/>
    <col min="6" max="7" width="11.1640625" customWidth="1"/>
    <col min="8" max="8" width="12.5" customWidth="1"/>
    <col min="9" max="9" width="36.83203125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0"/>
      <c r="B1" s="13"/>
      <c r="C1" s="13"/>
      <c r="D1" s="14" t="s">
        <v>1</v>
      </c>
      <c r="E1" s="13"/>
      <c r="F1" s="15" t="s">
        <v>102</v>
      </c>
      <c r="G1" s="15"/>
      <c r="H1" s="283" t="s">
        <v>103</v>
      </c>
      <c r="I1" s="283"/>
      <c r="J1" s="283"/>
      <c r="K1" s="283"/>
      <c r="L1" s="15" t="s">
        <v>104</v>
      </c>
      <c r="M1" s="13"/>
      <c r="N1" s="13"/>
      <c r="O1" s="14" t="s">
        <v>105</v>
      </c>
      <c r="P1" s="13"/>
      <c r="Q1" s="13"/>
      <c r="R1" s="13"/>
      <c r="S1" s="15" t="s">
        <v>106</v>
      </c>
      <c r="T1" s="15"/>
      <c r="U1" s="120"/>
      <c r="V1" s="12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8" t="s">
        <v>7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S2" s="233" t="s">
        <v>8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  <c r="AT2" s="19" t="s">
        <v>89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107</v>
      </c>
    </row>
    <row r="4" spans="1:66" ht="36.950000000000003" customHeight="1">
      <c r="B4" s="23"/>
      <c r="C4" s="200" t="s">
        <v>108</v>
      </c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4"/>
      <c r="T4" s="25" t="s">
        <v>13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19</v>
      </c>
      <c r="E6" s="27"/>
      <c r="F6" s="245" t="str">
        <f>'Rekapitulace stavby'!K6</f>
        <v>ZŠ Komenského č.p. 402, k.ú. Místek - výměna střešní krytiny na hlavní budově a tělocvičně</v>
      </c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7"/>
      <c r="R6" s="24"/>
    </row>
    <row r="7" spans="1:66" s="1" customFormat="1" ht="32.85" customHeight="1">
      <c r="B7" s="36"/>
      <c r="C7" s="37"/>
      <c r="D7" s="30" t="s">
        <v>109</v>
      </c>
      <c r="E7" s="37"/>
      <c r="F7" s="206" t="s">
        <v>347</v>
      </c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22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22</v>
      </c>
      <c r="P8" s="37"/>
      <c r="Q8" s="37"/>
      <c r="R8" s="38"/>
    </row>
    <row r="9" spans="1:66" s="1" customFormat="1" ht="14.45" customHeight="1">
      <c r="B9" s="36"/>
      <c r="C9" s="37"/>
      <c r="D9" s="31" t="s">
        <v>24</v>
      </c>
      <c r="E9" s="37"/>
      <c r="F9" s="29" t="s">
        <v>25</v>
      </c>
      <c r="G9" s="37"/>
      <c r="H9" s="37"/>
      <c r="I9" s="37"/>
      <c r="J9" s="37"/>
      <c r="K9" s="37"/>
      <c r="L9" s="37"/>
      <c r="M9" s="31" t="s">
        <v>26</v>
      </c>
      <c r="N9" s="37"/>
      <c r="O9" s="248" t="str">
        <f>'Rekapitulace stavby'!AN8</f>
        <v>16. 4. 2018</v>
      </c>
      <c r="P9" s="249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28</v>
      </c>
      <c r="E11" s="37"/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204" t="s">
        <v>22</v>
      </c>
      <c r="P11" s="204"/>
      <c r="Q11" s="37"/>
      <c r="R11" s="38"/>
    </row>
    <row r="12" spans="1:66" s="1" customFormat="1" ht="18" customHeight="1">
      <c r="B12" s="36"/>
      <c r="C12" s="37"/>
      <c r="D12" s="37"/>
      <c r="E12" s="29" t="s">
        <v>30</v>
      </c>
      <c r="F12" s="37"/>
      <c r="G12" s="37"/>
      <c r="H12" s="37"/>
      <c r="I12" s="37"/>
      <c r="J12" s="37"/>
      <c r="K12" s="37"/>
      <c r="L12" s="37"/>
      <c r="M12" s="31" t="s">
        <v>31</v>
      </c>
      <c r="N12" s="37"/>
      <c r="O12" s="204" t="s">
        <v>22</v>
      </c>
      <c r="P12" s="204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32</v>
      </c>
      <c r="E14" s="37"/>
      <c r="F14" s="37"/>
      <c r="G14" s="37"/>
      <c r="H14" s="37"/>
      <c r="I14" s="37"/>
      <c r="J14" s="37"/>
      <c r="K14" s="37"/>
      <c r="L14" s="37"/>
      <c r="M14" s="31" t="s">
        <v>29</v>
      </c>
      <c r="N14" s="37"/>
      <c r="O14" s="250" t="str">
        <f>IF('Rekapitulace stavby'!AN13="","",'Rekapitulace stavby'!AN13)</f>
        <v>Vyplň údaj</v>
      </c>
      <c r="P14" s="204"/>
      <c r="Q14" s="37"/>
      <c r="R14" s="38"/>
    </row>
    <row r="15" spans="1:66" s="1" customFormat="1" ht="18" customHeight="1">
      <c r="B15" s="36"/>
      <c r="C15" s="37"/>
      <c r="D15" s="37"/>
      <c r="E15" s="250" t="str">
        <f>IF('Rekapitulace stavby'!E14="","",'Rekapitulace stavby'!E14)</f>
        <v>Vyplň údaj</v>
      </c>
      <c r="F15" s="251"/>
      <c r="G15" s="251"/>
      <c r="H15" s="251"/>
      <c r="I15" s="251"/>
      <c r="J15" s="251"/>
      <c r="K15" s="251"/>
      <c r="L15" s="251"/>
      <c r="M15" s="31" t="s">
        <v>31</v>
      </c>
      <c r="N15" s="37"/>
      <c r="O15" s="250" t="str">
        <f>IF('Rekapitulace stavby'!AN14="","",'Rekapitulace stavby'!AN14)</f>
        <v>Vyplň údaj</v>
      </c>
      <c r="P15" s="204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34</v>
      </c>
      <c r="E17" s="37"/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204" t="str">
        <f>IF('Rekapitulace stavby'!AN16="","",'Rekapitulace stavby'!AN16)</f>
        <v/>
      </c>
      <c r="P17" s="204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31</v>
      </c>
      <c r="N18" s="37"/>
      <c r="O18" s="204" t="str">
        <f>IF('Rekapitulace stavby'!AN17="","",'Rekapitulace stavby'!AN17)</f>
        <v/>
      </c>
      <c r="P18" s="204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204" t="str">
        <f>IF('Rekapitulace stavby'!AN19="","",'Rekapitulace stavby'!AN19)</f>
        <v/>
      </c>
      <c r="P20" s="204"/>
      <c r="Q20" s="37"/>
      <c r="R20" s="38"/>
    </row>
    <row r="21" spans="2:18" s="1" customFormat="1" ht="18" customHeight="1">
      <c r="B21" s="36"/>
      <c r="C21" s="37"/>
      <c r="D21" s="37"/>
      <c r="E21" s="29" t="str">
        <f>IF('Rekapitulace stavby'!E20="","",'Rekapitulace stavby'!E20)</f>
        <v xml:space="preserve"> </v>
      </c>
      <c r="F21" s="37"/>
      <c r="G21" s="37"/>
      <c r="H21" s="37"/>
      <c r="I21" s="37"/>
      <c r="J21" s="37"/>
      <c r="K21" s="37"/>
      <c r="L21" s="37"/>
      <c r="M21" s="31" t="s">
        <v>31</v>
      </c>
      <c r="N21" s="37"/>
      <c r="O21" s="204" t="str">
        <f>IF('Rekapitulace stavby'!AN20="","",'Rekapitulace stavby'!AN20)</f>
        <v/>
      </c>
      <c r="P21" s="204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09" t="s">
        <v>22</v>
      </c>
      <c r="F24" s="209"/>
      <c r="G24" s="209"/>
      <c r="H24" s="209"/>
      <c r="I24" s="209"/>
      <c r="J24" s="209"/>
      <c r="K24" s="209"/>
      <c r="L24" s="209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1" t="s">
        <v>111</v>
      </c>
      <c r="E27" s="37"/>
      <c r="F27" s="37"/>
      <c r="G27" s="37"/>
      <c r="H27" s="37"/>
      <c r="I27" s="37"/>
      <c r="J27" s="37"/>
      <c r="K27" s="37"/>
      <c r="L27" s="37"/>
      <c r="M27" s="210">
        <f>N88</f>
        <v>0</v>
      </c>
      <c r="N27" s="210"/>
      <c r="O27" s="210"/>
      <c r="P27" s="210"/>
      <c r="Q27" s="37"/>
      <c r="R27" s="38"/>
    </row>
    <row r="28" spans="2:18" s="1" customFormat="1" ht="14.45" customHeight="1">
      <c r="B28" s="36"/>
      <c r="C28" s="37"/>
      <c r="D28" s="35" t="s">
        <v>96</v>
      </c>
      <c r="E28" s="37"/>
      <c r="F28" s="37"/>
      <c r="G28" s="37"/>
      <c r="H28" s="37"/>
      <c r="I28" s="37"/>
      <c r="J28" s="37"/>
      <c r="K28" s="37"/>
      <c r="L28" s="37"/>
      <c r="M28" s="210">
        <f>N100</f>
        <v>0</v>
      </c>
      <c r="N28" s="210"/>
      <c r="O28" s="210"/>
      <c r="P28" s="210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22" t="s">
        <v>40</v>
      </c>
      <c r="E30" s="37"/>
      <c r="F30" s="37"/>
      <c r="G30" s="37"/>
      <c r="H30" s="37"/>
      <c r="I30" s="37"/>
      <c r="J30" s="37"/>
      <c r="K30" s="37"/>
      <c r="L30" s="37"/>
      <c r="M30" s="252">
        <f>ROUND(M27+M28,2)</f>
        <v>0</v>
      </c>
      <c r="N30" s="247"/>
      <c r="O30" s="247"/>
      <c r="P30" s="24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41</v>
      </c>
      <c r="E32" s="43" t="s">
        <v>42</v>
      </c>
      <c r="F32" s="44">
        <v>0.21</v>
      </c>
      <c r="G32" s="123" t="s">
        <v>43</v>
      </c>
      <c r="H32" s="253">
        <f>(SUM(BE100:BE107)+SUM(BE125:BE199))</f>
        <v>0</v>
      </c>
      <c r="I32" s="247"/>
      <c r="J32" s="247"/>
      <c r="K32" s="37"/>
      <c r="L32" s="37"/>
      <c r="M32" s="253">
        <f>ROUND((SUM(BE100:BE107)+SUM(BE125:BE199)), 2)*F32</f>
        <v>0</v>
      </c>
      <c r="N32" s="247"/>
      <c r="O32" s="247"/>
      <c r="P32" s="247"/>
      <c r="Q32" s="37"/>
      <c r="R32" s="38"/>
    </row>
    <row r="33" spans="2:18" s="1" customFormat="1" ht="14.45" customHeight="1">
      <c r="B33" s="36"/>
      <c r="C33" s="37"/>
      <c r="D33" s="37"/>
      <c r="E33" s="43" t="s">
        <v>44</v>
      </c>
      <c r="F33" s="44">
        <v>0.15</v>
      </c>
      <c r="G33" s="123" t="s">
        <v>43</v>
      </c>
      <c r="H33" s="253">
        <f>(SUM(BF100:BF107)+SUM(BF125:BF199))</f>
        <v>0</v>
      </c>
      <c r="I33" s="247"/>
      <c r="J33" s="247"/>
      <c r="K33" s="37"/>
      <c r="L33" s="37"/>
      <c r="M33" s="253">
        <f>ROUND((SUM(BF100:BF107)+SUM(BF125:BF199)), 2)*F33</f>
        <v>0</v>
      </c>
      <c r="N33" s="247"/>
      <c r="O33" s="247"/>
      <c r="P33" s="24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45</v>
      </c>
      <c r="F34" s="44">
        <v>0.21</v>
      </c>
      <c r="G34" s="123" t="s">
        <v>43</v>
      </c>
      <c r="H34" s="253">
        <f>(SUM(BG100:BG107)+SUM(BG125:BG199))</f>
        <v>0</v>
      </c>
      <c r="I34" s="247"/>
      <c r="J34" s="247"/>
      <c r="K34" s="37"/>
      <c r="L34" s="37"/>
      <c r="M34" s="253">
        <v>0</v>
      </c>
      <c r="N34" s="247"/>
      <c r="O34" s="247"/>
      <c r="P34" s="24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46</v>
      </c>
      <c r="F35" s="44">
        <v>0.15</v>
      </c>
      <c r="G35" s="123" t="s">
        <v>43</v>
      </c>
      <c r="H35" s="253">
        <f>(SUM(BH100:BH107)+SUM(BH125:BH199))</f>
        <v>0</v>
      </c>
      <c r="I35" s="247"/>
      <c r="J35" s="247"/>
      <c r="K35" s="37"/>
      <c r="L35" s="37"/>
      <c r="M35" s="253">
        <v>0</v>
      </c>
      <c r="N35" s="247"/>
      <c r="O35" s="247"/>
      <c r="P35" s="24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47</v>
      </c>
      <c r="F36" s="44">
        <v>0</v>
      </c>
      <c r="G36" s="123" t="s">
        <v>43</v>
      </c>
      <c r="H36" s="253">
        <f>(SUM(BI100:BI107)+SUM(BI125:BI199))</f>
        <v>0</v>
      </c>
      <c r="I36" s="247"/>
      <c r="J36" s="247"/>
      <c r="K36" s="37"/>
      <c r="L36" s="37"/>
      <c r="M36" s="253">
        <v>0</v>
      </c>
      <c r="N36" s="247"/>
      <c r="O36" s="247"/>
      <c r="P36" s="24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9"/>
      <c r="D38" s="124" t="s">
        <v>48</v>
      </c>
      <c r="E38" s="80"/>
      <c r="F38" s="80"/>
      <c r="G38" s="125" t="s">
        <v>49</v>
      </c>
      <c r="H38" s="126" t="s">
        <v>50</v>
      </c>
      <c r="I38" s="80"/>
      <c r="J38" s="80"/>
      <c r="K38" s="80"/>
      <c r="L38" s="254">
        <f>SUM(M30:M36)</f>
        <v>0</v>
      </c>
      <c r="M38" s="254"/>
      <c r="N38" s="254"/>
      <c r="O38" s="254"/>
      <c r="P38" s="255"/>
      <c r="Q38" s="119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4"/>
    </row>
    <row r="42" spans="2:18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4"/>
    </row>
    <row r="43" spans="2:18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 ht="15">
      <c r="B50" s="36"/>
      <c r="C50" s="37"/>
      <c r="D50" s="51" t="s">
        <v>51</v>
      </c>
      <c r="E50" s="52"/>
      <c r="F50" s="52"/>
      <c r="G50" s="52"/>
      <c r="H50" s="53"/>
      <c r="I50" s="37"/>
      <c r="J50" s="51" t="s">
        <v>52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 ht="15">
      <c r="B59" s="36"/>
      <c r="C59" s="37"/>
      <c r="D59" s="56" t="s">
        <v>53</v>
      </c>
      <c r="E59" s="57"/>
      <c r="F59" s="57"/>
      <c r="G59" s="58" t="s">
        <v>54</v>
      </c>
      <c r="H59" s="59"/>
      <c r="I59" s="37"/>
      <c r="J59" s="56" t="s">
        <v>53</v>
      </c>
      <c r="K59" s="57"/>
      <c r="L59" s="57"/>
      <c r="M59" s="57"/>
      <c r="N59" s="58" t="s">
        <v>54</v>
      </c>
      <c r="O59" s="57"/>
      <c r="P59" s="59"/>
      <c r="Q59" s="37"/>
      <c r="R59" s="38"/>
    </row>
    <row r="60" spans="2:18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 ht="15">
      <c r="B61" s="36"/>
      <c r="C61" s="37"/>
      <c r="D61" s="51" t="s">
        <v>55</v>
      </c>
      <c r="E61" s="52"/>
      <c r="F61" s="52"/>
      <c r="G61" s="52"/>
      <c r="H61" s="53"/>
      <c r="I61" s="37"/>
      <c r="J61" s="51" t="s">
        <v>56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 ht="15">
      <c r="B70" s="36"/>
      <c r="C70" s="37"/>
      <c r="D70" s="56" t="s">
        <v>53</v>
      </c>
      <c r="E70" s="57"/>
      <c r="F70" s="57"/>
      <c r="G70" s="58" t="s">
        <v>54</v>
      </c>
      <c r="H70" s="59"/>
      <c r="I70" s="37"/>
      <c r="J70" s="56" t="s">
        <v>53</v>
      </c>
      <c r="K70" s="57"/>
      <c r="L70" s="57"/>
      <c r="M70" s="57"/>
      <c r="N70" s="58" t="s">
        <v>54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</row>
    <row r="76" spans="2:21" s="1" customFormat="1" ht="36.950000000000003" customHeight="1">
      <c r="B76" s="36"/>
      <c r="C76" s="200" t="s">
        <v>112</v>
      </c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38"/>
      <c r="T76" s="130"/>
      <c r="U76" s="130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0"/>
      <c r="U77" s="130"/>
    </row>
    <row r="78" spans="2:21" s="1" customFormat="1" ht="30" customHeight="1">
      <c r="B78" s="36"/>
      <c r="C78" s="31" t="s">
        <v>19</v>
      </c>
      <c r="D78" s="37"/>
      <c r="E78" s="37"/>
      <c r="F78" s="245" t="str">
        <f>F6</f>
        <v>ZŠ Komenského č.p. 402, k.ú. Místek - výměna střešní krytiny na hlavní budově a tělocvičně</v>
      </c>
      <c r="G78" s="246"/>
      <c r="H78" s="246"/>
      <c r="I78" s="246"/>
      <c r="J78" s="246"/>
      <c r="K78" s="246"/>
      <c r="L78" s="246"/>
      <c r="M78" s="246"/>
      <c r="N78" s="246"/>
      <c r="O78" s="246"/>
      <c r="P78" s="246"/>
      <c r="Q78" s="37"/>
      <c r="R78" s="38"/>
      <c r="T78" s="130"/>
      <c r="U78" s="130"/>
    </row>
    <row r="79" spans="2:21" s="1" customFormat="1" ht="36.950000000000003" customHeight="1">
      <c r="B79" s="36"/>
      <c r="C79" s="70" t="s">
        <v>109</v>
      </c>
      <c r="D79" s="37"/>
      <c r="E79" s="37"/>
      <c r="F79" s="235" t="str">
        <f>F7</f>
        <v>O2 - výměna střešní krytiny na hlavní budově</v>
      </c>
      <c r="G79" s="247"/>
      <c r="H79" s="247"/>
      <c r="I79" s="247"/>
      <c r="J79" s="247"/>
      <c r="K79" s="247"/>
      <c r="L79" s="247"/>
      <c r="M79" s="247"/>
      <c r="N79" s="247"/>
      <c r="O79" s="247"/>
      <c r="P79" s="247"/>
      <c r="Q79" s="37"/>
      <c r="R79" s="38"/>
      <c r="T79" s="130"/>
      <c r="U79" s="130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0"/>
      <c r="U80" s="130"/>
    </row>
    <row r="81" spans="2:47" s="1" customFormat="1" ht="18" customHeight="1">
      <c r="B81" s="36"/>
      <c r="C81" s="31" t="s">
        <v>24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26</v>
      </c>
      <c r="L81" s="37"/>
      <c r="M81" s="249" t="str">
        <f>IF(O9="","",O9)</f>
        <v>16. 4. 2018</v>
      </c>
      <c r="N81" s="249"/>
      <c r="O81" s="249"/>
      <c r="P81" s="249"/>
      <c r="Q81" s="37"/>
      <c r="R81" s="38"/>
      <c r="T81" s="130"/>
      <c r="U81" s="130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0"/>
      <c r="U82" s="130"/>
    </row>
    <row r="83" spans="2:47" s="1" customFormat="1" ht="15">
      <c r="B83" s="36"/>
      <c r="C83" s="31" t="s">
        <v>28</v>
      </c>
      <c r="D83" s="37"/>
      <c r="E83" s="37"/>
      <c r="F83" s="29" t="str">
        <f>E12</f>
        <v>Statutární město Frýdek-Místek, Radniční 1148</v>
      </c>
      <c r="G83" s="37"/>
      <c r="H83" s="37"/>
      <c r="I83" s="37"/>
      <c r="J83" s="37"/>
      <c r="K83" s="31" t="s">
        <v>34</v>
      </c>
      <c r="L83" s="37"/>
      <c r="M83" s="204" t="str">
        <f>E18</f>
        <v xml:space="preserve"> </v>
      </c>
      <c r="N83" s="204"/>
      <c r="O83" s="204"/>
      <c r="P83" s="204"/>
      <c r="Q83" s="204"/>
      <c r="R83" s="38"/>
      <c r="T83" s="130"/>
      <c r="U83" s="130"/>
    </row>
    <row r="84" spans="2:47" s="1" customFormat="1" ht="14.45" customHeight="1">
      <c r="B84" s="36"/>
      <c r="C84" s="31" t="s">
        <v>32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36</v>
      </c>
      <c r="L84" s="37"/>
      <c r="M84" s="204" t="str">
        <f>E21</f>
        <v xml:space="preserve"> </v>
      </c>
      <c r="N84" s="204"/>
      <c r="O84" s="204"/>
      <c r="P84" s="204"/>
      <c r="Q84" s="204"/>
      <c r="R84" s="38"/>
      <c r="T84" s="130"/>
      <c r="U84" s="130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0"/>
      <c r="U85" s="130"/>
    </row>
    <row r="86" spans="2:47" s="1" customFormat="1" ht="29.25" customHeight="1">
      <c r="B86" s="36"/>
      <c r="C86" s="256" t="s">
        <v>113</v>
      </c>
      <c r="D86" s="257"/>
      <c r="E86" s="257"/>
      <c r="F86" s="257"/>
      <c r="G86" s="257"/>
      <c r="H86" s="119"/>
      <c r="I86" s="119"/>
      <c r="J86" s="119"/>
      <c r="K86" s="119"/>
      <c r="L86" s="119"/>
      <c r="M86" s="119"/>
      <c r="N86" s="256" t="s">
        <v>114</v>
      </c>
      <c r="O86" s="257"/>
      <c r="P86" s="257"/>
      <c r="Q86" s="257"/>
      <c r="R86" s="38"/>
      <c r="T86" s="130"/>
      <c r="U86" s="130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0"/>
      <c r="U87" s="130"/>
    </row>
    <row r="88" spans="2:47" s="1" customFormat="1" ht="29.25" customHeight="1">
      <c r="B88" s="36"/>
      <c r="C88" s="131" t="s">
        <v>115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27">
        <f>N125</f>
        <v>0</v>
      </c>
      <c r="O88" s="258"/>
      <c r="P88" s="258"/>
      <c r="Q88" s="258"/>
      <c r="R88" s="38"/>
      <c r="T88" s="130"/>
      <c r="U88" s="130"/>
      <c r="AU88" s="19" t="s">
        <v>116</v>
      </c>
    </row>
    <row r="89" spans="2:47" s="6" customFormat="1" ht="24.95" customHeight="1">
      <c r="B89" s="132"/>
      <c r="C89" s="133"/>
      <c r="D89" s="134" t="s">
        <v>117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59">
        <f>N126</f>
        <v>0</v>
      </c>
      <c r="O89" s="260"/>
      <c r="P89" s="260"/>
      <c r="Q89" s="260"/>
      <c r="R89" s="135"/>
      <c r="T89" s="136"/>
      <c r="U89" s="136"/>
    </row>
    <row r="90" spans="2:47" s="7" customFormat="1" ht="19.899999999999999" customHeight="1">
      <c r="B90" s="137"/>
      <c r="C90" s="138"/>
      <c r="D90" s="107" t="s">
        <v>118</v>
      </c>
      <c r="E90" s="138"/>
      <c r="F90" s="138"/>
      <c r="G90" s="138"/>
      <c r="H90" s="138"/>
      <c r="I90" s="138"/>
      <c r="J90" s="138"/>
      <c r="K90" s="138"/>
      <c r="L90" s="138"/>
      <c r="M90" s="138"/>
      <c r="N90" s="261">
        <f>N127</f>
        <v>0</v>
      </c>
      <c r="O90" s="262"/>
      <c r="P90" s="262"/>
      <c r="Q90" s="262"/>
      <c r="R90" s="139"/>
      <c r="T90" s="140"/>
      <c r="U90" s="140"/>
    </row>
    <row r="91" spans="2:47" s="7" customFormat="1" ht="19.899999999999999" customHeight="1">
      <c r="B91" s="137"/>
      <c r="C91" s="138"/>
      <c r="D91" s="107" t="s">
        <v>119</v>
      </c>
      <c r="E91" s="138"/>
      <c r="F91" s="138"/>
      <c r="G91" s="138"/>
      <c r="H91" s="138"/>
      <c r="I91" s="138"/>
      <c r="J91" s="138"/>
      <c r="K91" s="138"/>
      <c r="L91" s="138"/>
      <c r="M91" s="138"/>
      <c r="N91" s="261">
        <f>N131</f>
        <v>0</v>
      </c>
      <c r="O91" s="262"/>
      <c r="P91" s="262"/>
      <c r="Q91" s="262"/>
      <c r="R91" s="139"/>
      <c r="T91" s="140"/>
      <c r="U91" s="140"/>
    </row>
    <row r="92" spans="2:47" s="7" customFormat="1" ht="19.899999999999999" customHeight="1">
      <c r="B92" s="137"/>
      <c r="C92" s="138"/>
      <c r="D92" s="107" t="s">
        <v>120</v>
      </c>
      <c r="E92" s="138"/>
      <c r="F92" s="138"/>
      <c r="G92" s="138"/>
      <c r="H92" s="138"/>
      <c r="I92" s="138"/>
      <c r="J92" s="138"/>
      <c r="K92" s="138"/>
      <c r="L92" s="138"/>
      <c r="M92" s="138"/>
      <c r="N92" s="261">
        <f>N139</f>
        <v>0</v>
      </c>
      <c r="O92" s="262"/>
      <c r="P92" s="262"/>
      <c r="Q92" s="262"/>
      <c r="R92" s="139"/>
      <c r="T92" s="140"/>
      <c r="U92" s="140"/>
    </row>
    <row r="93" spans="2:47" s="7" customFormat="1" ht="19.899999999999999" customHeight="1">
      <c r="B93" s="137"/>
      <c r="C93" s="138"/>
      <c r="D93" s="107" t="s">
        <v>121</v>
      </c>
      <c r="E93" s="138"/>
      <c r="F93" s="138"/>
      <c r="G93" s="138"/>
      <c r="H93" s="138"/>
      <c r="I93" s="138"/>
      <c r="J93" s="138"/>
      <c r="K93" s="138"/>
      <c r="L93" s="138"/>
      <c r="M93" s="138"/>
      <c r="N93" s="261">
        <f>N152</f>
        <v>0</v>
      </c>
      <c r="O93" s="262"/>
      <c r="P93" s="262"/>
      <c r="Q93" s="262"/>
      <c r="R93" s="139"/>
      <c r="T93" s="140"/>
      <c r="U93" s="140"/>
    </row>
    <row r="94" spans="2:47" s="6" customFormat="1" ht="24.95" customHeight="1">
      <c r="B94" s="132"/>
      <c r="C94" s="133"/>
      <c r="D94" s="134" t="s">
        <v>122</v>
      </c>
      <c r="E94" s="133"/>
      <c r="F94" s="133"/>
      <c r="G94" s="133"/>
      <c r="H94" s="133"/>
      <c r="I94" s="133"/>
      <c r="J94" s="133"/>
      <c r="K94" s="133"/>
      <c r="L94" s="133"/>
      <c r="M94" s="133"/>
      <c r="N94" s="259">
        <f>N154</f>
        <v>0</v>
      </c>
      <c r="O94" s="260"/>
      <c r="P94" s="260"/>
      <c r="Q94" s="260"/>
      <c r="R94" s="135"/>
      <c r="T94" s="136"/>
      <c r="U94" s="136"/>
    </row>
    <row r="95" spans="2:47" s="7" customFormat="1" ht="19.899999999999999" customHeight="1">
      <c r="B95" s="137"/>
      <c r="C95" s="138"/>
      <c r="D95" s="107" t="s">
        <v>123</v>
      </c>
      <c r="E95" s="138"/>
      <c r="F95" s="138"/>
      <c r="G95" s="138"/>
      <c r="H95" s="138"/>
      <c r="I95" s="138"/>
      <c r="J95" s="138"/>
      <c r="K95" s="138"/>
      <c r="L95" s="138"/>
      <c r="M95" s="138"/>
      <c r="N95" s="261">
        <f>N155</f>
        <v>0</v>
      </c>
      <c r="O95" s="262"/>
      <c r="P95" s="262"/>
      <c r="Q95" s="262"/>
      <c r="R95" s="139"/>
      <c r="T95" s="140"/>
      <c r="U95" s="140"/>
    </row>
    <row r="96" spans="2:47" s="7" customFormat="1" ht="19.899999999999999" customHeight="1">
      <c r="B96" s="137"/>
      <c r="C96" s="138"/>
      <c r="D96" s="107" t="s">
        <v>124</v>
      </c>
      <c r="E96" s="138"/>
      <c r="F96" s="138"/>
      <c r="G96" s="138"/>
      <c r="H96" s="138"/>
      <c r="I96" s="138"/>
      <c r="J96" s="138"/>
      <c r="K96" s="138"/>
      <c r="L96" s="138"/>
      <c r="M96" s="138"/>
      <c r="N96" s="261">
        <f>N157</f>
        <v>0</v>
      </c>
      <c r="O96" s="262"/>
      <c r="P96" s="262"/>
      <c r="Q96" s="262"/>
      <c r="R96" s="139"/>
      <c r="T96" s="140"/>
      <c r="U96" s="140"/>
    </row>
    <row r="97" spans="2:65" s="7" customFormat="1" ht="19.899999999999999" customHeight="1">
      <c r="B97" s="137"/>
      <c r="C97" s="138"/>
      <c r="D97" s="107" t="s">
        <v>125</v>
      </c>
      <c r="E97" s="138"/>
      <c r="F97" s="138"/>
      <c r="G97" s="138"/>
      <c r="H97" s="138"/>
      <c r="I97" s="138"/>
      <c r="J97" s="138"/>
      <c r="K97" s="138"/>
      <c r="L97" s="138"/>
      <c r="M97" s="138"/>
      <c r="N97" s="261">
        <f>N173</f>
        <v>0</v>
      </c>
      <c r="O97" s="262"/>
      <c r="P97" s="262"/>
      <c r="Q97" s="262"/>
      <c r="R97" s="139"/>
      <c r="T97" s="140"/>
      <c r="U97" s="140"/>
    </row>
    <row r="98" spans="2:65" s="7" customFormat="1" ht="19.899999999999999" customHeight="1">
      <c r="B98" s="137"/>
      <c r="C98" s="138"/>
      <c r="D98" s="107" t="s">
        <v>126</v>
      </c>
      <c r="E98" s="138"/>
      <c r="F98" s="138"/>
      <c r="G98" s="138"/>
      <c r="H98" s="138"/>
      <c r="I98" s="138"/>
      <c r="J98" s="138"/>
      <c r="K98" s="138"/>
      <c r="L98" s="138"/>
      <c r="M98" s="138"/>
      <c r="N98" s="261">
        <f>N196</f>
        <v>0</v>
      </c>
      <c r="O98" s="262"/>
      <c r="P98" s="262"/>
      <c r="Q98" s="262"/>
      <c r="R98" s="139"/>
      <c r="T98" s="140"/>
      <c r="U98" s="140"/>
    </row>
    <row r="99" spans="2:65" s="1" customFormat="1" ht="21.75" customHeight="1"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8"/>
      <c r="T99" s="130"/>
      <c r="U99" s="130"/>
    </row>
    <row r="100" spans="2:65" s="1" customFormat="1" ht="29.25" customHeight="1">
      <c r="B100" s="36"/>
      <c r="C100" s="131" t="s">
        <v>127</v>
      </c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258">
        <f>ROUND(N101+N102+N103+N104+N105+N106,2)</f>
        <v>0</v>
      </c>
      <c r="O100" s="263"/>
      <c r="P100" s="263"/>
      <c r="Q100" s="263"/>
      <c r="R100" s="38"/>
      <c r="T100" s="141"/>
      <c r="U100" s="142" t="s">
        <v>41</v>
      </c>
    </row>
    <row r="101" spans="2:65" s="1" customFormat="1" ht="18" customHeight="1">
      <c r="B101" s="36"/>
      <c r="C101" s="37"/>
      <c r="D101" s="228" t="s">
        <v>128</v>
      </c>
      <c r="E101" s="229"/>
      <c r="F101" s="229"/>
      <c r="G101" s="229"/>
      <c r="H101" s="229"/>
      <c r="I101" s="196"/>
      <c r="J101" s="196"/>
      <c r="K101" s="196"/>
      <c r="L101" s="196"/>
      <c r="M101" s="196"/>
      <c r="N101" s="230">
        <f>ROUND(N88*T101,2)</f>
        <v>0</v>
      </c>
      <c r="O101" s="231"/>
      <c r="P101" s="231"/>
      <c r="Q101" s="231"/>
      <c r="R101" s="38"/>
      <c r="S101" s="143"/>
      <c r="T101" s="144"/>
      <c r="U101" s="145" t="s">
        <v>42</v>
      </c>
      <c r="V101" s="146"/>
      <c r="W101" s="146"/>
      <c r="X101" s="146"/>
      <c r="Y101" s="146"/>
      <c r="Z101" s="146"/>
      <c r="AA101" s="146"/>
      <c r="AB101" s="146"/>
      <c r="AC101" s="146"/>
      <c r="AD101" s="146"/>
      <c r="AE101" s="146"/>
      <c r="AF101" s="146"/>
      <c r="AG101" s="146"/>
      <c r="AH101" s="146"/>
      <c r="AI101" s="146"/>
      <c r="AJ101" s="146"/>
      <c r="AK101" s="146"/>
      <c r="AL101" s="146"/>
      <c r="AM101" s="146"/>
      <c r="AN101" s="146"/>
      <c r="AO101" s="146"/>
      <c r="AP101" s="146"/>
      <c r="AQ101" s="146"/>
      <c r="AR101" s="146"/>
      <c r="AS101" s="146"/>
      <c r="AT101" s="146"/>
      <c r="AU101" s="146"/>
      <c r="AV101" s="146"/>
      <c r="AW101" s="146"/>
      <c r="AX101" s="146"/>
      <c r="AY101" s="147" t="s">
        <v>90</v>
      </c>
      <c r="AZ101" s="146"/>
      <c r="BA101" s="146"/>
      <c r="BB101" s="146"/>
      <c r="BC101" s="146"/>
      <c r="BD101" s="146"/>
      <c r="BE101" s="148">
        <f t="shared" ref="BE101:BE106" si="0">IF(U101="základní",N101,0)</f>
        <v>0</v>
      </c>
      <c r="BF101" s="148">
        <f t="shared" ref="BF101:BF106" si="1">IF(U101="snížená",N101,0)</f>
        <v>0</v>
      </c>
      <c r="BG101" s="148">
        <f t="shared" ref="BG101:BG106" si="2">IF(U101="zákl. přenesená",N101,0)</f>
        <v>0</v>
      </c>
      <c r="BH101" s="148">
        <f t="shared" ref="BH101:BH106" si="3">IF(U101="sníž. přenesená",N101,0)</f>
        <v>0</v>
      </c>
      <c r="BI101" s="148">
        <f t="shared" ref="BI101:BI106" si="4">IF(U101="nulová",N101,0)</f>
        <v>0</v>
      </c>
      <c r="BJ101" s="147" t="s">
        <v>85</v>
      </c>
      <c r="BK101" s="146"/>
      <c r="BL101" s="146"/>
      <c r="BM101" s="146"/>
    </row>
    <row r="102" spans="2:65" s="1" customFormat="1" ht="18" customHeight="1">
      <c r="B102" s="36"/>
      <c r="C102" s="37"/>
      <c r="D102" s="228" t="s">
        <v>129</v>
      </c>
      <c r="E102" s="229"/>
      <c r="F102" s="229"/>
      <c r="G102" s="229"/>
      <c r="H102" s="229"/>
      <c r="I102" s="196"/>
      <c r="J102" s="196"/>
      <c r="K102" s="196"/>
      <c r="L102" s="196"/>
      <c r="M102" s="196"/>
      <c r="N102" s="230">
        <f>ROUND(N88*T102,2)</f>
        <v>0</v>
      </c>
      <c r="O102" s="231"/>
      <c r="P102" s="231"/>
      <c r="Q102" s="231"/>
      <c r="R102" s="38"/>
      <c r="S102" s="143"/>
      <c r="T102" s="144"/>
      <c r="U102" s="145" t="s">
        <v>42</v>
      </c>
      <c r="V102" s="146"/>
      <c r="W102" s="146"/>
      <c r="X102" s="146"/>
      <c r="Y102" s="146"/>
      <c r="Z102" s="146"/>
      <c r="AA102" s="146"/>
      <c r="AB102" s="146"/>
      <c r="AC102" s="146"/>
      <c r="AD102" s="146"/>
      <c r="AE102" s="146"/>
      <c r="AF102" s="146"/>
      <c r="AG102" s="146"/>
      <c r="AH102" s="146"/>
      <c r="AI102" s="146"/>
      <c r="AJ102" s="146"/>
      <c r="AK102" s="146"/>
      <c r="AL102" s="146"/>
      <c r="AM102" s="146"/>
      <c r="AN102" s="146"/>
      <c r="AO102" s="146"/>
      <c r="AP102" s="146"/>
      <c r="AQ102" s="146"/>
      <c r="AR102" s="146"/>
      <c r="AS102" s="146"/>
      <c r="AT102" s="146"/>
      <c r="AU102" s="146"/>
      <c r="AV102" s="146"/>
      <c r="AW102" s="146"/>
      <c r="AX102" s="146"/>
      <c r="AY102" s="147" t="s">
        <v>90</v>
      </c>
      <c r="AZ102" s="146"/>
      <c r="BA102" s="146"/>
      <c r="BB102" s="146"/>
      <c r="BC102" s="146"/>
      <c r="BD102" s="146"/>
      <c r="BE102" s="148">
        <f t="shared" si="0"/>
        <v>0</v>
      </c>
      <c r="BF102" s="148">
        <f t="shared" si="1"/>
        <v>0</v>
      </c>
      <c r="BG102" s="148">
        <f t="shared" si="2"/>
        <v>0</v>
      </c>
      <c r="BH102" s="148">
        <f t="shared" si="3"/>
        <v>0</v>
      </c>
      <c r="BI102" s="148">
        <f t="shared" si="4"/>
        <v>0</v>
      </c>
      <c r="BJ102" s="147" t="s">
        <v>85</v>
      </c>
      <c r="BK102" s="146"/>
      <c r="BL102" s="146"/>
      <c r="BM102" s="146"/>
    </row>
    <row r="103" spans="2:65" s="1" customFormat="1" ht="18" customHeight="1">
      <c r="B103" s="36"/>
      <c r="C103" s="37"/>
      <c r="D103" s="228" t="s">
        <v>130</v>
      </c>
      <c r="E103" s="229"/>
      <c r="F103" s="229"/>
      <c r="G103" s="229"/>
      <c r="H103" s="229"/>
      <c r="I103" s="196"/>
      <c r="J103" s="196"/>
      <c r="K103" s="196"/>
      <c r="L103" s="196"/>
      <c r="M103" s="196"/>
      <c r="N103" s="230">
        <f>ROUND(N88*T103,2)</f>
        <v>0</v>
      </c>
      <c r="O103" s="231"/>
      <c r="P103" s="231"/>
      <c r="Q103" s="231"/>
      <c r="R103" s="38"/>
      <c r="S103" s="143"/>
      <c r="T103" s="144"/>
      <c r="U103" s="145" t="s">
        <v>42</v>
      </c>
      <c r="V103" s="146"/>
      <c r="W103" s="146"/>
      <c r="X103" s="146"/>
      <c r="Y103" s="146"/>
      <c r="Z103" s="146"/>
      <c r="AA103" s="146"/>
      <c r="AB103" s="146"/>
      <c r="AC103" s="146"/>
      <c r="AD103" s="146"/>
      <c r="AE103" s="146"/>
      <c r="AF103" s="146"/>
      <c r="AG103" s="146"/>
      <c r="AH103" s="146"/>
      <c r="AI103" s="146"/>
      <c r="AJ103" s="146"/>
      <c r="AK103" s="146"/>
      <c r="AL103" s="146"/>
      <c r="AM103" s="146"/>
      <c r="AN103" s="146"/>
      <c r="AO103" s="146"/>
      <c r="AP103" s="146"/>
      <c r="AQ103" s="146"/>
      <c r="AR103" s="146"/>
      <c r="AS103" s="146"/>
      <c r="AT103" s="146"/>
      <c r="AU103" s="146"/>
      <c r="AV103" s="146"/>
      <c r="AW103" s="146"/>
      <c r="AX103" s="146"/>
      <c r="AY103" s="147" t="s">
        <v>90</v>
      </c>
      <c r="AZ103" s="146"/>
      <c r="BA103" s="146"/>
      <c r="BB103" s="146"/>
      <c r="BC103" s="146"/>
      <c r="BD103" s="146"/>
      <c r="BE103" s="148">
        <f t="shared" si="0"/>
        <v>0</v>
      </c>
      <c r="BF103" s="148">
        <f t="shared" si="1"/>
        <v>0</v>
      </c>
      <c r="BG103" s="148">
        <f t="shared" si="2"/>
        <v>0</v>
      </c>
      <c r="BH103" s="148">
        <f t="shared" si="3"/>
        <v>0</v>
      </c>
      <c r="BI103" s="148">
        <f t="shared" si="4"/>
        <v>0</v>
      </c>
      <c r="BJ103" s="147" t="s">
        <v>85</v>
      </c>
      <c r="BK103" s="146"/>
      <c r="BL103" s="146"/>
      <c r="BM103" s="146"/>
    </row>
    <row r="104" spans="2:65" s="1" customFormat="1" ht="18" customHeight="1">
      <c r="B104" s="36"/>
      <c r="C104" s="37"/>
      <c r="D104" s="228" t="s">
        <v>131</v>
      </c>
      <c r="E104" s="229"/>
      <c r="F104" s="229"/>
      <c r="G104" s="229"/>
      <c r="H104" s="229"/>
      <c r="I104" s="196"/>
      <c r="J104" s="196"/>
      <c r="K104" s="196"/>
      <c r="L104" s="196"/>
      <c r="M104" s="196"/>
      <c r="N104" s="230">
        <f>ROUND(N88*T104,2)</f>
        <v>0</v>
      </c>
      <c r="O104" s="231"/>
      <c r="P104" s="231"/>
      <c r="Q104" s="231"/>
      <c r="R104" s="38"/>
      <c r="S104" s="143"/>
      <c r="T104" s="144"/>
      <c r="U104" s="145" t="s">
        <v>42</v>
      </c>
      <c r="V104" s="146"/>
      <c r="W104" s="146"/>
      <c r="X104" s="146"/>
      <c r="Y104" s="146"/>
      <c r="Z104" s="146"/>
      <c r="AA104" s="146"/>
      <c r="AB104" s="146"/>
      <c r="AC104" s="146"/>
      <c r="AD104" s="146"/>
      <c r="AE104" s="146"/>
      <c r="AF104" s="146"/>
      <c r="AG104" s="146"/>
      <c r="AH104" s="146"/>
      <c r="AI104" s="146"/>
      <c r="AJ104" s="146"/>
      <c r="AK104" s="146"/>
      <c r="AL104" s="146"/>
      <c r="AM104" s="146"/>
      <c r="AN104" s="146"/>
      <c r="AO104" s="146"/>
      <c r="AP104" s="146"/>
      <c r="AQ104" s="146"/>
      <c r="AR104" s="146"/>
      <c r="AS104" s="146"/>
      <c r="AT104" s="146"/>
      <c r="AU104" s="146"/>
      <c r="AV104" s="146"/>
      <c r="AW104" s="146"/>
      <c r="AX104" s="146"/>
      <c r="AY104" s="147" t="s">
        <v>90</v>
      </c>
      <c r="AZ104" s="146"/>
      <c r="BA104" s="146"/>
      <c r="BB104" s="146"/>
      <c r="BC104" s="146"/>
      <c r="BD104" s="146"/>
      <c r="BE104" s="148">
        <f t="shared" si="0"/>
        <v>0</v>
      </c>
      <c r="BF104" s="148">
        <f t="shared" si="1"/>
        <v>0</v>
      </c>
      <c r="BG104" s="148">
        <f t="shared" si="2"/>
        <v>0</v>
      </c>
      <c r="BH104" s="148">
        <f t="shared" si="3"/>
        <v>0</v>
      </c>
      <c r="BI104" s="148">
        <f t="shared" si="4"/>
        <v>0</v>
      </c>
      <c r="BJ104" s="147" t="s">
        <v>85</v>
      </c>
      <c r="BK104" s="146"/>
      <c r="BL104" s="146"/>
      <c r="BM104" s="146"/>
    </row>
    <row r="105" spans="2:65" s="1" customFormat="1" ht="18" customHeight="1">
      <c r="B105" s="36"/>
      <c r="C105" s="37"/>
      <c r="D105" s="228" t="s">
        <v>132</v>
      </c>
      <c r="E105" s="229"/>
      <c r="F105" s="229"/>
      <c r="G105" s="229"/>
      <c r="H105" s="229"/>
      <c r="I105" s="196"/>
      <c r="J105" s="196"/>
      <c r="K105" s="196"/>
      <c r="L105" s="196"/>
      <c r="M105" s="196"/>
      <c r="N105" s="230">
        <f>ROUND(N88*T105,2)</f>
        <v>0</v>
      </c>
      <c r="O105" s="231"/>
      <c r="P105" s="231"/>
      <c r="Q105" s="231"/>
      <c r="R105" s="38"/>
      <c r="S105" s="143"/>
      <c r="T105" s="144"/>
      <c r="U105" s="145" t="s">
        <v>42</v>
      </c>
      <c r="V105" s="146"/>
      <c r="W105" s="146"/>
      <c r="X105" s="146"/>
      <c r="Y105" s="146"/>
      <c r="Z105" s="146"/>
      <c r="AA105" s="146"/>
      <c r="AB105" s="146"/>
      <c r="AC105" s="146"/>
      <c r="AD105" s="146"/>
      <c r="AE105" s="146"/>
      <c r="AF105" s="146"/>
      <c r="AG105" s="146"/>
      <c r="AH105" s="146"/>
      <c r="AI105" s="146"/>
      <c r="AJ105" s="146"/>
      <c r="AK105" s="146"/>
      <c r="AL105" s="146"/>
      <c r="AM105" s="146"/>
      <c r="AN105" s="146"/>
      <c r="AO105" s="146"/>
      <c r="AP105" s="146"/>
      <c r="AQ105" s="146"/>
      <c r="AR105" s="146"/>
      <c r="AS105" s="146"/>
      <c r="AT105" s="146"/>
      <c r="AU105" s="146"/>
      <c r="AV105" s="146"/>
      <c r="AW105" s="146"/>
      <c r="AX105" s="146"/>
      <c r="AY105" s="147" t="s">
        <v>90</v>
      </c>
      <c r="AZ105" s="146"/>
      <c r="BA105" s="146"/>
      <c r="BB105" s="146"/>
      <c r="BC105" s="146"/>
      <c r="BD105" s="146"/>
      <c r="BE105" s="148">
        <f t="shared" si="0"/>
        <v>0</v>
      </c>
      <c r="BF105" s="148">
        <f t="shared" si="1"/>
        <v>0</v>
      </c>
      <c r="BG105" s="148">
        <f t="shared" si="2"/>
        <v>0</v>
      </c>
      <c r="BH105" s="148">
        <f t="shared" si="3"/>
        <v>0</v>
      </c>
      <c r="BI105" s="148">
        <f t="shared" si="4"/>
        <v>0</v>
      </c>
      <c r="BJ105" s="147" t="s">
        <v>85</v>
      </c>
      <c r="BK105" s="146"/>
      <c r="BL105" s="146"/>
      <c r="BM105" s="146"/>
    </row>
    <row r="106" spans="2:65" s="1" customFormat="1" ht="18" customHeight="1">
      <c r="B106" s="36"/>
      <c r="C106" s="37"/>
      <c r="D106" s="197" t="s">
        <v>133</v>
      </c>
      <c r="E106" s="196"/>
      <c r="F106" s="196"/>
      <c r="G106" s="196"/>
      <c r="H106" s="196"/>
      <c r="I106" s="196"/>
      <c r="J106" s="196"/>
      <c r="K106" s="196"/>
      <c r="L106" s="196"/>
      <c r="M106" s="196"/>
      <c r="N106" s="230">
        <f>ROUND(N88*T106,2)</f>
        <v>0</v>
      </c>
      <c r="O106" s="231"/>
      <c r="P106" s="231"/>
      <c r="Q106" s="231"/>
      <c r="R106" s="38"/>
      <c r="S106" s="143"/>
      <c r="T106" s="149"/>
      <c r="U106" s="150" t="s">
        <v>42</v>
      </c>
      <c r="V106" s="146"/>
      <c r="W106" s="146"/>
      <c r="X106" s="146"/>
      <c r="Y106" s="146"/>
      <c r="Z106" s="146"/>
      <c r="AA106" s="146"/>
      <c r="AB106" s="146"/>
      <c r="AC106" s="146"/>
      <c r="AD106" s="146"/>
      <c r="AE106" s="146"/>
      <c r="AF106" s="146"/>
      <c r="AG106" s="146"/>
      <c r="AH106" s="146"/>
      <c r="AI106" s="146"/>
      <c r="AJ106" s="146"/>
      <c r="AK106" s="146"/>
      <c r="AL106" s="146"/>
      <c r="AM106" s="146"/>
      <c r="AN106" s="146"/>
      <c r="AO106" s="146"/>
      <c r="AP106" s="146"/>
      <c r="AQ106" s="146"/>
      <c r="AR106" s="146"/>
      <c r="AS106" s="146"/>
      <c r="AT106" s="146"/>
      <c r="AU106" s="146"/>
      <c r="AV106" s="146"/>
      <c r="AW106" s="146"/>
      <c r="AX106" s="146"/>
      <c r="AY106" s="147" t="s">
        <v>134</v>
      </c>
      <c r="AZ106" s="146"/>
      <c r="BA106" s="146"/>
      <c r="BB106" s="146"/>
      <c r="BC106" s="146"/>
      <c r="BD106" s="146"/>
      <c r="BE106" s="148">
        <f t="shared" si="0"/>
        <v>0</v>
      </c>
      <c r="BF106" s="148">
        <f t="shared" si="1"/>
        <v>0</v>
      </c>
      <c r="BG106" s="148">
        <f t="shared" si="2"/>
        <v>0</v>
      </c>
      <c r="BH106" s="148">
        <f t="shared" si="3"/>
        <v>0</v>
      </c>
      <c r="BI106" s="148">
        <f t="shared" si="4"/>
        <v>0</v>
      </c>
      <c r="BJ106" s="147" t="s">
        <v>85</v>
      </c>
      <c r="BK106" s="146"/>
      <c r="BL106" s="146"/>
      <c r="BM106" s="146"/>
    </row>
    <row r="107" spans="2:65" s="1" customFormat="1">
      <c r="B107" s="36"/>
      <c r="C107" s="37"/>
      <c r="D107" s="37"/>
      <c r="E107" s="37"/>
      <c r="F107" s="37"/>
      <c r="G107" s="37"/>
      <c r="H107" s="37"/>
      <c r="I107" s="37"/>
      <c r="J107" s="37"/>
      <c r="K107" s="37"/>
      <c r="L107" s="37"/>
      <c r="M107" s="37"/>
      <c r="N107" s="37"/>
      <c r="O107" s="37"/>
      <c r="P107" s="37"/>
      <c r="Q107" s="37"/>
      <c r="R107" s="38"/>
      <c r="T107" s="130"/>
      <c r="U107" s="130"/>
    </row>
    <row r="108" spans="2:65" s="1" customFormat="1" ht="29.25" customHeight="1">
      <c r="B108" s="36"/>
      <c r="C108" s="118" t="s">
        <v>101</v>
      </c>
      <c r="D108" s="119"/>
      <c r="E108" s="119"/>
      <c r="F108" s="119"/>
      <c r="G108" s="119"/>
      <c r="H108" s="119"/>
      <c r="I108" s="119"/>
      <c r="J108" s="119"/>
      <c r="K108" s="119"/>
      <c r="L108" s="232">
        <f>ROUND(SUM(N88+N100),2)</f>
        <v>0</v>
      </c>
      <c r="M108" s="232"/>
      <c r="N108" s="232"/>
      <c r="O108" s="232"/>
      <c r="P108" s="232"/>
      <c r="Q108" s="232"/>
      <c r="R108" s="38"/>
      <c r="T108" s="130"/>
      <c r="U108" s="130"/>
    </row>
    <row r="109" spans="2:65" s="1" customFormat="1" ht="6.95" customHeight="1">
      <c r="B109" s="60"/>
      <c r="C109" s="61"/>
      <c r="D109" s="61"/>
      <c r="E109" s="61"/>
      <c r="F109" s="61"/>
      <c r="G109" s="61"/>
      <c r="H109" s="61"/>
      <c r="I109" s="61"/>
      <c r="J109" s="61"/>
      <c r="K109" s="61"/>
      <c r="L109" s="61"/>
      <c r="M109" s="61"/>
      <c r="N109" s="61"/>
      <c r="O109" s="61"/>
      <c r="P109" s="61"/>
      <c r="Q109" s="61"/>
      <c r="R109" s="62"/>
      <c r="T109" s="130"/>
      <c r="U109" s="130"/>
    </row>
    <row r="113" spans="2:65" s="1" customFormat="1" ht="6.95" customHeight="1"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4"/>
      <c r="M113" s="64"/>
      <c r="N113" s="64"/>
      <c r="O113" s="64"/>
      <c r="P113" s="64"/>
      <c r="Q113" s="64"/>
      <c r="R113" s="65"/>
    </row>
    <row r="114" spans="2:65" s="1" customFormat="1" ht="36.950000000000003" customHeight="1">
      <c r="B114" s="36"/>
      <c r="C114" s="200" t="s">
        <v>135</v>
      </c>
      <c r="D114" s="247"/>
      <c r="E114" s="247"/>
      <c r="F114" s="247"/>
      <c r="G114" s="247"/>
      <c r="H114" s="247"/>
      <c r="I114" s="247"/>
      <c r="J114" s="247"/>
      <c r="K114" s="247"/>
      <c r="L114" s="247"/>
      <c r="M114" s="247"/>
      <c r="N114" s="247"/>
      <c r="O114" s="247"/>
      <c r="P114" s="247"/>
      <c r="Q114" s="247"/>
      <c r="R114" s="38"/>
    </row>
    <row r="115" spans="2:65" s="1" customFormat="1" ht="6.95" customHeight="1"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8"/>
    </row>
    <row r="116" spans="2:65" s="1" customFormat="1" ht="30" customHeight="1">
      <c r="B116" s="36"/>
      <c r="C116" s="31" t="s">
        <v>19</v>
      </c>
      <c r="D116" s="37"/>
      <c r="E116" s="37"/>
      <c r="F116" s="245" t="str">
        <f>F6</f>
        <v>ZŠ Komenského č.p. 402, k.ú. Místek - výměna střešní krytiny na hlavní budově a tělocvičně</v>
      </c>
      <c r="G116" s="246"/>
      <c r="H116" s="246"/>
      <c r="I116" s="246"/>
      <c r="J116" s="246"/>
      <c r="K116" s="246"/>
      <c r="L116" s="246"/>
      <c r="M116" s="246"/>
      <c r="N116" s="246"/>
      <c r="O116" s="246"/>
      <c r="P116" s="246"/>
      <c r="Q116" s="37"/>
      <c r="R116" s="38"/>
    </row>
    <row r="117" spans="2:65" s="1" customFormat="1" ht="36.950000000000003" customHeight="1">
      <c r="B117" s="36"/>
      <c r="C117" s="70" t="s">
        <v>109</v>
      </c>
      <c r="D117" s="37"/>
      <c r="E117" s="37"/>
      <c r="F117" s="235" t="str">
        <f>F7</f>
        <v>O2 - výměna střešní krytiny na hlavní budově</v>
      </c>
      <c r="G117" s="247"/>
      <c r="H117" s="247"/>
      <c r="I117" s="247"/>
      <c r="J117" s="247"/>
      <c r="K117" s="247"/>
      <c r="L117" s="247"/>
      <c r="M117" s="247"/>
      <c r="N117" s="247"/>
      <c r="O117" s="247"/>
      <c r="P117" s="247"/>
      <c r="Q117" s="37"/>
      <c r="R117" s="38"/>
    </row>
    <row r="118" spans="2:65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5" s="1" customFormat="1" ht="18" customHeight="1">
      <c r="B119" s="36"/>
      <c r="C119" s="31" t="s">
        <v>24</v>
      </c>
      <c r="D119" s="37"/>
      <c r="E119" s="37"/>
      <c r="F119" s="29" t="str">
        <f>F9</f>
        <v xml:space="preserve"> </v>
      </c>
      <c r="G119" s="37"/>
      <c r="H119" s="37"/>
      <c r="I119" s="37"/>
      <c r="J119" s="37"/>
      <c r="K119" s="31" t="s">
        <v>26</v>
      </c>
      <c r="L119" s="37"/>
      <c r="M119" s="249" t="str">
        <f>IF(O9="","",O9)</f>
        <v>16. 4. 2018</v>
      </c>
      <c r="N119" s="249"/>
      <c r="O119" s="249"/>
      <c r="P119" s="249"/>
      <c r="Q119" s="37"/>
      <c r="R119" s="38"/>
    </row>
    <row r="120" spans="2:65" s="1" customFormat="1" ht="6.95" customHeight="1"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8"/>
    </row>
    <row r="121" spans="2:65" s="1" customFormat="1" ht="15">
      <c r="B121" s="36"/>
      <c r="C121" s="31" t="s">
        <v>28</v>
      </c>
      <c r="D121" s="37"/>
      <c r="E121" s="37"/>
      <c r="F121" s="29" t="str">
        <f>E12</f>
        <v>Statutární město Frýdek-Místek, Radniční 1148</v>
      </c>
      <c r="G121" s="37"/>
      <c r="H121" s="37"/>
      <c r="I121" s="37"/>
      <c r="J121" s="37"/>
      <c r="K121" s="31" t="s">
        <v>34</v>
      </c>
      <c r="L121" s="37"/>
      <c r="M121" s="204" t="str">
        <f>E18</f>
        <v xml:space="preserve"> </v>
      </c>
      <c r="N121" s="204"/>
      <c r="O121" s="204"/>
      <c r="P121" s="204"/>
      <c r="Q121" s="204"/>
      <c r="R121" s="38"/>
    </row>
    <row r="122" spans="2:65" s="1" customFormat="1" ht="14.45" customHeight="1">
      <c r="B122" s="36"/>
      <c r="C122" s="31" t="s">
        <v>32</v>
      </c>
      <c r="D122" s="37"/>
      <c r="E122" s="37"/>
      <c r="F122" s="29" t="str">
        <f>IF(E15="","",E15)</f>
        <v>Vyplň údaj</v>
      </c>
      <c r="G122" s="37"/>
      <c r="H122" s="37"/>
      <c r="I122" s="37"/>
      <c r="J122" s="37"/>
      <c r="K122" s="31" t="s">
        <v>36</v>
      </c>
      <c r="L122" s="37"/>
      <c r="M122" s="204" t="str">
        <f>E21</f>
        <v xml:space="preserve"> </v>
      </c>
      <c r="N122" s="204"/>
      <c r="O122" s="204"/>
      <c r="P122" s="204"/>
      <c r="Q122" s="204"/>
      <c r="R122" s="38"/>
    </row>
    <row r="123" spans="2:65" s="1" customFormat="1" ht="10.35" customHeight="1"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8"/>
    </row>
    <row r="124" spans="2:65" s="8" customFormat="1" ht="29.25" customHeight="1">
      <c r="B124" s="151"/>
      <c r="C124" s="152" t="s">
        <v>136</v>
      </c>
      <c r="D124" s="153" t="s">
        <v>137</v>
      </c>
      <c r="E124" s="153" t="s">
        <v>59</v>
      </c>
      <c r="F124" s="264" t="s">
        <v>138</v>
      </c>
      <c r="G124" s="264"/>
      <c r="H124" s="264"/>
      <c r="I124" s="264"/>
      <c r="J124" s="153" t="s">
        <v>139</v>
      </c>
      <c r="K124" s="153" t="s">
        <v>140</v>
      </c>
      <c r="L124" s="265" t="s">
        <v>141</v>
      </c>
      <c r="M124" s="265"/>
      <c r="N124" s="264" t="s">
        <v>114</v>
      </c>
      <c r="O124" s="264"/>
      <c r="P124" s="264"/>
      <c r="Q124" s="266"/>
      <c r="R124" s="154"/>
      <c r="T124" s="81" t="s">
        <v>142</v>
      </c>
      <c r="U124" s="82" t="s">
        <v>41</v>
      </c>
      <c r="V124" s="82" t="s">
        <v>143</v>
      </c>
      <c r="W124" s="82" t="s">
        <v>144</v>
      </c>
      <c r="X124" s="82" t="s">
        <v>145</v>
      </c>
      <c r="Y124" s="82" t="s">
        <v>146</v>
      </c>
      <c r="Z124" s="82" t="s">
        <v>147</v>
      </c>
      <c r="AA124" s="83" t="s">
        <v>148</v>
      </c>
    </row>
    <row r="125" spans="2:65" s="1" customFormat="1" ht="29.25" customHeight="1">
      <c r="B125" s="36"/>
      <c r="C125" s="85" t="s">
        <v>111</v>
      </c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284">
        <f>BK125</f>
        <v>0</v>
      </c>
      <c r="O125" s="285"/>
      <c r="P125" s="285"/>
      <c r="Q125" s="285"/>
      <c r="R125" s="38"/>
      <c r="T125" s="84"/>
      <c r="U125" s="52"/>
      <c r="V125" s="52"/>
      <c r="W125" s="155">
        <f>W126+W154+W200</f>
        <v>0</v>
      </c>
      <c r="X125" s="52"/>
      <c r="Y125" s="155">
        <f>Y126+Y154+Y200</f>
        <v>40.031839110000007</v>
      </c>
      <c r="Z125" s="52"/>
      <c r="AA125" s="156">
        <f>AA126+AA154+AA200</f>
        <v>32.763274800000005</v>
      </c>
      <c r="AT125" s="19" t="s">
        <v>76</v>
      </c>
      <c r="AU125" s="19" t="s">
        <v>116</v>
      </c>
      <c r="BK125" s="157">
        <f>BK126+BK154+BK200</f>
        <v>0</v>
      </c>
    </row>
    <row r="126" spans="2:65" s="9" customFormat="1" ht="37.35" customHeight="1">
      <c r="B126" s="158"/>
      <c r="C126" s="159"/>
      <c r="D126" s="160" t="s">
        <v>117</v>
      </c>
      <c r="E126" s="160"/>
      <c r="F126" s="160"/>
      <c r="G126" s="160"/>
      <c r="H126" s="160"/>
      <c r="I126" s="160"/>
      <c r="J126" s="160"/>
      <c r="K126" s="160"/>
      <c r="L126" s="160"/>
      <c r="M126" s="160"/>
      <c r="N126" s="286">
        <f>BK126</f>
        <v>0</v>
      </c>
      <c r="O126" s="259"/>
      <c r="P126" s="259"/>
      <c r="Q126" s="259"/>
      <c r="R126" s="161"/>
      <c r="T126" s="162"/>
      <c r="U126" s="159"/>
      <c r="V126" s="159"/>
      <c r="W126" s="163">
        <f>W127+W131+W139+W152</f>
        <v>0</v>
      </c>
      <c r="X126" s="159"/>
      <c r="Y126" s="163">
        <f>Y127+Y131+Y139+Y152</f>
        <v>0.48509999999999998</v>
      </c>
      <c r="Z126" s="159"/>
      <c r="AA126" s="164">
        <f>AA127+AA131+AA139+AA152</f>
        <v>0</v>
      </c>
      <c r="AR126" s="165" t="s">
        <v>85</v>
      </c>
      <c r="AT126" s="166" t="s">
        <v>76</v>
      </c>
      <c r="AU126" s="166" t="s">
        <v>77</v>
      </c>
      <c r="AY126" s="165" t="s">
        <v>149</v>
      </c>
      <c r="BK126" s="167">
        <f>BK127+BK131+BK139+BK152</f>
        <v>0</v>
      </c>
    </row>
    <row r="127" spans="2:65" s="9" customFormat="1" ht="19.899999999999999" customHeight="1">
      <c r="B127" s="158"/>
      <c r="C127" s="159"/>
      <c r="D127" s="168" t="s">
        <v>118</v>
      </c>
      <c r="E127" s="168"/>
      <c r="F127" s="168"/>
      <c r="G127" s="168"/>
      <c r="H127" s="168"/>
      <c r="I127" s="168"/>
      <c r="J127" s="168"/>
      <c r="K127" s="168"/>
      <c r="L127" s="168"/>
      <c r="M127" s="168"/>
      <c r="N127" s="287">
        <f>BK127</f>
        <v>0</v>
      </c>
      <c r="O127" s="288"/>
      <c r="P127" s="288"/>
      <c r="Q127" s="288"/>
      <c r="R127" s="161"/>
      <c r="T127" s="162"/>
      <c r="U127" s="159"/>
      <c r="V127" s="159"/>
      <c r="W127" s="163">
        <f>SUM(W128:W130)</f>
        <v>0</v>
      </c>
      <c r="X127" s="159"/>
      <c r="Y127" s="163">
        <f>SUM(Y128:Y130)</f>
        <v>0.48509999999999998</v>
      </c>
      <c r="Z127" s="159"/>
      <c r="AA127" s="164">
        <f>SUM(AA128:AA130)</f>
        <v>0</v>
      </c>
      <c r="AR127" s="165" t="s">
        <v>85</v>
      </c>
      <c r="AT127" s="166" t="s">
        <v>76</v>
      </c>
      <c r="AU127" s="166" t="s">
        <v>85</v>
      </c>
      <c r="AY127" s="165" t="s">
        <v>149</v>
      </c>
      <c r="BK127" s="167">
        <f>SUM(BK128:BK130)</f>
        <v>0</v>
      </c>
    </row>
    <row r="128" spans="2:65" s="1" customFormat="1" ht="15" customHeight="1">
      <c r="B128" s="36"/>
      <c r="C128" s="169" t="s">
        <v>85</v>
      </c>
      <c r="D128" s="169" t="s">
        <v>150</v>
      </c>
      <c r="E128" s="170" t="s">
        <v>151</v>
      </c>
      <c r="F128" s="267" t="s">
        <v>152</v>
      </c>
      <c r="G128" s="267"/>
      <c r="H128" s="267"/>
      <c r="I128" s="267"/>
      <c r="J128" s="171" t="s">
        <v>153</v>
      </c>
      <c r="K128" s="172">
        <v>10</v>
      </c>
      <c r="L128" s="268">
        <v>0</v>
      </c>
      <c r="M128" s="269"/>
      <c r="N128" s="270">
        <f>ROUND(L128*K128,2)</f>
        <v>0</v>
      </c>
      <c r="O128" s="270"/>
      <c r="P128" s="270"/>
      <c r="Q128" s="270"/>
      <c r="R128" s="38"/>
      <c r="T128" s="173" t="s">
        <v>22</v>
      </c>
      <c r="U128" s="45" t="s">
        <v>42</v>
      </c>
      <c r="V128" s="37"/>
      <c r="W128" s="174">
        <f>V128*K128</f>
        <v>0</v>
      </c>
      <c r="X128" s="174">
        <v>4.8509999999999998E-2</v>
      </c>
      <c r="Y128" s="174">
        <f>X128*K128</f>
        <v>0.48509999999999998</v>
      </c>
      <c r="Z128" s="174">
        <v>0</v>
      </c>
      <c r="AA128" s="175">
        <f>Z128*K128</f>
        <v>0</v>
      </c>
      <c r="AR128" s="19" t="s">
        <v>154</v>
      </c>
      <c r="AT128" s="19" t="s">
        <v>150</v>
      </c>
      <c r="AU128" s="19" t="s">
        <v>107</v>
      </c>
      <c r="AY128" s="19" t="s">
        <v>149</v>
      </c>
      <c r="BE128" s="111">
        <f>IF(U128="základní",N128,0)</f>
        <v>0</v>
      </c>
      <c r="BF128" s="111">
        <f>IF(U128="snížená",N128,0)</f>
        <v>0</v>
      </c>
      <c r="BG128" s="111">
        <f>IF(U128="zákl. přenesená",N128,0)</f>
        <v>0</v>
      </c>
      <c r="BH128" s="111">
        <f>IF(U128="sníž. přenesená",N128,0)</f>
        <v>0</v>
      </c>
      <c r="BI128" s="111">
        <f>IF(U128="nulová",N128,0)</f>
        <v>0</v>
      </c>
      <c r="BJ128" s="19" t="s">
        <v>85</v>
      </c>
      <c r="BK128" s="111">
        <f>ROUND(L128*K128,2)</f>
        <v>0</v>
      </c>
      <c r="BL128" s="19" t="s">
        <v>154</v>
      </c>
      <c r="BM128" s="19" t="s">
        <v>348</v>
      </c>
    </row>
    <row r="129" spans="2:65" s="10" customFormat="1" ht="15" customHeight="1">
      <c r="B129" s="176"/>
      <c r="C129" s="177"/>
      <c r="D129" s="177"/>
      <c r="E129" s="178" t="s">
        <v>22</v>
      </c>
      <c r="F129" s="271" t="s">
        <v>156</v>
      </c>
      <c r="G129" s="272"/>
      <c r="H129" s="272"/>
      <c r="I129" s="272"/>
      <c r="J129" s="177"/>
      <c r="K129" s="179" t="s">
        <v>22</v>
      </c>
      <c r="L129" s="177"/>
      <c r="M129" s="177"/>
      <c r="N129" s="177"/>
      <c r="O129" s="177"/>
      <c r="P129" s="177"/>
      <c r="Q129" s="177"/>
      <c r="R129" s="180"/>
      <c r="T129" s="181"/>
      <c r="U129" s="177"/>
      <c r="V129" s="177"/>
      <c r="W129" s="177"/>
      <c r="X129" s="177"/>
      <c r="Y129" s="177"/>
      <c r="Z129" s="177"/>
      <c r="AA129" s="182"/>
      <c r="AT129" s="183" t="s">
        <v>157</v>
      </c>
      <c r="AU129" s="183" t="s">
        <v>107</v>
      </c>
      <c r="AV129" s="10" t="s">
        <v>85</v>
      </c>
      <c r="AW129" s="10" t="s">
        <v>35</v>
      </c>
      <c r="AX129" s="10" t="s">
        <v>77</v>
      </c>
      <c r="AY129" s="183" t="s">
        <v>149</v>
      </c>
    </row>
    <row r="130" spans="2:65" s="11" customFormat="1" ht="15" customHeight="1">
      <c r="B130" s="184"/>
      <c r="C130" s="185"/>
      <c r="D130" s="185"/>
      <c r="E130" s="186" t="s">
        <v>22</v>
      </c>
      <c r="F130" s="273" t="s">
        <v>349</v>
      </c>
      <c r="G130" s="274"/>
      <c r="H130" s="274"/>
      <c r="I130" s="274"/>
      <c r="J130" s="185"/>
      <c r="K130" s="187">
        <v>10</v>
      </c>
      <c r="L130" s="185"/>
      <c r="M130" s="185"/>
      <c r="N130" s="185"/>
      <c r="O130" s="185"/>
      <c r="P130" s="185"/>
      <c r="Q130" s="185"/>
      <c r="R130" s="188"/>
      <c r="T130" s="189"/>
      <c r="U130" s="185"/>
      <c r="V130" s="185"/>
      <c r="W130" s="185"/>
      <c r="X130" s="185"/>
      <c r="Y130" s="185"/>
      <c r="Z130" s="185"/>
      <c r="AA130" s="190"/>
      <c r="AT130" s="191" t="s">
        <v>157</v>
      </c>
      <c r="AU130" s="191" t="s">
        <v>107</v>
      </c>
      <c r="AV130" s="11" t="s">
        <v>107</v>
      </c>
      <c r="AW130" s="11" t="s">
        <v>35</v>
      </c>
      <c r="AX130" s="11" t="s">
        <v>85</v>
      </c>
      <c r="AY130" s="191" t="s">
        <v>149</v>
      </c>
    </row>
    <row r="131" spans="2:65" s="9" customFormat="1" ht="29.85" customHeight="1">
      <c r="B131" s="158"/>
      <c r="C131" s="159"/>
      <c r="D131" s="168" t="s">
        <v>119</v>
      </c>
      <c r="E131" s="168"/>
      <c r="F131" s="168"/>
      <c r="G131" s="168"/>
      <c r="H131" s="168"/>
      <c r="I131" s="168"/>
      <c r="J131" s="168"/>
      <c r="K131" s="168"/>
      <c r="L131" s="168"/>
      <c r="M131" s="168"/>
      <c r="N131" s="287">
        <f>BK131</f>
        <v>0</v>
      </c>
      <c r="O131" s="288"/>
      <c r="P131" s="288"/>
      <c r="Q131" s="288"/>
      <c r="R131" s="161"/>
      <c r="T131" s="162"/>
      <c r="U131" s="159"/>
      <c r="V131" s="159"/>
      <c r="W131" s="163">
        <f>SUM(W132:W138)</f>
        <v>0</v>
      </c>
      <c r="X131" s="159"/>
      <c r="Y131" s="163">
        <f>SUM(Y132:Y138)</f>
        <v>0</v>
      </c>
      <c r="Z131" s="159"/>
      <c r="AA131" s="164">
        <f>SUM(AA132:AA138)</f>
        <v>0</v>
      </c>
      <c r="AR131" s="165" t="s">
        <v>85</v>
      </c>
      <c r="AT131" s="166" t="s">
        <v>76</v>
      </c>
      <c r="AU131" s="166" t="s">
        <v>85</v>
      </c>
      <c r="AY131" s="165" t="s">
        <v>149</v>
      </c>
      <c r="BK131" s="167">
        <f>SUM(BK132:BK138)</f>
        <v>0</v>
      </c>
    </row>
    <row r="132" spans="2:65" s="1" customFormat="1" ht="30" customHeight="1">
      <c r="B132" s="36"/>
      <c r="C132" s="169" t="s">
        <v>107</v>
      </c>
      <c r="D132" s="169" t="s">
        <v>150</v>
      </c>
      <c r="E132" s="170" t="s">
        <v>159</v>
      </c>
      <c r="F132" s="267" t="s">
        <v>160</v>
      </c>
      <c r="G132" s="267"/>
      <c r="H132" s="267"/>
      <c r="I132" s="267"/>
      <c r="J132" s="171" t="s">
        <v>153</v>
      </c>
      <c r="K132" s="172">
        <v>1072</v>
      </c>
      <c r="L132" s="268">
        <v>0</v>
      </c>
      <c r="M132" s="269"/>
      <c r="N132" s="270">
        <f>ROUND(L132*K132,2)</f>
        <v>0</v>
      </c>
      <c r="O132" s="270"/>
      <c r="P132" s="270"/>
      <c r="Q132" s="270"/>
      <c r="R132" s="38"/>
      <c r="T132" s="173" t="s">
        <v>22</v>
      </c>
      <c r="U132" s="45" t="s">
        <v>42</v>
      </c>
      <c r="V132" s="37"/>
      <c r="W132" s="174">
        <f>V132*K132</f>
        <v>0</v>
      </c>
      <c r="X132" s="174">
        <v>0</v>
      </c>
      <c r="Y132" s="174">
        <f>X132*K132</f>
        <v>0</v>
      </c>
      <c r="Z132" s="174">
        <v>0</v>
      </c>
      <c r="AA132" s="175">
        <f>Z132*K132</f>
        <v>0</v>
      </c>
      <c r="AR132" s="19" t="s">
        <v>154</v>
      </c>
      <c r="AT132" s="19" t="s">
        <v>150</v>
      </c>
      <c r="AU132" s="19" t="s">
        <v>107</v>
      </c>
      <c r="AY132" s="19" t="s">
        <v>149</v>
      </c>
      <c r="BE132" s="111">
        <f>IF(U132="základní",N132,0)</f>
        <v>0</v>
      </c>
      <c r="BF132" s="111">
        <f>IF(U132="snížená",N132,0)</f>
        <v>0</v>
      </c>
      <c r="BG132" s="111">
        <f>IF(U132="zákl. přenesená",N132,0)</f>
        <v>0</v>
      </c>
      <c r="BH132" s="111">
        <f>IF(U132="sníž. přenesená",N132,0)</f>
        <v>0</v>
      </c>
      <c r="BI132" s="111">
        <f>IF(U132="nulová",N132,0)</f>
        <v>0</v>
      </c>
      <c r="BJ132" s="19" t="s">
        <v>85</v>
      </c>
      <c r="BK132" s="111">
        <f>ROUND(L132*K132,2)</f>
        <v>0</v>
      </c>
      <c r="BL132" s="19" t="s">
        <v>154</v>
      </c>
      <c r="BM132" s="19" t="s">
        <v>350</v>
      </c>
    </row>
    <row r="133" spans="2:65" s="1" customFormat="1" ht="30" customHeight="1">
      <c r="B133" s="36"/>
      <c r="C133" s="169" t="s">
        <v>162</v>
      </c>
      <c r="D133" s="169" t="s">
        <v>150</v>
      </c>
      <c r="E133" s="170" t="s">
        <v>163</v>
      </c>
      <c r="F133" s="267" t="s">
        <v>164</v>
      </c>
      <c r="G133" s="267"/>
      <c r="H133" s="267"/>
      <c r="I133" s="267"/>
      <c r="J133" s="171" t="s">
        <v>153</v>
      </c>
      <c r="K133" s="172">
        <v>64320</v>
      </c>
      <c r="L133" s="268">
        <v>0</v>
      </c>
      <c r="M133" s="269"/>
      <c r="N133" s="270">
        <f>ROUND(L133*K133,2)</f>
        <v>0</v>
      </c>
      <c r="O133" s="270"/>
      <c r="P133" s="270"/>
      <c r="Q133" s="270"/>
      <c r="R133" s="38"/>
      <c r="T133" s="173" t="s">
        <v>22</v>
      </c>
      <c r="U133" s="45" t="s">
        <v>42</v>
      </c>
      <c r="V133" s="37"/>
      <c r="W133" s="174">
        <f>V133*K133</f>
        <v>0</v>
      </c>
      <c r="X133" s="174">
        <v>0</v>
      </c>
      <c r="Y133" s="174">
        <f>X133*K133</f>
        <v>0</v>
      </c>
      <c r="Z133" s="174">
        <v>0</v>
      </c>
      <c r="AA133" s="175">
        <f>Z133*K133</f>
        <v>0</v>
      </c>
      <c r="AR133" s="19" t="s">
        <v>154</v>
      </c>
      <c r="AT133" s="19" t="s">
        <v>150</v>
      </c>
      <c r="AU133" s="19" t="s">
        <v>107</v>
      </c>
      <c r="AY133" s="19" t="s">
        <v>149</v>
      </c>
      <c r="BE133" s="111">
        <f>IF(U133="základní",N133,0)</f>
        <v>0</v>
      </c>
      <c r="BF133" s="111">
        <f>IF(U133="snížená",N133,0)</f>
        <v>0</v>
      </c>
      <c r="BG133" s="111">
        <f>IF(U133="zákl. přenesená",N133,0)</f>
        <v>0</v>
      </c>
      <c r="BH133" s="111">
        <f>IF(U133="sníž. přenesená",N133,0)</f>
        <v>0</v>
      </c>
      <c r="BI133" s="111">
        <f>IF(U133="nulová",N133,0)</f>
        <v>0</v>
      </c>
      <c r="BJ133" s="19" t="s">
        <v>85</v>
      </c>
      <c r="BK133" s="111">
        <f>ROUND(L133*K133,2)</f>
        <v>0</v>
      </c>
      <c r="BL133" s="19" t="s">
        <v>154</v>
      </c>
      <c r="BM133" s="19" t="s">
        <v>351</v>
      </c>
    </row>
    <row r="134" spans="2:65" s="11" customFormat="1" ht="22.5" customHeight="1">
      <c r="B134" s="184"/>
      <c r="C134" s="185"/>
      <c r="D134" s="185"/>
      <c r="E134" s="186" t="s">
        <v>22</v>
      </c>
      <c r="F134" s="275" t="s">
        <v>352</v>
      </c>
      <c r="G134" s="276"/>
      <c r="H134" s="276"/>
      <c r="I134" s="276"/>
      <c r="J134" s="185"/>
      <c r="K134" s="187">
        <v>64320</v>
      </c>
      <c r="L134" s="185"/>
      <c r="M134" s="185"/>
      <c r="N134" s="185"/>
      <c r="O134" s="185"/>
      <c r="P134" s="185"/>
      <c r="Q134" s="185"/>
      <c r="R134" s="188"/>
      <c r="T134" s="189"/>
      <c r="U134" s="185"/>
      <c r="V134" s="185"/>
      <c r="W134" s="185"/>
      <c r="X134" s="185"/>
      <c r="Y134" s="185"/>
      <c r="Z134" s="185"/>
      <c r="AA134" s="190"/>
      <c r="AT134" s="191" t="s">
        <v>157</v>
      </c>
      <c r="AU134" s="191" t="s">
        <v>107</v>
      </c>
      <c r="AV134" s="11" t="s">
        <v>107</v>
      </c>
      <c r="AW134" s="11" t="s">
        <v>35</v>
      </c>
      <c r="AX134" s="11" t="s">
        <v>85</v>
      </c>
      <c r="AY134" s="191" t="s">
        <v>149</v>
      </c>
    </row>
    <row r="135" spans="2:65" s="1" customFormat="1" ht="31.5" customHeight="1">
      <c r="B135" s="36"/>
      <c r="C135" s="169" t="s">
        <v>154</v>
      </c>
      <c r="D135" s="169" t="s">
        <v>150</v>
      </c>
      <c r="E135" s="170" t="s">
        <v>167</v>
      </c>
      <c r="F135" s="267" t="s">
        <v>168</v>
      </c>
      <c r="G135" s="267"/>
      <c r="H135" s="267"/>
      <c r="I135" s="267"/>
      <c r="J135" s="171" t="s">
        <v>153</v>
      </c>
      <c r="K135" s="172">
        <v>720</v>
      </c>
      <c r="L135" s="268">
        <v>0</v>
      </c>
      <c r="M135" s="269"/>
      <c r="N135" s="270">
        <f>ROUND(L135*K135,2)</f>
        <v>0</v>
      </c>
      <c r="O135" s="270"/>
      <c r="P135" s="270"/>
      <c r="Q135" s="270"/>
      <c r="R135" s="38"/>
      <c r="T135" s="173" t="s">
        <v>22</v>
      </c>
      <c r="U135" s="45" t="s">
        <v>42</v>
      </c>
      <c r="V135" s="37"/>
      <c r="W135" s="174">
        <f>V135*K135</f>
        <v>0</v>
      </c>
      <c r="X135" s="174">
        <v>0</v>
      </c>
      <c r="Y135" s="174">
        <f>X135*K135</f>
        <v>0</v>
      </c>
      <c r="Z135" s="174">
        <v>0</v>
      </c>
      <c r="AA135" s="175">
        <f>Z135*K135</f>
        <v>0</v>
      </c>
      <c r="AR135" s="19" t="s">
        <v>154</v>
      </c>
      <c r="AT135" s="19" t="s">
        <v>150</v>
      </c>
      <c r="AU135" s="19" t="s">
        <v>107</v>
      </c>
      <c r="AY135" s="19" t="s">
        <v>149</v>
      </c>
      <c r="BE135" s="111">
        <f>IF(U135="základní",N135,0)</f>
        <v>0</v>
      </c>
      <c r="BF135" s="111">
        <f>IF(U135="snížená",N135,0)</f>
        <v>0</v>
      </c>
      <c r="BG135" s="111">
        <f>IF(U135="zákl. přenesená",N135,0)</f>
        <v>0</v>
      </c>
      <c r="BH135" s="111">
        <f>IF(U135="sníž. přenesená",N135,0)</f>
        <v>0</v>
      </c>
      <c r="BI135" s="111">
        <f>IF(U135="nulová",N135,0)</f>
        <v>0</v>
      </c>
      <c r="BJ135" s="19" t="s">
        <v>85</v>
      </c>
      <c r="BK135" s="111">
        <f>ROUND(L135*K135,2)</f>
        <v>0</v>
      </c>
      <c r="BL135" s="19" t="s">
        <v>154</v>
      </c>
      <c r="BM135" s="19" t="s">
        <v>353</v>
      </c>
    </row>
    <row r="136" spans="2:65" s="1" customFormat="1" ht="15" customHeight="1">
      <c r="B136" s="36"/>
      <c r="C136" s="169" t="s">
        <v>170</v>
      </c>
      <c r="D136" s="169" t="s">
        <v>150</v>
      </c>
      <c r="E136" s="170" t="s">
        <v>354</v>
      </c>
      <c r="F136" s="267" t="s">
        <v>355</v>
      </c>
      <c r="G136" s="267"/>
      <c r="H136" s="267"/>
      <c r="I136" s="267"/>
      <c r="J136" s="171" t="s">
        <v>182</v>
      </c>
      <c r="K136" s="172">
        <v>2.5</v>
      </c>
      <c r="L136" s="268">
        <v>0</v>
      </c>
      <c r="M136" s="269"/>
      <c r="N136" s="270">
        <f>ROUND(L136*K136,2)</f>
        <v>0</v>
      </c>
      <c r="O136" s="270"/>
      <c r="P136" s="270"/>
      <c r="Q136" s="270"/>
      <c r="R136" s="38"/>
      <c r="T136" s="173" t="s">
        <v>22</v>
      </c>
      <c r="U136" s="45" t="s">
        <v>42</v>
      </c>
      <c r="V136" s="37"/>
      <c r="W136" s="174">
        <f>V136*K136</f>
        <v>0</v>
      </c>
      <c r="X136" s="174">
        <v>0</v>
      </c>
      <c r="Y136" s="174">
        <f>X136*K136</f>
        <v>0</v>
      </c>
      <c r="Z136" s="174">
        <v>0</v>
      </c>
      <c r="AA136" s="175">
        <f>Z136*K136</f>
        <v>0</v>
      </c>
      <c r="AR136" s="19" t="s">
        <v>154</v>
      </c>
      <c r="AT136" s="19" t="s">
        <v>150</v>
      </c>
      <c r="AU136" s="19" t="s">
        <v>107</v>
      </c>
      <c r="AY136" s="19" t="s">
        <v>149</v>
      </c>
      <c r="BE136" s="111">
        <f>IF(U136="základní",N136,0)</f>
        <v>0</v>
      </c>
      <c r="BF136" s="111">
        <f>IF(U136="snížená",N136,0)</f>
        <v>0</v>
      </c>
      <c r="BG136" s="111">
        <f>IF(U136="zákl. přenesená",N136,0)</f>
        <v>0</v>
      </c>
      <c r="BH136" s="111">
        <f>IF(U136="sníž. přenesená",N136,0)</f>
        <v>0</v>
      </c>
      <c r="BI136" s="111">
        <f>IF(U136="nulová",N136,0)</f>
        <v>0</v>
      </c>
      <c r="BJ136" s="19" t="s">
        <v>85</v>
      </c>
      <c r="BK136" s="111">
        <f>ROUND(L136*K136,2)</f>
        <v>0</v>
      </c>
      <c r="BL136" s="19" t="s">
        <v>154</v>
      </c>
      <c r="BM136" s="19" t="s">
        <v>356</v>
      </c>
    </row>
    <row r="137" spans="2:65" s="1" customFormat="1" ht="15" customHeight="1">
      <c r="B137" s="36"/>
      <c r="C137" s="169" t="s">
        <v>175</v>
      </c>
      <c r="D137" s="169" t="s">
        <v>150</v>
      </c>
      <c r="E137" s="170" t="s">
        <v>357</v>
      </c>
      <c r="F137" s="267" t="s">
        <v>358</v>
      </c>
      <c r="G137" s="267"/>
      <c r="H137" s="267"/>
      <c r="I137" s="267"/>
      <c r="J137" s="171" t="s">
        <v>182</v>
      </c>
      <c r="K137" s="172">
        <v>150</v>
      </c>
      <c r="L137" s="268">
        <v>0</v>
      </c>
      <c r="M137" s="269"/>
      <c r="N137" s="270">
        <f>ROUND(L137*K137,2)</f>
        <v>0</v>
      </c>
      <c r="O137" s="270"/>
      <c r="P137" s="270"/>
      <c r="Q137" s="270"/>
      <c r="R137" s="38"/>
      <c r="T137" s="173" t="s">
        <v>22</v>
      </c>
      <c r="U137" s="45" t="s">
        <v>42</v>
      </c>
      <c r="V137" s="37"/>
      <c r="W137" s="174">
        <f>V137*K137</f>
        <v>0</v>
      </c>
      <c r="X137" s="174">
        <v>0</v>
      </c>
      <c r="Y137" s="174">
        <f>X137*K137</f>
        <v>0</v>
      </c>
      <c r="Z137" s="174">
        <v>0</v>
      </c>
      <c r="AA137" s="175">
        <f>Z137*K137</f>
        <v>0</v>
      </c>
      <c r="AR137" s="19" t="s">
        <v>154</v>
      </c>
      <c r="AT137" s="19" t="s">
        <v>150</v>
      </c>
      <c r="AU137" s="19" t="s">
        <v>107</v>
      </c>
      <c r="AY137" s="19" t="s">
        <v>149</v>
      </c>
      <c r="BE137" s="111">
        <f>IF(U137="základní",N137,0)</f>
        <v>0</v>
      </c>
      <c r="BF137" s="111">
        <f>IF(U137="snížená",N137,0)</f>
        <v>0</v>
      </c>
      <c r="BG137" s="111">
        <f>IF(U137="zákl. přenesená",N137,0)</f>
        <v>0</v>
      </c>
      <c r="BH137" s="111">
        <f>IF(U137="sníž. přenesená",N137,0)</f>
        <v>0</v>
      </c>
      <c r="BI137" s="111">
        <f>IF(U137="nulová",N137,0)</f>
        <v>0</v>
      </c>
      <c r="BJ137" s="19" t="s">
        <v>85</v>
      </c>
      <c r="BK137" s="111">
        <f>ROUND(L137*K137,2)</f>
        <v>0</v>
      </c>
      <c r="BL137" s="19" t="s">
        <v>154</v>
      </c>
      <c r="BM137" s="19" t="s">
        <v>359</v>
      </c>
    </row>
    <row r="138" spans="2:65" s="11" customFormat="1" ht="15" customHeight="1">
      <c r="B138" s="184"/>
      <c r="C138" s="185"/>
      <c r="D138" s="185"/>
      <c r="E138" s="186" t="s">
        <v>22</v>
      </c>
      <c r="F138" s="275" t="s">
        <v>360</v>
      </c>
      <c r="G138" s="276"/>
      <c r="H138" s="276"/>
      <c r="I138" s="276"/>
      <c r="J138" s="185"/>
      <c r="K138" s="187">
        <v>150</v>
      </c>
      <c r="L138" s="185"/>
      <c r="M138" s="185"/>
      <c r="N138" s="185"/>
      <c r="O138" s="185"/>
      <c r="P138" s="185"/>
      <c r="Q138" s="185"/>
      <c r="R138" s="188"/>
      <c r="T138" s="189"/>
      <c r="U138" s="185"/>
      <c r="V138" s="185"/>
      <c r="W138" s="185"/>
      <c r="X138" s="185"/>
      <c r="Y138" s="185"/>
      <c r="Z138" s="185"/>
      <c r="AA138" s="190"/>
      <c r="AT138" s="191" t="s">
        <v>157</v>
      </c>
      <c r="AU138" s="191" t="s">
        <v>107</v>
      </c>
      <c r="AV138" s="11" t="s">
        <v>107</v>
      </c>
      <c r="AW138" s="11" t="s">
        <v>35</v>
      </c>
      <c r="AX138" s="11" t="s">
        <v>85</v>
      </c>
      <c r="AY138" s="191" t="s">
        <v>149</v>
      </c>
    </row>
    <row r="139" spans="2:65" s="9" customFormat="1" ht="29.85" customHeight="1">
      <c r="B139" s="158"/>
      <c r="C139" s="159"/>
      <c r="D139" s="168" t="s">
        <v>120</v>
      </c>
      <c r="E139" s="168"/>
      <c r="F139" s="168"/>
      <c r="G139" s="168"/>
      <c r="H139" s="168"/>
      <c r="I139" s="168"/>
      <c r="J139" s="168"/>
      <c r="K139" s="168"/>
      <c r="L139" s="168"/>
      <c r="M139" s="168"/>
      <c r="N139" s="287">
        <f>BK139</f>
        <v>0</v>
      </c>
      <c r="O139" s="288"/>
      <c r="P139" s="288"/>
      <c r="Q139" s="288"/>
      <c r="R139" s="161"/>
      <c r="T139" s="162"/>
      <c r="U139" s="159"/>
      <c r="V139" s="159"/>
      <c r="W139" s="163">
        <f>SUM(W140:W151)</f>
        <v>0</v>
      </c>
      <c r="X139" s="159"/>
      <c r="Y139" s="163">
        <f>SUM(Y140:Y151)</f>
        <v>0</v>
      </c>
      <c r="Z139" s="159"/>
      <c r="AA139" s="164">
        <f>SUM(AA140:AA151)</f>
        <v>0</v>
      </c>
      <c r="AR139" s="165" t="s">
        <v>85</v>
      </c>
      <c r="AT139" s="166" t="s">
        <v>76</v>
      </c>
      <c r="AU139" s="166" t="s">
        <v>85</v>
      </c>
      <c r="AY139" s="165" t="s">
        <v>149</v>
      </c>
      <c r="BK139" s="167">
        <f>SUM(BK140:BK151)</f>
        <v>0</v>
      </c>
    </row>
    <row r="140" spans="2:65" s="1" customFormat="1" ht="30" customHeight="1">
      <c r="B140" s="36"/>
      <c r="C140" s="169" t="s">
        <v>179</v>
      </c>
      <c r="D140" s="169" t="s">
        <v>150</v>
      </c>
      <c r="E140" s="170" t="s">
        <v>171</v>
      </c>
      <c r="F140" s="267" t="s">
        <v>172</v>
      </c>
      <c r="G140" s="267"/>
      <c r="H140" s="267"/>
      <c r="I140" s="267"/>
      <c r="J140" s="171" t="s">
        <v>173</v>
      </c>
      <c r="K140" s="172">
        <v>32.762999999999998</v>
      </c>
      <c r="L140" s="268">
        <v>0</v>
      </c>
      <c r="M140" s="269"/>
      <c r="N140" s="270">
        <f>ROUND(L140*K140,2)</f>
        <v>0</v>
      </c>
      <c r="O140" s="270"/>
      <c r="P140" s="270"/>
      <c r="Q140" s="270"/>
      <c r="R140" s="38"/>
      <c r="T140" s="173" t="s">
        <v>22</v>
      </c>
      <c r="U140" s="45" t="s">
        <v>42</v>
      </c>
      <c r="V140" s="37"/>
      <c r="W140" s="174">
        <f>V140*K140</f>
        <v>0</v>
      </c>
      <c r="X140" s="174">
        <v>0</v>
      </c>
      <c r="Y140" s="174">
        <f>X140*K140</f>
        <v>0</v>
      </c>
      <c r="Z140" s="174">
        <v>0</v>
      </c>
      <c r="AA140" s="175">
        <f>Z140*K140</f>
        <v>0</v>
      </c>
      <c r="AR140" s="19" t="s">
        <v>154</v>
      </c>
      <c r="AT140" s="19" t="s">
        <v>150</v>
      </c>
      <c r="AU140" s="19" t="s">
        <v>107</v>
      </c>
      <c r="AY140" s="19" t="s">
        <v>149</v>
      </c>
      <c r="BE140" s="111">
        <f>IF(U140="základní",N140,0)</f>
        <v>0</v>
      </c>
      <c r="BF140" s="111">
        <f>IF(U140="snížená",N140,0)</f>
        <v>0</v>
      </c>
      <c r="BG140" s="111">
        <f>IF(U140="zákl. přenesená",N140,0)</f>
        <v>0</v>
      </c>
      <c r="BH140" s="111">
        <f>IF(U140="sníž. přenesená",N140,0)</f>
        <v>0</v>
      </c>
      <c r="BI140" s="111">
        <f>IF(U140="nulová",N140,0)</f>
        <v>0</v>
      </c>
      <c r="BJ140" s="19" t="s">
        <v>85</v>
      </c>
      <c r="BK140" s="111">
        <f>ROUND(L140*K140,2)</f>
        <v>0</v>
      </c>
      <c r="BL140" s="19" t="s">
        <v>154</v>
      </c>
      <c r="BM140" s="19" t="s">
        <v>361</v>
      </c>
    </row>
    <row r="141" spans="2:65" s="1" customFormat="1" ht="30" customHeight="1">
      <c r="B141" s="36"/>
      <c r="C141" s="169" t="s">
        <v>185</v>
      </c>
      <c r="D141" s="169" t="s">
        <v>150</v>
      </c>
      <c r="E141" s="170" t="s">
        <v>176</v>
      </c>
      <c r="F141" s="267" t="s">
        <v>177</v>
      </c>
      <c r="G141" s="267"/>
      <c r="H141" s="267"/>
      <c r="I141" s="267"/>
      <c r="J141" s="171" t="s">
        <v>173</v>
      </c>
      <c r="K141" s="172">
        <v>32.762999999999998</v>
      </c>
      <c r="L141" s="268">
        <v>0</v>
      </c>
      <c r="M141" s="269"/>
      <c r="N141" s="270">
        <f>ROUND(L141*K141,2)</f>
        <v>0</v>
      </c>
      <c r="O141" s="270"/>
      <c r="P141" s="270"/>
      <c r="Q141" s="270"/>
      <c r="R141" s="38"/>
      <c r="T141" s="173" t="s">
        <v>22</v>
      </c>
      <c r="U141" s="45" t="s">
        <v>42</v>
      </c>
      <c r="V141" s="37"/>
      <c r="W141" s="174">
        <f>V141*K141</f>
        <v>0</v>
      </c>
      <c r="X141" s="174">
        <v>0</v>
      </c>
      <c r="Y141" s="174">
        <f>X141*K141</f>
        <v>0</v>
      </c>
      <c r="Z141" s="174">
        <v>0</v>
      </c>
      <c r="AA141" s="175">
        <f>Z141*K141</f>
        <v>0</v>
      </c>
      <c r="AR141" s="19" t="s">
        <v>154</v>
      </c>
      <c r="AT141" s="19" t="s">
        <v>150</v>
      </c>
      <c r="AU141" s="19" t="s">
        <v>107</v>
      </c>
      <c r="AY141" s="19" t="s">
        <v>149</v>
      </c>
      <c r="BE141" s="111">
        <f>IF(U141="základní",N141,0)</f>
        <v>0</v>
      </c>
      <c r="BF141" s="111">
        <f>IF(U141="snížená",N141,0)</f>
        <v>0</v>
      </c>
      <c r="BG141" s="111">
        <f>IF(U141="zákl. přenesená",N141,0)</f>
        <v>0</v>
      </c>
      <c r="BH141" s="111">
        <f>IF(U141="sníž. přenesená",N141,0)</f>
        <v>0</v>
      </c>
      <c r="BI141" s="111">
        <f>IF(U141="nulová",N141,0)</f>
        <v>0</v>
      </c>
      <c r="BJ141" s="19" t="s">
        <v>85</v>
      </c>
      <c r="BK141" s="111">
        <f>ROUND(L141*K141,2)</f>
        <v>0</v>
      </c>
      <c r="BL141" s="19" t="s">
        <v>154</v>
      </c>
      <c r="BM141" s="19" t="s">
        <v>362</v>
      </c>
    </row>
    <row r="142" spans="2:65" s="1" customFormat="1" ht="15" customHeight="1">
      <c r="B142" s="36"/>
      <c r="C142" s="169" t="s">
        <v>189</v>
      </c>
      <c r="D142" s="169" t="s">
        <v>150</v>
      </c>
      <c r="E142" s="170" t="s">
        <v>363</v>
      </c>
      <c r="F142" s="267" t="s">
        <v>364</v>
      </c>
      <c r="G142" s="267"/>
      <c r="H142" s="267"/>
      <c r="I142" s="267"/>
      <c r="J142" s="171" t="s">
        <v>182</v>
      </c>
      <c r="K142" s="172">
        <v>24</v>
      </c>
      <c r="L142" s="268">
        <v>0</v>
      </c>
      <c r="M142" s="269"/>
      <c r="N142" s="270">
        <f>ROUND(L142*K142,2)</f>
        <v>0</v>
      </c>
      <c r="O142" s="270"/>
      <c r="P142" s="270"/>
      <c r="Q142" s="270"/>
      <c r="R142" s="38"/>
      <c r="T142" s="173" t="s">
        <v>22</v>
      </c>
      <c r="U142" s="45" t="s">
        <v>42</v>
      </c>
      <c r="V142" s="37"/>
      <c r="W142" s="174">
        <f>V142*K142</f>
        <v>0</v>
      </c>
      <c r="X142" s="174">
        <v>0</v>
      </c>
      <c r="Y142" s="174">
        <f>X142*K142</f>
        <v>0</v>
      </c>
      <c r="Z142" s="174">
        <v>0</v>
      </c>
      <c r="AA142" s="175">
        <f>Z142*K142</f>
        <v>0</v>
      </c>
      <c r="AR142" s="19" t="s">
        <v>154</v>
      </c>
      <c r="AT142" s="19" t="s">
        <v>150</v>
      </c>
      <c r="AU142" s="19" t="s">
        <v>107</v>
      </c>
      <c r="AY142" s="19" t="s">
        <v>149</v>
      </c>
      <c r="BE142" s="111">
        <f>IF(U142="základní",N142,0)</f>
        <v>0</v>
      </c>
      <c r="BF142" s="111">
        <f>IF(U142="snížená",N142,0)</f>
        <v>0</v>
      </c>
      <c r="BG142" s="111">
        <f>IF(U142="zákl. přenesená",N142,0)</f>
        <v>0</v>
      </c>
      <c r="BH142" s="111">
        <f>IF(U142="sníž. přenesená",N142,0)</f>
        <v>0</v>
      </c>
      <c r="BI142" s="111">
        <f>IF(U142="nulová",N142,0)</f>
        <v>0</v>
      </c>
      <c r="BJ142" s="19" t="s">
        <v>85</v>
      </c>
      <c r="BK142" s="111">
        <f>ROUND(L142*K142,2)</f>
        <v>0</v>
      </c>
      <c r="BL142" s="19" t="s">
        <v>154</v>
      </c>
      <c r="BM142" s="19" t="s">
        <v>365</v>
      </c>
    </row>
    <row r="143" spans="2:65" s="11" customFormat="1" ht="15" customHeight="1">
      <c r="B143" s="184"/>
      <c r="C143" s="185"/>
      <c r="D143" s="185"/>
      <c r="E143" s="186" t="s">
        <v>22</v>
      </c>
      <c r="F143" s="275" t="s">
        <v>366</v>
      </c>
      <c r="G143" s="276"/>
      <c r="H143" s="276"/>
      <c r="I143" s="276"/>
      <c r="J143" s="185"/>
      <c r="K143" s="187">
        <v>24</v>
      </c>
      <c r="L143" s="185"/>
      <c r="M143" s="185"/>
      <c r="N143" s="185"/>
      <c r="O143" s="185"/>
      <c r="P143" s="185"/>
      <c r="Q143" s="185"/>
      <c r="R143" s="188"/>
      <c r="T143" s="189"/>
      <c r="U143" s="185"/>
      <c r="V143" s="185"/>
      <c r="W143" s="185"/>
      <c r="X143" s="185"/>
      <c r="Y143" s="185"/>
      <c r="Z143" s="185"/>
      <c r="AA143" s="190"/>
      <c r="AT143" s="191" t="s">
        <v>157</v>
      </c>
      <c r="AU143" s="191" t="s">
        <v>107</v>
      </c>
      <c r="AV143" s="11" t="s">
        <v>107</v>
      </c>
      <c r="AW143" s="11" t="s">
        <v>35</v>
      </c>
      <c r="AX143" s="11" t="s">
        <v>85</v>
      </c>
      <c r="AY143" s="191" t="s">
        <v>149</v>
      </c>
    </row>
    <row r="144" spans="2:65" s="1" customFormat="1" ht="15" customHeight="1">
      <c r="B144" s="36"/>
      <c r="C144" s="169" t="s">
        <v>193</v>
      </c>
      <c r="D144" s="169" t="s">
        <v>150</v>
      </c>
      <c r="E144" s="170" t="s">
        <v>186</v>
      </c>
      <c r="F144" s="267" t="s">
        <v>187</v>
      </c>
      <c r="G144" s="267"/>
      <c r="H144" s="267"/>
      <c r="I144" s="267"/>
      <c r="J144" s="171" t="s">
        <v>173</v>
      </c>
      <c r="K144" s="172">
        <v>32.762999999999998</v>
      </c>
      <c r="L144" s="268">
        <v>0</v>
      </c>
      <c r="M144" s="269"/>
      <c r="N144" s="270">
        <f>ROUND(L144*K144,2)</f>
        <v>0</v>
      </c>
      <c r="O144" s="270"/>
      <c r="P144" s="270"/>
      <c r="Q144" s="270"/>
      <c r="R144" s="38"/>
      <c r="T144" s="173" t="s">
        <v>22</v>
      </c>
      <c r="U144" s="45" t="s">
        <v>42</v>
      </c>
      <c r="V144" s="37"/>
      <c r="W144" s="174">
        <f>V144*K144</f>
        <v>0</v>
      </c>
      <c r="X144" s="174">
        <v>0</v>
      </c>
      <c r="Y144" s="174">
        <f>X144*K144</f>
        <v>0</v>
      </c>
      <c r="Z144" s="174">
        <v>0</v>
      </c>
      <c r="AA144" s="175">
        <f>Z144*K144</f>
        <v>0</v>
      </c>
      <c r="AR144" s="19" t="s">
        <v>154</v>
      </c>
      <c r="AT144" s="19" t="s">
        <v>150</v>
      </c>
      <c r="AU144" s="19" t="s">
        <v>107</v>
      </c>
      <c r="AY144" s="19" t="s">
        <v>149</v>
      </c>
      <c r="BE144" s="111">
        <f>IF(U144="základní",N144,0)</f>
        <v>0</v>
      </c>
      <c r="BF144" s="111">
        <f>IF(U144="snížená",N144,0)</f>
        <v>0</v>
      </c>
      <c r="BG144" s="111">
        <f>IF(U144="zákl. přenesená",N144,0)</f>
        <v>0</v>
      </c>
      <c r="BH144" s="111">
        <f>IF(U144="sníž. přenesená",N144,0)</f>
        <v>0</v>
      </c>
      <c r="BI144" s="111">
        <f>IF(U144="nulová",N144,0)</f>
        <v>0</v>
      </c>
      <c r="BJ144" s="19" t="s">
        <v>85</v>
      </c>
      <c r="BK144" s="111">
        <f>ROUND(L144*K144,2)</f>
        <v>0</v>
      </c>
      <c r="BL144" s="19" t="s">
        <v>154</v>
      </c>
      <c r="BM144" s="19" t="s">
        <v>367</v>
      </c>
    </row>
    <row r="145" spans="2:65" s="1" customFormat="1" ht="15" customHeight="1">
      <c r="B145" s="36"/>
      <c r="C145" s="169" t="s">
        <v>198</v>
      </c>
      <c r="D145" s="169" t="s">
        <v>150</v>
      </c>
      <c r="E145" s="170" t="s">
        <v>190</v>
      </c>
      <c r="F145" s="267" t="s">
        <v>191</v>
      </c>
      <c r="G145" s="267"/>
      <c r="H145" s="267"/>
      <c r="I145" s="267"/>
      <c r="J145" s="171" t="s">
        <v>173</v>
      </c>
      <c r="K145" s="172">
        <v>458.68200000000002</v>
      </c>
      <c r="L145" s="268">
        <v>0</v>
      </c>
      <c r="M145" s="269"/>
      <c r="N145" s="270">
        <f>ROUND(L145*K145,2)</f>
        <v>0</v>
      </c>
      <c r="O145" s="270"/>
      <c r="P145" s="270"/>
      <c r="Q145" s="270"/>
      <c r="R145" s="38"/>
      <c r="T145" s="173" t="s">
        <v>22</v>
      </c>
      <c r="U145" s="45" t="s">
        <v>42</v>
      </c>
      <c r="V145" s="37"/>
      <c r="W145" s="174">
        <f>V145*K145</f>
        <v>0</v>
      </c>
      <c r="X145" s="174">
        <v>0</v>
      </c>
      <c r="Y145" s="174">
        <f>X145*K145</f>
        <v>0</v>
      </c>
      <c r="Z145" s="174">
        <v>0</v>
      </c>
      <c r="AA145" s="175">
        <f>Z145*K145</f>
        <v>0</v>
      </c>
      <c r="AR145" s="19" t="s">
        <v>154</v>
      </c>
      <c r="AT145" s="19" t="s">
        <v>150</v>
      </c>
      <c r="AU145" s="19" t="s">
        <v>107</v>
      </c>
      <c r="AY145" s="19" t="s">
        <v>149</v>
      </c>
      <c r="BE145" s="111">
        <f>IF(U145="základní",N145,0)</f>
        <v>0</v>
      </c>
      <c r="BF145" s="111">
        <f>IF(U145="snížená",N145,0)</f>
        <v>0</v>
      </c>
      <c r="BG145" s="111">
        <f>IF(U145="zákl. přenesená",N145,0)</f>
        <v>0</v>
      </c>
      <c r="BH145" s="111">
        <f>IF(U145="sníž. přenesená",N145,0)</f>
        <v>0</v>
      </c>
      <c r="BI145" s="111">
        <f>IF(U145="nulová",N145,0)</f>
        <v>0</v>
      </c>
      <c r="BJ145" s="19" t="s">
        <v>85</v>
      </c>
      <c r="BK145" s="111">
        <f>ROUND(L145*K145,2)</f>
        <v>0</v>
      </c>
      <c r="BL145" s="19" t="s">
        <v>154</v>
      </c>
      <c r="BM145" s="19" t="s">
        <v>368</v>
      </c>
    </row>
    <row r="146" spans="2:65" s="1" customFormat="1" ht="15" customHeight="1">
      <c r="B146" s="36"/>
      <c r="C146" s="169" t="s">
        <v>203</v>
      </c>
      <c r="D146" s="169" t="s">
        <v>150</v>
      </c>
      <c r="E146" s="170" t="s">
        <v>194</v>
      </c>
      <c r="F146" s="267" t="s">
        <v>195</v>
      </c>
      <c r="G146" s="267"/>
      <c r="H146" s="267"/>
      <c r="I146" s="267"/>
      <c r="J146" s="171" t="s">
        <v>173</v>
      </c>
      <c r="K146" s="172">
        <v>8.9949999999999992</v>
      </c>
      <c r="L146" s="268">
        <v>0</v>
      </c>
      <c r="M146" s="269"/>
      <c r="N146" s="270">
        <f>ROUND(L146*K146,2)</f>
        <v>0</v>
      </c>
      <c r="O146" s="270"/>
      <c r="P146" s="270"/>
      <c r="Q146" s="270"/>
      <c r="R146" s="38"/>
      <c r="T146" s="173" t="s">
        <v>22</v>
      </c>
      <c r="U146" s="45" t="s">
        <v>42</v>
      </c>
      <c r="V146" s="37"/>
      <c r="W146" s="174">
        <f>V146*K146</f>
        <v>0</v>
      </c>
      <c r="X146" s="174">
        <v>0</v>
      </c>
      <c r="Y146" s="174">
        <f>X146*K146</f>
        <v>0</v>
      </c>
      <c r="Z146" s="174">
        <v>0</v>
      </c>
      <c r="AA146" s="175">
        <f>Z146*K146</f>
        <v>0</v>
      </c>
      <c r="AR146" s="19" t="s">
        <v>154</v>
      </c>
      <c r="AT146" s="19" t="s">
        <v>150</v>
      </c>
      <c r="AU146" s="19" t="s">
        <v>107</v>
      </c>
      <c r="AY146" s="19" t="s">
        <v>149</v>
      </c>
      <c r="BE146" s="111">
        <f>IF(U146="základní",N146,0)</f>
        <v>0</v>
      </c>
      <c r="BF146" s="111">
        <f>IF(U146="snížená",N146,0)</f>
        <v>0</v>
      </c>
      <c r="BG146" s="111">
        <f>IF(U146="zákl. přenesená",N146,0)</f>
        <v>0</v>
      </c>
      <c r="BH146" s="111">
        <f>IF(U146="sníž. přenesená",N146,0)</f>
        <v>0</v>
      </c>
      <c r="BI146" s="111">
        <f>IF(U146="nulová",N146,0)</f>
        <v>0</v>
      </c>
      <c r="BJ146" s="19" t="s">
        <v>85</v>
      </c>
      <c r="BK146" s="111">
        <f>ROUND(L146*K146,2)</f>
        <v>0</v>
      </c>
      <c r="BL146" s="19" t="s">
        <v>154</v>
      </c>
      <c r="BM146" s="19" t="s">
        <v>369</v>
      </c>
    </row>
    <row r="147" spans="2:65" s="11" customFormat="1" ht="15" customHeight="1">
      <c r="B147" s="184"/>
      <c r="C147" s="185"/>
      <c r="D147" s="185"/>
      <c r="E147" s="186" t="s">
        <v>22</v>
      </c>
      <c r="F147" s="275" t="s">
        <v>370</v>
      </c>
      <c r="G147" s="276"/>
      <c r="H147" s="276"/>
      <c r="I147" s="276"/>
      <c r="J147" s="185"/>
      <c r="K147" s="187">
        <v>8.9949999999999992</v>
      </c>
      <c r="L147" s="185"/>
      <c r="M147" s="185"/>
      <c r="N147" s="185"/>
      <c r="O147" s="185"/>
      <c r="P147" s="185"/>
      <c r="Q147" s="185"/>
      <c r="R147" s="188"/>
      <c r="T147" s="189"/>
      <c r="U147" s="185"/>
      <c r="V147" s="185"/>
      <c r="W147" s="185"/>
      <c r="X147" s="185"/>
      <c r="Y147" s="185"/>
      <c r="Z147" s="185"/>
      <c r="AA147" s="190"/>
      <c r="AT147" s="191" t="s">
        <v>157</v>
      </c>
      <c r="AU147" s="191" t="s">
        <v>107</v>
      </c>
      <c r="AV147" s="11" t="s">
        <v>107</v>
      </c>
      <c r="AW147" s="11" t="s">
        <v>35</v>
      </c>
      <c r="AX147" s="11" t="s">
        <v>85</v>
      </c>
      <c r="AY147" s="191" t="s">
        <v>149</v>
      </c>
    </row>
    <row r="148" spans="2:65" s="1" customFormat="1" ht="15" customHeight="1">
      <c r="B148" s="36"/>
      <c r="C148" s="169" t="s">
        <v>208</v>
      </c>
      <c r="D148" s="169" t="s">
        <v>150</v>
      </c>
      <c r="E148" s="170" t="s">
        <v>199</v>
      </c>
      <c r="F148" s="267" t="s">
        <v>200</v>
      </c>
      <c r="G148" s="267"/>
      <c r="H148" s="267"/>
      <c r="I148" s="267"/>
      <c r="J148" s="171" t="s">
        <v>173</v>
      </c>
      <c r="K148" s="172">
        <v>22.847000000000001</v>
      </c>
      <c r="L148" s="268">
        <v>0</v>
      </c>
      <c r="M148" s="269"/>
      <c r="N148" s="270">
        <f>ROUND(L148*K148,2)</f>
        <v>0</v>
      </c>
      <c r="O148" s="270"/>
      <c r="P148" s="270"/>
      <c r="Q148" s="270"/>
      <c r="R148" s="38"/>
      <c r="T148" s="173" t="s">
        <v>22</v>
      </c>
      <c r="U148" s="45" t="s">
        <v>42</v>
      </c>
      <c r="V148" s="37"/>
      <c r="W148" s="174">
        <f>V148*K148</f>
        <v>0</v>
      </c>
      <c r="X148" s="174">
        <v>0</v>
      </c>
      <c r="Y148" s="174">
        <f>X148*K148</f>
        <v>0</v>
      </c>
      <c r="Z148" s="174">
        <v>0</v>
      </c>
      <c r="AA148" s="175">
        <f>Z148*K148</f>
        <v>0</v>
      </c>
      <c r="AR148" s="19" t="s">
        <v>154</v>
      </c>
      <c r="AT148" s="19" t="s">
        <v>150</v>
      </c>
      <c r="AU148" s="19" t="s">
        <v>107</v>
      </c>
      <c r="AY148" s="19" t="s">
        <v>149</v>
      </c>
      <c r="BE148" s="111">
        <f>IF(U148="základní",N148,0)</f>
        <v>0</v>
      </c>
      <c r="BF148" s="111">
        <f>IF(U148="snížená",N148,0)</f>
        <v>0</v>
      </c>
      <c r="BG148" s="111">
        <f>IF(U148="zákl. přenesená",N148,0)</f>
        <v>0</v>
      </c>
      <c r="BH148" s="111">
        <f>IF(U148="sníž. přenesená",N148,0)</f>
        <v>0</v>
      </c>
      <c r="BI148" s="111">
        <f>IF(U148="nulová",N148,0)</f>
        <v>0</v>
      </c>
      <c r="BJ148" s="19" t="s">
        <v>85</v>
      </c>
      <c r="BK148" s="111">
        <f>ROUND(L148*K148,2)</f>
        <v>0</v>
      </c>
      <c r="BL148" s="19" t="s">
        <v>154</v>
      </c>
      <c r="BM148" s="19" t="s">
        <v>371</v>
      </c>
    </row>
    <row r="149" spans="2:65" s="11" customFormat="1" ht="15" customHeight="1">
      <c r="B149" s="184"/>
      <c r="C149" s="185"/>
      <c r="D149" s="185"/>
      <c r="E149" s="186" t="s">
        <v>22</v>
      </c>
      <c r="F149" s="275" t="s">
        <v>372</v>
      </c>
      <c r="G149" s="276"/>
      <c r="H149" s="276"/>
      <c r="I149" s="276"/>
      <c r="J149" s="185"/>
      <c r="K149" s="187">
        <v>22.847000000000001</v>
      </c>
      <c r="L149" s="185"/>
      <c r="M149" s="185"/>
      <c r="N149" s="185"/>
      <c r="O149" s="185"/>
      <c r="P149" s="185"/>
      <c r="Q149" s="185"/>
      <c r="R149" s="188"/>
      <c r="T149" s="189"/>
      <c r="U149" s="185"/>
      <c r="V149" s="185"/>
      <c r="W149" s="185"/>
      <c r="X149" s="185"/>
      <c r="Y149" s="185"/>
      <c r="Z149" s="185"/>
      <c r="AA149" s="190"/>
      <c r="AT149" s="191" t="s">
        <v>157</v>
      </c>
      <c r="AU149" s="191" t="s">
        <v>107</v>
      </c>
      <c r="AV149" s="11" t="s">
        <v>107</v>
      </c>
      <c r="AW149" s="11" t="s">
        <v>35</v>
      </c>
      <c r="AX149" s="11" t="s">
        <v>85</v>
      </c>
      <c r="AY149" s="191" t="s">
        <v>149</v>
      </c>
    </row>
    <row r="150" spans="2:65" s="1" customFormat="1" ht="15" customHeight="1">
      <c r="B150" s="36"/>
      <c r="C150" s="169" t="s">
        <v>212</v>
      </c>
      <c r="D150" s="169" t="s">
        <v>150</v>
      </c>
      <c r="E150" s="170" t="s">
        <v>204</v>
      </c>
      <c r="F150" s="267" t="s">
        <v>205</v>
      </c>
      <c r="G150" s="267"/>
      <c r="H150" s="267"/>
      <c r="I150" s="267"/>
      <c r="J150" s="171" t="s">
        <v>173</v>
      </c>
      <c r="K150" s="172">
        <v>0.92100000000000004</v>
      </c>
      <c r="L150" s="268">
        <v>0</v>
      </c>
      <c r="M150" s="269"/>
      <c r="N150" s="270">
        <f>ROUND(L150*K150,2)</f>
        <v>0</v>
      </c>
      <c r="O150" s="270"/>
      <c r="P150" s="270"/>
      <c r="Q150" s="270"/>
      <c r="R150" s="38"/>
      <c r="T150" s="173" t="s">
        <v>22</v>
      </c>
      <c r="U150" s="45" t="s">
        <v>42</v>
      </c>
      <c r="V150" s="37"/>
      <c r="W150" s="174">
        <f>V150*K150</f>
        <v>0</v>
      </c>
      <c r="X150" s="174">
        <v>0</v>
      </c>
      <c r="Y150" s="174">
        <f>X150*K150</f>
        <v>0</v>
      </c>
      <c r="Z150" s="174">
        <v>0</v>
      </c>
      <c r="AA150" s="175">
        <f>Z150*K150</f>
        <v>0</v>
      </c>
      <c r="AR150" s="19" t="s">
        <v>154</v>
      </c>
      <c r="AT150" s="19" t="s">
        <v>150</v>
      </c>
      <c r="AU150" s="19" t="s">
        <v>107</v>
      </c>
      <c r="AY150" s="19" t="s">
        <v>149</v>
      </c>
      <c r="BE150" s="111">
        <f>IF(U150="základní",N150,0)</f>
        <v>0</v>
      </c>
      <c r="BF150" s="111">
        <f>IF(U150="snížená",N150,0)</f>
        <v>0</v>
      </c>
      <c r="BG150" s="111">
        <f>IF(U150="zákl. přenesená",N150,0)</f>
        <v>0</v>
      </c>
      <c r="BH150" s="111">
        <f>IF(U150="sníž. přenesená",N150,0)</f>
        <v>0</v>
      </c>
      <c r="BI150" s="111">
        <f>IF(U150="nulová",N150,0)</f>
        <v>0</v>
      </c>
      <c r="BJ150" s="19" t="s">
        <v>85</v>
      </c>
      <c r="BK150" s="111">
        <f>ROUND(L150*K150,2)</f>
        <v>0</v>
      </c>
      <c r="BL150" s="19" t="s">
        <v>154</v>
      </c>
      <c r="BM150" s="19" t="s">
        <v>373</v>
      </c>
    </row>
    <row r="151" spans="2:65" s="11" customFormat="1" ht="15" customHeight="1">
      <c r="B151" s="184"/>
      <c r="C151" s="185"/>
      <c r="D151" s="185"/>
      <c r="E151" s="186" t="s">
        <v>22</v>
      </c>
      <c r="F151" s="275" t="s">
        <v>374</v>
      </c>
      <c r="G151" s="276"/>
      <c r="H151" s="276"/>
      <c r="I151" s="276"/>
      <c r="J151" s="185"/>
      <c r="K151" s="187">
        <v>0.92100000000000004</v>
      </c>
      <c r="L151" s="185"/>
      <c r="M151" s="185"/>
      <c r="N151" s="185"/>
      <c r="O151" s="185"/>
      <c r="P151" s="185"/>
      <c r="Q151" s="185"/>
      <c r="R151" s="188"/>
      <c r="T151" s="189"/>
      <c r="U151" s="185"/>
      <c r="V151" s="185"/>
      <c r="W151" s="185"/>
      <c r="X151" s="185"/>
      <c r="Y151" s="185"/>
      <c r="Z151" s="185"/>
      <c r="AA151" s="190"/>
      <c r="AT151" s="191" t="s">
        <v>157</v>
      </c>
      <c r="AU151" s="191" t="s">
        <v>107</v>
      </c>
      <c r="AV151" s="11" t="s">
        <v>107</v>
      </c>
      <c r="AW151" s="11" t="s">
        <v>35</v>
      </c>
      <c r="AX151" s="11" t="s">
        <v>85</v>
      </c>
      <c r="AY151" s="191" t="s">
        <v>149</v>
      </c>
    </row>
    <row r="152" spans="2:65" s="9" customFormat="1" ht="29.85" customHeight="1">
      <c r="B152" s="158"/>
      <c r="C152" s="159"/>
      <c r="D152" s="168" t="s">
        <v>121</v>
      </c>
      <c r="E152" s="168"/>
      <c r="F152" s="168"/>
      <c r="G152" s="168"/>
      <c r="H152" s="168"/>
      <c r="I152" s="168"/>
      <c r="J152" s="168"/>
      <c r="K152" s="168"/>
      <c r="L152" s="168"/>
      <c r="M152" s="168"/>
      <c r="N152" s="287">
        <f>BK152</f>
        <v>0</v>
      </c>
      <c r="O152" s="288"/>
      <c r="P152" s="288"/>
      <c r="Q152" s="288"/>
      <c r="R152" s="161"/>
      <c r="T152" s="162"/>
      <c r="U152" s="159"/>
      <c r="V152" s="159"/>
      <c r="W152" s="163">
        <f>W153</f>
        <v>0</v>
      </c>
      <c r="X152" s="159"/>
      <c r="Y152" s="163">
        <f>Y153</f>
        <v>0</v>
      </c>
      <c r="Z152" s="159"/>
      <c r="AA152" s="164">
        <f>AA153</f>
        <v>0</v>
      </c>
      <c r="AR152" s="165" t="s">
        <v>85</v>
      </c>
      <c r="AT152" s="166" t="s">
        <v>76</v>
      </c>
      <c r="AU152" s="166" t="s">
        <v>85</v>
      </c>
      <c r="AY152" s="165" t="s">
        <v>149</v>
      </c>
      <c r="BK152" s="167">
        <f>BK153</f>
        <v>0</v>
      </c>
    </row>
    <row r="153" spans="2:65" s="1" customFormat="1" ht="15" customHeight="1">
      <c r="B153" s="36"/>
      <c r="C153" s="169" t="s">
        <v>11</v>
      </c>
      <c r="D153" s="169" t="s">
        <v>150</v>
      </c>
      <c r="E153" s="170" t="s">
        <v>209</v>
      </c>
      <c r="F153" s="267" t="s">
        <v>210</v>
      </c>
      <c r="G153" s="267"/>
      <c r="H153" s="267"/>
      <c r="I153" s="267"/>
      <c r="J153" s="171" t="s">
        <v>173</v>
      </c>
      <c r="K153" s="172">
        <v>0.48499999999999999</v>
      </c>
      <c r="L153" s="268">
        <v>0</v>
      </c>
      <c r="M153" s="269"/>
      <c r="N153" s="270">
        <f>ROUND(L153*K153,2)</f>
        <v>0</v>
      </c>
      <c r="O153" s="270"/>
      <c r="P153" s="270"/>
      <c r="Q153" s="270"/>
      <c r="R153" s="38"/>
      <c r="T153" s="173" t="s">
        <v>22</v>
      </c>
      <c r="U153" s="45" t="s">
        <v>42</v>
      </c>
      <c r="V153" s="37"/>
      <c r="W153" s="174">
        <f>V153*K153</f>
        <v>0</v>
      </c>
      <c r="X153" s="174">
        <v>0</v>
      </c>
      <c r="Y153" s="174">
        <f>X153*K153</f>
        <v>0</v>
      </c>
      <c r="Z153" s="174">
        <v>0</v>
      </c>
      <c r="AA153" s="175">
        <f>Z153*K153</f>
        <v>0</v>
      </c>
      <c r="AR153" s="19" t="s">
        <v>154</v>
      </c>
      <c r="AT153" s="19" t="s">
        <v>150</v>
      </c>
      <c r="AU153" s="19" t="s">
        <v>107</v>
      </c>
      <c r="AY153" s="19" t="s">
        <v>149</v>
      </c>
      <c r="BE153" s="111">
        <f>IF(U153="základní",N153,0)</f>
        <v>0</v>
      </c>
      <c r="BF153" s="111">
        <f>IF(U153="snížená",N153,0)</f>
        <v>0</v>
      </c>
      <c r="BG153" s="111">
        <f>IF(U153="zákl. přenesená",N153,0)</f>
        <v>0</v>
      </c>
      <c r="BH153" s="111">
        <f>IF(U153="sníž. přenesená",N153,0)</f>
        <v>0</v>
      </c>
      <c r="BI153" s="111">
        <f>IF(U153="nulová",N153,0)</f>
        <v>0</v>
      </c>
      <c r="BJ153" s="19" t="s">
        <v>85</v>
      </c>
      <c r="BK153" s="111">
        <f>ROUND(L153*K153,2)</f>
        <v>0</v>
      </c>
      <c r="BL153" s="19" t="s">
        <v>154</v>
      </c>
      <c r="BM153" s="19" t="s">
        <v>375</v>
      </c>
    </row>
    <row r="154" spans="2:65" s="9" customFormat="1" ht="37.35" customHeight="1">
      <c r="B154" s="158"/>
      <c r="C154" s="159"/>
      <c r="D154" s="160" t="s">
        <v>122</v>
      </c>
      <c r="E154" s="160"/>
      <c r="F154" s="160"/>
      <c r="G154" s="160"/>
      <c r="H154" s="160"/>
      <c r="I154" s="160"/>
      <c r="J154" s="160"/>
      <c r="K154" s="160"/>
      <c r="L154" s="160"/>
      <c r="M154" s="160"/>
      <c r="N154" s="281">
        <f>BK154</f>
        <v>0</v>
      </c>
      <c r="O154" s="282"/>
      <c r="P154" s="282"/>
      <c r="Q154" s="282"/>
      <c r="R154" s="161"/>
      <c r="T154" s="162"/>
      <c r="U154" s="159"/>
      <c r="V154" s="159"/>
      <c r="W154" s="163">
        <f>W155+W157+W173+W196</f>
        <v>0</v>
      </c>
      <c r="X154" s="159"/>
      <c r="Y154" s="163">
        <f>Y155+Y157+Y173+Y196</f>
        <v>39.546739110000004</v>
      </c>
      <c r="Z154" s="159"/>
      <c r="AA154" s="164">
        <f>AA155+AA157+AA173+AA196</f>
        <v>32.763274800000005</v>
      </c>
      <c r="AR154" s="165" t="s">
        <v>107</v>
      </c>
      <c r="AT154" s="166" t="s">
        <v>76</v>
      </c>
      <c r="AU154" s="166" t="s">
        <v>77</v>
      </c>
      <c r="AY154" s="165" t="s">
        <v>149</v>
      </c>
      <c r="BK154" s="167">
        <f>BK155+BK157+BK173+BK196</f>
        <v>0</v>
      </c>
    </row>
    <row r="155" spans="2:65" s="9" customFormat="1" ht="19.899999999999999" customHeight="1">
      <c r="B155" s="158"/>
      <c r="C155" s="159"/>
      <c r="D155" s="168" t="s">
        <v>123</v>
      </c>
      <c r="E155" s="168"/>
      <c r="F155" s="168"/>
      <c r="G155" s="168"/>
      <c r="H155" s="168"/>
      <c r="I155" s="168"/>
      <c r="J155" s="168"/>
      <c r="K155" s="168"/>
      <c r="L155" s="168"/>
      <c r="M155" s="168"/>
      <c r="N155" s="287">
        <f>BK155</f>
        <v>0</v>
      </c>
      <c r="O155" s="288"/>
      <c r="P155" s="288"/>
      <c r="Q155" s="288"/>
      <c r="R155" s="161"/>
      <c r="T155" s="162"/>
      <c r="U155" s="159"/>
      <c r="V155" s="159"/>
      <c r="W155" s="163">
        <f>W156</f>
        <v>0</v>
      </c>
      <c r="X155" s="159"/>
      <c r="Y155" s="163">
        <f>Y156</f>
        <v>0</v>
      </c>
      <c r="Z155" s="159"/>
      <c r="AA155" s="164">
        <f>AA156</f>
        <v>0</v>
      </c>
      <c r="AR155" s="165" t="s">
        <v>107</v>
      </c>
      <c r="AT155" s="166" t="s">
        <v>76</v>
      </c>
      <c r="AU155" s="166" t="s">
        <v>85</v>
      </c>
      <c r="AY155" s="165" t="s">
        <v>149</v>
      </c>
      <c r="BK155" s="167">
        <f>BK156</f>
        <v>0</v>
      </c>
    </row>
    <row r="156" spans="2:65" s="1" customFormat="1" ht="15" customHeight="1">
      <c r="B156" s="36"/>
      <c r="C156" s="169" t="s">
        <v>216</v>
      </c>
      <c r="D156" s="169" t="s">
        <v>150</v>
      </c>
      <c r="E156" s="170" t="s">
        <v>213</v>
      </c>
      <c r="F156" s="267" t="s">
        <v>214</v>
      </c>
      <c r="G156" s="267"/>
      <c r="H156" s="267"/>
      <c r="I156" s="267"/>
      <c r="J156" s="171" t="s">
        <v>215</v>
      </c>
      <c r="K156" s="172">
        <v>1</v>
      </c>
      <c r="L156" s="268">
        <v>0</v>
      </c>
      <c r="M156" s="269"/>
      <c r="N156" s="270">
        <f>ROUND(L156*K156,2)</f>
        <v>0</v>
      </c>
      <c r="O156" s="270"/>
      <c r="P156" s="270"/>
      <c r="Q156" s="270"/>
      <c r="R156" s="38"/>
      <c r="T156" s="173" t="s">
        <v>22</v>
      </c>
      <c r="U156" s="45" t="s">
        <v>42</v>
      </c>
      <c r="V156" s="37"/>
      <c r="W156" s="174">
        <f>V156*K156</f>
        <v>0</v>
      </c>
      <c r="X156" s="174">
        <v>0</v>
      </c>
      <c r="Y156" s="174">
        <f>X156*K156</f>
        <v>0</v>
      </c>
      <c r="Z156" s="174">
        <v>0</v>
      </c>
      <c r="AA156" s="175">
        <f>Z156*K156</f>
        <v>0</v>
      </c>
      <c r="AR156" s="19" t="s">
        <v>216</v>
      </c>
      <c r="AT156" s="19" t="s">
        <v>150</v>
      </c>
      <c r="AU156" s="19" t="s">
        <v>107</v>
      </c>
      <c r="AY156" s="19" t="s">
        <v>149</v>
      </c>
      <c r="BE156" s="111">
        <f>IF(U156="základní",N156,0)</f>
        <v>0</v>
      </c>
      <c r="BF156" s="111">
        <f>IF(U156="snížená",N156,0)</f>
        <v>0</v>
      </c>
      <c r="BG156" s="111">
        <f>IF(U156="zákl. přenesená",N156,0)</f>
        <v>0</v>
      </c>
      <c r="BH156" s="111">
        <f>IF(U156="sníž. přenesená",N156,0)</f>
        <v>0</v>
      </c>
      <c r="BI156" s="111">
        <f>IF(U156="nulová",N156,0)</f>
        <v>0</v>
      </c>
      <c r="BJ156" s="19" t="s">
        <v>85</v>
      </c>
      <c r="BK156" s="111">
        <f>ROUND(L156*K156,2)</f>
        <v>0</v>
      </c>
      <c r="BL156" s="19" t="s">
        <v>216</v>
      </c>
      <c r="BM156" s="19" t="s">
        <v>376</v>
      </c>
    </row>
    <row r="157" spans="2:65" s="9" customFormat="1" ht="29.85" customHeight="1">
      <c r="B157" s="158"/>
      <c r="C157" s="159"/>
      <c r="D157" s="168" t="s">
        <v>124</v>
      </c>
      <c r="E157" s="168"/>
      <c r="F157" s="168"/>
      <c r="G157" s="168"/>
      <c r="H157" s="168"/>
      <c r="I157" s="168"/>
      <c r="J157" s="168"/>
      <c r="K157" s="168"/>
      <c r="L157" s="168"/>
      <c r="M157" s="168"/>
      <c r="N157" s="289">
        <f>BK157</f>
        <v>0</v>
      </c>
      <c r="O157" s="290"/>
      <c r="P157" s="290"/>
      <c r="Q157" s="290"/>
      <c r="R157" s="161"/>
      <c r="T157" s="162"/>
      <c r="U157" s="159"/>
      <c r="V157" s="159"/>
      <c r="W157" s="163">
        <f>SUM(W158:W172)</f>
        <v>0</v>
      </c>
      <c r="X157" s="159"/>
      <c r="Y157" s="163">
        <f>SUM(Y158:Y172)</f>
        <v>27.562793509999999</v>
      </c>
      <c r="Z157" s="159"/>
      <c r="AA157" s="164">
        <f>SUM(AA158:AA172)</f>
        <v>8.995000000000001</v>
      </c>
      <c r="AR157" s="165" t="s">
        <v>107</v>
      </c>
      <c r="AT157" s="166" t="s">
        <v>76</v>
      </c>
      <c r="AU157" s="166" t="s">
        <v>85</v>
      </c>
      <c r="AY157" s="165" t="s">
        <v>149</v>
      </c>
      <c r="BK157" s="167">
        <f>SUM(BK158:BK172)</f>
        <v>0</v>
      </c>
    </row>
    <row r="158" spans="2:65" s="1" customFormat="1" ht="30" customHeight="1">
      <c r="B158" s="36"/>
      <c r="C158" s="169" t="s">
        <v>228</v>
      </c>
      <c r="D158" s="169" t="s">
        <v>150</v>
      </c>
      <c r="E158" s="170" t="s">
        <v>218</v>
      </c>
      <c r="F158" s="267" t="s">
        <v>219</v>
      </c>
      <c r="G158" s="267"/>
      <c r="H158" s="267"/>
      <c r="I158" s="267"/>
      <c r="J158" s="171" t="s">
        <v>220</v>
      </c>
      <c r="K158" s="172">
        <v>33.307000000000002</v>
      </c>
      <c r="L158" s="268">
        <v>0</v>
      </c>
      <c r="M158" s="269"/>
      <c r="N158" s="270">
        <f>ROUND(L158*K158,2)</f>
        <v>0</v>
      </c>
      <c r="O158" s="270"/>
      <c r="P158" s="270"/>
      <c r="Q158" s="270"/>
      <c r="R158" s="38"/>
      <c r="T158" s="173" t="s">
        <v>22</v>
      </c>
      <c r="U158" s="45" t="s">
        <v>42</v>
      </c>
      <c r="V158" s="37"/>
      <c r="W158" s="174">
        <f>V158*K158</f>
        <v>0</v>
      </c>
      <c r="X158" s="174">
        <v>1.89E-3</v>
      </c>
      <c r="Y158" s="174">
        <f>X158*K158</f>
        <v>6.295023000000001E-2</v>
      </c>
      <c r="Z158" s="174">
        <v>0</v>
      </c>
      <c r="AA158" s="175">
        <f>Z158*K158</f>
        <v>0</v>
      </c>
      <c r="AR158" s="19" t="s">
        <v>216</v>
      </c>
      <c r="AT158" s="19" t="s">
        <v>150</v>
      </c>
      <c r="AU158" s="19" t="s">
        <v>107</v>
      </c>
      <c r="AY158" s="19" t="s">
        <v>149</v>
      </c>
      <c r="BE158" s="111">
        <f>IF(U158="základní",N158,0)</f>
        <v>0</v>
      </c>
      <c r="BF158" s="111">
        <f>IF(U158="snížená",N158,0)</f>
        <v>0</v>
      </c>
      <c r="BG158" s="111">
        <f>IF(U158="zákl. přenesená",N158,0)</f>
        <v>0</v>
      </c>
      <c r="BH158" s="111">
        <f>IF(U158="sníž. přenesená",N158,0)</f>
        <v>0</v>
      </c>
      <c r="BI158" s="111">
        <f>IF(U158="nulová",N158,0)</f>
        <v>0</v>
      </c>
      <c r="BJ158" s="19" t="s">
        <v>85</v>
      </c>
      <c r="BK158" s="111">
        <f>ROUND(L158*K158,2)</f>
        <v>0</v>
      </c>
      <c r="BL158" s="19" t="s">
        <v>216</v>
      </c>
      <c r="BM158" s="19" t="s">
        <v>377</v>
      </c>
    </row>
    <row r="159" spans="2:65" s="10" customFormat="1" ht="15" customHeight="1">
      <c r="B159" s="176"/>
      <c r="C159" s="177"/>
      <c r="D159" s="177"/>
      <c r="E159" s="178" t="s">
        <v>22</v>
      </c>
      <c r="F159" s="271" t="s">
        <v>378</v>
      </c>
      <c r="G159" s="272"/>
      <c r="H159" s="272"/>
      <c r="I159" s="272"/>
      <c r="J159" s="177"/>
      <c r="K159" s="179" t="s">
        <v>22</v>
      </c>
      <c r="L159" s="177"/>
      <c r="M159" s="177"/>
      <c r="N159" s="177"/>
      <c r="O159" s="177"/>
      <c r="P159" s="177"/>
      <c r="Q159" s="177"/>
      <c r="R159" s="180"/>
      <c r="T159" s="181"/>
      <c r="U159" s="177"/>
      <c r="V159" s="177"/>
      <c r="W159" s="177"/>
      <c r="X159" s="177"/>
      <c r="Y159" s="177"/>
      <c r="Z159" s="177"/>
      <c r="AA159" s="182"/>
      <c r="AT159" s="183" t="s">
        <v>157</v>
      </c>
      <c r="AU159" s="183" t="s">
        <v>107</v>
      </c>
      <c r="AV159" s="10" t="s">
        <v>85</v>
      </c>
      <c r="AW159" s="10" t="s">
        <v>35</v>
      </c>
      <c r="AX159" s="10" t="s">
        <v>77</v>
      </c>
      <c r="AY159" s="183" t="s">
        <v>149</v>
      </c>
    </row>
    <row r="160" spans="2:65" s="11" customFormat="1" ht="15" customHeight="1">
      <c r="B160" s="184"/>
      <c r="C160" s="185"/>
      <c r="D160" s="185"/>
      <c r="E160" s="186" t="s">
        <v>22</v>
      </c>
      <c r="F160" s="273" t="s">
        <v>379</v>
      </c>
      <c r="G160" s="274"/>
      <c r="H160" s="274"/>
      <c r="I160" s="274"/>
      <c r="J160" s="185"/>
      <c r="K160" s="187">
        <v>33.307000000000002</v>
      </c>
      <c r="L160" s="185"/>
      <c r="M160" s="185"/>
      <c r="N160" s="185"/>
      <c r="O160" s="185"/>
      <c r="P160" s="185"/>
      <c r="Q160" s="185"/>
      <c r="R160" s="188"/>
      <c r="T160" s="189"/>
      <c r="U160" s="185"/>
      <c r="V160" s="185"/>
      <c r="W160" s="185"/>
      <c r="X160" s="185"/>
      <c r="Y160" s="185"/>
      <c r="Z160" s="185"/>
      <c r="AA160" s="190"/>
      <c r="AT160" s="191" t="s">
        <v>157</v>
      </c>
      <c r="AU160" s="191" t="s">
        <v>107</v>
      </c>
      <c r="AV160" s="11" t="s">
        <v>107</v>
      </c>
      <c r="AW160" s="11" t="s">
        <v>35</v>
      </c>
      <c r="AX160" s="11" t="s">
        <v>85</v>
      </c>
      <c r="AY160" s="191" t="s">
        <v>149</v>
      </c>
    </row>
    <row r="161" spans="2:65" s="1" customFormat="1" ht="15" customHeight="1">
      <c r="B161" s="36"/>
      <c r="C161" s="169" t="s">
        <v>235</v>
      </c>
      <c r="D161" s="169" t="s">
        <v>150</v>
      </c>
      <c r="E161" s="170" t="s">
        <v>224</v>
      </c>
      <c r="F161" s="267" t="s">
        <v>380</v>
      </c>
      <c r="G161" s="267"/>
      <c r="H161" s="267"/>
      <c r="I161" s="267"/>
      <c r="J161" s="171" t="s">
        <v>153</v>
      </c>
      <c r="K161" s="172">
        <v>1285</v>
      </c>
      <c r="L161" s="268">
        <v>0</v>
      </c>
      <c r="M161" s="269"/>
      <c r="N161" s="270">
        <f>ROUND(L161*K161,2)</f>
        <v>0</v>
      </c>
      <c r="O161" s="270"/>
      <c r="P161" s="270"/>
      <c r="Q161" s="270"/>
      <c r="R161" s="38"/>
      <c r="T161" s="173" t="s">
        <v>22</v>
      </c>
      <c r="U161" s="45" t="s">
        <v>42</v>
      </c>
      <c r="V161" s="37"/>
      <c r="W161" s="174">
        <f>V161*K161</f>
        <v>0</v>
      </c>
      <c r="X161" s="174">
        <v>0</v>
      </c>
      <c r="Y161" s="174">
        <f>X161*K161</f>
        <v>0</v>
      </c>
      <c r="Z161" s="174">
        <v>0</v>
      </c>
      <c r="AA161" s="175">
        <f>Z161*K161</f>
        <v>0</v>
      </c>
      <c r="AR161" s="19" t="s">
        <v>216</v>
      </c>
      <c r="AT161" s="19" t="s">
        <v>150</v>
      </c>
      <c r="AU161" s="19" t="s">
        <v>107</v>
      </c>
      <c r="AY161" s="19" t="s">
        <v>149</v>
      </c>
      <c r="BE161" s="111">
        <f>IF(U161="základní",N161,0)</f>
        <v>0</v>
      </c>
      <c r="BF161" s="111">
        <f>IF(U161="snížená",N161,0)</f>
        <v>0</v>
      </c>
      <c r="BG161" s="111">
        <f>IF(U161="zákl. přenesená",N161,0)</f>
        <v>0</v>
      </c>
      <c r="BH161" s="111">
        <f>IF(U161="sníž. přenesená",N161,0)</f>
        <v>0</v>
      </c>
      <c r="BI161" s="111">
        <f>IF(U161="nulová",N161,0)</f>
        <v>0</v>
      </c>
      <c r="BJ161" s="19" t="s">
        <v>85</v>
      </c>
      <c r="BK161" s="111">
        <f>ROUND(L161*K161,2)</f>
        <v>0</v>
      </c>
      <c r="BL161" s="19" t="s">
        <v>216</v>
      </c>
      <c r="BM161" s="19" t="s">
        <v>381</v>
      </c>
    </row>
    <row r="162" spans="2:65" s="11" customFormat="1" ht="15" customHeight="1">
      <c r="B162" s="184"/>
      <c r="C162" s="185"/>
      <c r="D162" s="185"/>
      <c r="E162" s="186" t="s">
        <v>22</v>
      </c>
      <c r="F162" s="275" t="s">
        <v>382</v>
      </c>
      <c r="G162" s="276"/>
      <c r="H162" s="276"/>
      <c r="I162" s="276"/>
      <c r="J162" s="185"/>
      <c r="K162" s="187">
        <v>1285</v>
      </c>
      <c r="L162" s="185"/>
      <c r="M162" s="185"/>
      <c r="N162" s="185"/>
      <c r="O162" s="185"/>
      <c r="P162" s="185"/>
      <c r="Q162" s="185"/>
      <c r="R162" s="188"/>
      <c r="T162" s="189"/>
      <c r="U162" s="185"/>
      <c r="V162" s="185"/>
      <c r="W162" s="185"/>
      <c r="X162" s="185"/>
      <c r="Y162" s="185"/>
      <c r="Z162" s="185"/>
      <c r="AA162" s="190"/>
      <c r="AT162" s="191" t="s">
        <v>157</v>
      </c>
      <c r="AU162" s="191" t="s">
        <v>107</v>
      </c>
      <c r="AV162" s="11" t="s">
        <v>107</v>
      </c>
      <c r="AW162" s="11" t="s">
        <v>35</v>
      </c>
      <c r="AX162" s="11" t="s">
        <v>85</v>
      </c>
      <c r="AY162" s="191" t="s">
        <v>149</v>
      </c>
    </row>
    <row r="163" spans="2:65" s="1" customFormat="1" ht="15" customHeight="1">
      <c r="B163" s="36"/>
      <c r="C163" s="192" t="s">
        <v>239</v>
      </c>
      <c r="D163" s="192" t="s">
        <v>229</v>
      </c>
      <c r="E163" s="193" t="s">
        <v>230</v>
      </c>
      <c r="F163" s="277" t="s">
        <v>231</v>
      </c>
      <c r="G163" s="277"/>
      <c r="H163" s="277"/>
      <c r="I163" s="277"/>
      <c r="J163" s="194" t="s">
        <v>220</v>
      </c>
      <c r="K163" s="195">
        <v>33.307000000000002</v>
      </c>
      <c r="L163" s="278">
        <v>0</v>
      </c>
      <c r="M163" s="279"/>
      <c r="N163" s="280">
        <f>ROUND(L163*K163,2)</f>
        <v>0</v>
      </c>
      <c r="O163" s="270"/>
      <c r="P163" s="270"/>
      <c r="Q163" s="270"/>
      <c r="R163" s="38"/>
      <c r="T163" s="173" t="s">
        <v>22</v>
      </c>
      <c r="U163" s="45" t="s">
        <v>42</v>
      </c>
      <c r="V163" s="37"/>
      <c r="W163" s="174">
        <f>V163*K163</f>
        <v>0</v>
      </c>
      <c r="X163" s="174">
        <v>0.55000000000000004</v>
      </c>
      <c r="Y163" s="174">
        <f>X163*K163</f>
        <v>18.318850000000001</v>
      </c>
      <c r="Z163" s="174">
        <v>0</v>
      </c>
      <c r="AA163" s="175">
        <f>Z163*K163</f>
        <v>0</v>
      </c>
      <c r="AR163" s="19" t="s">
        <v>232</v>
      </c>
      <c r="AT163" s="19" t="s">
        <v>229</v>
      </c>
      <c r="AU163" s="19" t="s">
        <v>107</v>
      </c>
      <c r="AY163" s="19" t="s">
        <v>149</v>
      </c>
      <c r="BE163" s="111">
        <f>IF(U163="základní",N163,0)</f>
        <v>0</v>
      </c>
      <c r="BF163" s="111">
        <f>IF(U163="snížená",N163,0)</f>
        <v>0</v>
      </c>
      <c r="BG163" s="111">
        <f>IF(U163="zákl. přenesená",N163,0)</f>
        <v>0</v>
      </c>
      <c r="BH163" s="111">
        <f>IF(U163="sníž. přenesená",N163,0)</f>
        <v>0</v>
      </c>
      <c r="BI163" s="111">
        <f>IF(U163="nulová",N163,0)</f>
        <v>0</v>
      </c>
      <c r="BJ163" s="19" t="s">
        <v>85</v>
      </c>
      <c r="BK163" s="111">
        <f>ROUND(L163*K163,2)</f>
        <v>0</v>
      </c>
      <c r="BL163" s="19" t="s">
        <v>216</v>
      </c>
      <c r="BM163" s="19" t="s">
        <v>383</v>
      </c>
    </row>
    <row r="164" spans="2:65" s="11" customFormat="1" ht="15" customHeight="1">
      <c r="B164" s="184"/>
      <c r="C164" s="185"/>
      <c r="D164" s="185"/>
      <c r="E164" s="186" t="s">
        <v>22</v>
      </c>
      <c r="F164" s="275" t="s">
        <v>384</v>
      </c>
      <c r="G164" s="276"/>
      <c r="H164" s="276"/>
      <c r="I164" s="276"/>
      <c r="J164" s="185"/>
      <c r="K164" s="187">
        <v>33.307000000000002</v>
      </c>
      <c r="L164" s="185"/>
      <c r="M164" s="185"/>
      <c r="N164" s="185"/>
      <c r="O164" s="185"/>
      <c r="P164" s="185"/>
      <c r="Q164" s="185"/>
      <c r="R164" s="188"/>
      <c r="T164" s="189"/>
      <c r="U164" s="185"/>
      <c r="V164" s="185"/>
      <c r="W164" s="185"/>
      <c r="X164" s="185"/>
      <c r="Y164" s="185"/>
      <c r="Z164" s="185"/>
      <c r="AA164" s="190"/>
      <c r="AT164" s="191" t="s">
        <v>157</v>
      </c>
      <c r="AU164" s="191" t="s">
        <v>107</v>
      </c>
      <c r="AV164" s="11" t="s">
        <v>107</v>
      </c>
      <c r="AW164" s="11" t="s">
        <v>35</v>
      </c>
      <c r="AX164" s="11" t="s">
        <v>85</v>
      </c>
      <c r="AY164" s="191" t="s">
        <v>149</v>
      </c>
    </row>
    <row r="165" spans="2:65" s="1" customFormat="1" ht="15" customHeight="1">
      <c r="B165" s="36"/>
      <c r="C165" s="169" t="s">
        <v>243</v>
      </c>
      <c r="D165" s="169" t="s">
        <v>150</v>
      </c>
      <c r="E165" s="170" t="s">
        <v>236</v>
      </c>
      <c r="F165" s="267" t="s">
        <v>237</v>
      </c>
      <c r="G165" s="267"/>
      <c r="H165" s="267"/>
      <c r="I165" s="267"/>
      <c r="J165" s="171" t="s">
        <v>153</v>
      </c>
      <c r="K165" s="172">
        <v>1285</v>
      </c>
      <c r="L165" s="268">
        <v>0</v>
      </c>
      <c r="M165" s="269"/>
      <c r="N165" s="270">
        <f>ROUND(L165*K165,2)</f>
        <v>0</v>
      </c>
      <c r="O165" s="270"/>
      <c r="P165" s="270"/>
      <c r="Q165" s="270"/>
      <c r="R165" s="38"/>
      <c r="T165" s="173" t="s">
        <v>22</v>
      </c>
      <c r="U165" s="45" t="s">
        <v>42</v>
      </c>
      <c r="V165" s="37"/>
      <c r="W165" s="174">
        <f>V165*K165</f>
        <v>0</v>
      </c>
      <c r="X165" s="174">
        <v>0</v>
      </c>
      <c r="Y165" s="174">
        <f>X165*K165</f>
        <v>0</v>
      </c>
      <c r="Z165" s="174">
        <v>0</v>
      </c>
      <c r="AA165" s="175">
        <f>Z165*K165</f>
        <v>0</v>
      </c>
      <c r="AR165" s="19" t="s">
        <v>216</v>
      </c>
      <c r="AT165" s="19" t="s">
        <v>150</v>
      </c>
      <c r="AU165" s="19" t="s">
        <v>107</v>
      </c>
      <c r="AY165" s="19" t="s">
        <v>149</v>
      </c>
      <c r="BE165" s="111">
        <f>IF(U165="základní",N165,0)</f>
        <v>0</v>
      </c>
      <c r="BF165" s="111">
        <f>IF(U165="snížená",N165,0)</f>
        <v>0</v>
      </c>
      <c r="BG165" s="111">
        <f>IF(U165="zákl. přenesená",N165,0)</f>
        <v>0</v>
      </c>
      <c r="BH165" s="111">
        <f>IF(U165="sníž. přenesená",N165,0)</f>
        <v>0</v>
      </c>
      <c r="BI165" s="111">
        <f>IF(U165="nulová",N165,0)</f>
        <v>0</v>
      </c>
      <c r="BJ165" s="19" t="s">
        <v>85</v>
      </c>
      <c r="BK165" s="111">
        <f>ROUND(L165*K165,2)</f>
        <v>0</v>
      </c>
      <c r="BL165" s="19" t="s">
        <v>216</v>
      </c>
      <c r="BM165" s="19" t="s">
        <v>385</v>
      </c>
    </row>
    <row r="166" spans="2:65" s="1" customFormat="1" ht="15" customHeight="1">
      <c r="B166" s="36"/>
      <c r="C166" s="169" t="s">
        <v>10</v>
      </c>
      <c r="D166" s="169" t="s">
        <v>150</v>
      </c>
      <c r="E166" s="170" t="s">
        <v>240</v>
      </c>
      <c r="F166" s="267" t="s">
        <v>241</v>
      </c>
      <c r="G166" s="267"/>
      <c r="H166" s="267"/>
      <c r="I166" s="267"/>
      <c r="J166" s="171" t="s">
        <v>153</v>
      </c>
      <c r="K166" s="172">
        <v>1285</v>
      </c>
      <c r="L166" s="268">
        <v>0</v>
      </c>
      <c r="M166" s="269"/>
      <c r="N166" s="270">
        <f>ROUND(L166*K166,2)</f>
        <v>0</v>
      </c>
      <c r="O166" s="270"/>
      <c r="P166" s="270"/>
      <c r="Q166" s="270"/>
      <c r="R166" s="38"/>
      <c r="T166" s="173" t="s">
        <v>22</v>
      </c>
      <c r="U166" s="45" t="s">
        <v>42</v>
      </c>
      <c r="V166" s="37"/>
      <c r="W166" s="174">
        <f>V166*K166</f>
        <v>0</v>
      </c>
      <c r="X166" s="174">
        <v>0</v>
      </c>
      <c r="Y166" s="174">
        <f>X166*K166</f>
        <v>0</v>
      </c>
      <c r="Z166" s="174">
        <v>0</v>
      </c>
      <c r="AA166" s="175">
        <f>Z166*K166</f>
        <v>0</v>
      </c>
      <c r="AR166" s="19" t="s">
        <v>216</v>
      </c>
      <c r="AT166" s="19" t="s">
        <v>150</v>
      </c>
      <c r="AU166" s="19" t="s">
        <v>107</v>
      </c>
      <c r="AY166" s="19" t="s">
        <v>149</v>
      </c>
      <c r="BE166" s="111">
        <f>IF(U166="základní",N166,0)</f>
        <v>0</v>
      </c>
      <c r="BF166" s="111">
        <f>IF(U166="snížená",N166,0)</f>
        <v>0</v>
      </c>
      <c r="BG166" s="111">
        <f>IF(U166="zákl. přenesená",N166,0)</f>
        <v>0</v>
      </c>
      <c r="BH166" s="111">
        <f>IF(U166="sníž. přenesená",N166,0)</f>
        <v>0</v>
      </c>
      <c r="BI166" s="111">
        <f>IF(U166="nulová",N166,0)</f>
        <v>0</v>
      </c>
      <c r="BJ166" s="19" t="s">
        <v>85</v>
      </c>
      <c r="BK166" s="111">
        <f>ROUND(L166*K166,2)</f>
        <v>0</v>
      </c>
      <c r="BL166" s="19" t="s">
        <v>216</v>
      </c>
      <c r="BM166" s="19" t="s">
        <v>386</v>
      </c>
    </row>
    <row r="167" spans="2:65" s="1" customFormat="1" ht="15" customHeight="1">
      <c r="B167" s="36"/>
      <c r="C167" s="192" t="s">
        <v>250</v>
      </c>
      <c r="D167" s="192" t="s">
        <v>229</v>
      </c>
      <c r="E167" s="193" t="s">
        <v>244</v>
      </c>
      <c r="F167" s="277" t="s">
        <v>245</v>
      </c>
      <c r="G167" s="277"/>
      <c r="H167" s="277"/>
      <c r="I167" s="277"/>
      <c r="J167" s="194" t="s">
        <v>220</v>
      </c>
      <c r="K167" s="195">
        <v>14.8</v>
      </c>
      <c r="L167" s="278">
        <v>0</v>
      </c>
      <c r="M167" s="279"/>
      <c r="N167" s="280">
        <f>ROUND(L167*K167,2)</f>
        <v>0</v>
      </c>
      <c r="O167" s="270"/>
      <c r="P167" s="270"/>
      <c r="Q167" s="270"/>
      <c r="R167" s="38"/>
      <c r="T167" s="173" t="s">
        <v>22</v>
      </c>
      <c r="U167" s="45" t="s">
        <v>42</v>
      </c>
      <c r="V167" s="37"/>
      <c r="W167" s="174">
        <f>V167*K167</f>
        <v>0</v>
      </c>
      <c r="X167" s="174">
        <v>0.55000000000000004</v>
      </c>
      <c r="Y167" s="174">
        <f>X167*K167</f>
        <v>8.14</v>
      </c>
      <c r="Z167" s="174">
        <v>0</v>
      </c>
      <c r="AA167" s="175">
        <f>Z167*K167</f>
        <v>0</v>
      </c>
      <c r="AR167" s="19" t="s">
        <v>232</v>
      </c>
      <c r="AT167" s="19" t="s">
        <v>229</v>
      </c>
      <c r="AU167" s="19" t="s">
        <v>107</v>
      </c>
      <c r="AY167" s="19" t="s">
        <v>149</v>
      </c>
      <c r="BE167" s="111">
        <f>IF(U167="základní",N167,0)</f>
        <v>0</v>
      </c>
      <c r="BF167" s="111">
        <f>IF(U167="snížená",N167,0)</f>
        <v>0</v>
      </c>
      <c r="BG167" s="111">
        <f>IF(U167="zákl. přenesená",N167,0)</f>
        <v>0</v>
      </c>
      <c r="BH167" s="111">
        <f>IF(U167="sníž. přenesená",N167,0)</f>
        <v>0</v>
      </c>
      <c r="BI167" s="111">
        <f>IF(U167="nulová",N167,0)</f>
        <v>0</v>
      </c>
      <c r="BJ167" s="19" t="s">
        <v>85</v>
      </c>
      <c r="BK167" s="111">
        <f>ROUND(L167*K167,2)</f>
        <v>0</v>
      </c>
      <c r="BL167" s="19" t="s">
        <v>216</v>
      </c>
      <c r="BM167" s="19" t="s">
        <v>387</v>
      </c>
    </row>
    <row r="168" spans="2:65" s="1" customFormat="1" ht="15" customHeight="1">
      <c r="B168" s="36"/>
      <c r="C168" s="169" t="s">
        <v>256</v>
      </c>
      <c r="D168" s="169" t="s">
        <v>150</v>
      </c>
      <c r="E168" s="170" t="s">
        <v>247</v>
      </c>
      <c r="F168" s="267" t="s">
        <v>248</v>
      </c>
      <c r="G168" s="267"/>
      <c r="H168" s="267"/>
      <c r="I168" s="267"/>
      <c r="J168" s="171" t="s">
        <v>153</v>
      </c>
      <c r="K168" s="172">
        <v>1285</v>
      </c>
      <c r="L168" s="268">
        <v>0</v>
      </c>
      <c r="M168" s="269"/>
      <c r="N168" s="270">
        <f>ROUND(L168*K168,2)</f>
        <v>0</v>
      </c>
      <c r="O168" s="270"/>
      <c r="P168" s="270"/>
      <c r="Q168" s="270"/>
      <c r="R168" s="38"/>
      <c r="T168" s="173" t="s">
        <v>22</v>
      </c>
      <c r="U168" s="45" t="s">
        <v>42</v>
      </c>
      <c r="V168" s="37"/>
      <c r="W168" s="174">
        <f>V168*K168</f>
        <v>0</v>
      </c>
      <c r="X168" s="174">
        <v>0</v>
      </c>
      <c r="Y168" s="174">
        <f>X168*K168</f>
        <v>0</v>
      </c>
      <c r="Z168" s="174">
        <v>7.0000000000000001E-3</v>
      </c>
      <c r="AA168" s="175">
        <f>Z168*K168</f>
        <v>8.995000000000001</v>
      </c>
      <c r="AR168" s="19" t="s">
        <v>216</v>
      </c>
      <c r="AT168" s="19" t="s">
        <v>150</v>
      </c>
      <c r="AU168" s="19" t="s">
        <v>107</v>
      </c>
      <c r="AY168" s="19" t="s">
        <v>149</v>
      </c>
      <c r="BE168" s="111">
        <f>IF(U168="základní",N168,0)</f>
        <v>0</v>
      </c>
      <c r="BF168" s="111">
        <f>IF(U168="snížená",N168,0)</f>
        <v>0</v>
      </c>
      <c r="BG168" s="111">
        <f>IF(U168="zákl. přenesená",N168,0)</f>
        <v>0</v>
      </c>
      <c r="BH168" s="111">
        <f>IF(U168="sníž. přenesená",N168,0)</f>
        <v>0</v>
      </c>
      <c r="BI168" s="111">
        <f>IF(U168="nulová",N168,0)</f>
        <v>0</v>
      </c>
      <c r="BJ168" s="19" t="s">
        <v>85</v>
      </c>
      <c r="BK168" s="111">
        <f>ROUND(L168*K168,2)</f>
        <v>0</v>
      </c>
      <c r="BL168" s="19" t="s">
        <v>216</v>
      </c>
      <c r="BM168" s="19" t="s">
        <v>388</v>
      </c>
    </row>
    <row r="169" spans="2:65" s="1" customFormat="1" ht="15" customHeight="1">
      <c r="B169" s="36"/>
      <c r="C169" s="169" t="s">
        <v>260</v>
      </c>
      <c r="D169" s="169" t="s">
        <v>150</v>
      </c>
      <c r="E169" s="170" t="s">
        <v>251</v>
      </c>
      <c r="F169" s="267" t="s">
        <v>252</v>
      </c>
      <c r="G169" s="267"/>
      <c r="H169" s="267"/>
      <c r="I169" s="267"/>
      <c r="J169" s="171" t="s">
        <v>220</v>
      </c>
      <c r="K169" s="172">
        <v>44.543999999999997</v>
      </c>
      <c r="L169" s="268">
        <v>0</v>
      </c>
      <c r="M169" s="269"/>
      <c r="N169" s="270">
        <f>ROUND(L169*K169,2)</f>
        <v>0</v>
      </c>
      <c r="O169" s="270"/>
      <c r="P169" s="270"/>
      <c r="Q169" s="270"/>
      <c r="R169" s="38"/>
      <c r="T169" s="173" t="s">
        <v>22</v>
      </c>
      <c r="U169" s="45" t="s">
        <v>42</v>
      </c>
      <c r="V169" s="37"/>
      <c r="W169" s="174">
        <f>V169*K169</f>
        <v>0</v>
      </c>
      <c r="X169" s="174">
        <v>2.3369999999999998E-2</v>
      </c>
      <c r="Y169" s="174">
        <f>X169*K169</f>
        <v>1.0409932799999999</v>
      </c>
      <c r="Z169" s="174">
        <v>0</v>
      </c>
      <c r="AA169" s="175">
        <f>Z169*K169</f>
        <v>0</v>
      </c>
      <c r="AR169" s="19" t="s">
        <v>216</v>
      </c>
      <c r="AT169" s="19" t="s">
        <v>150</v>
      </c>
      <c r="AU169" s="19" t="s">
        <v>107</v>
      </c>
      <c r="AY169" s="19" t="s">
        <v>149</v>
      </c>
      <c r="BE169" s="111">
        <f>IF(U169="základní",N169,0)</f>
        <v>0</v>
      </c>
      <c r="BF169" s="111">
        <f>IF(U169="snížená",N169,0)</f>
        <v>0</v>
      </c>
      <c r="BG169" s="111">
        <f>IF(U169="zákl. přenesená",N169,0)</f>
        <v>0</v>
      </c>
      <c r="BH169" s="111">
        <f>IF(U169="sníž. přenesená",N169,0)</f>
        <v>0</v>
      </c>
      <c r="BI169" s="111">
        <f>IF(U169="nulová",N169,0)</f>
        <v>0</v>
      </c>
      <c r="BJ169" s="19" t="s">
        <v>85</v>
      </c>
      <c r="BK169" s="111">
        <f>ROUND(L169*K169,2)</f>
        <v>0</v>
      </c>
      <c r="BL169" s="19" t="s">
        <v>216</v>
      </c>
      <c r="BM169" s="19" t="s">
        <v>389</v>
      </c>
    </row>
    <row r="170" spans="2:65" s="10" customFormat="1" ht="15" customHeight="1">
      <c r="B170" s="176"/>
      <c r="C170" s="177"/>
      <c r="D170" s="177"/>
      <c r="E170" s="178" t="s">
        <v>22</v>
      </c>
      <c r="F170" s="271" t="s">
        <v>254</v>
      </c>
      <c r="G170" s="272"/>
      <c r="H170" s="272"/>
      <c r="I170" s="272"/>
      <c r="J170" s="177"/>
      <c r="K170" s="179" t="s">
        <v>22</v>
      </c>
      <c r="L170" s="177"/>
      <c r="M170" s="177"/>
      <c r="N170" s="177"/>
      <c r="O170" s="177"/>
      <c r="P170" s="177"/>
      <c r="Q170" s="177"/>
      <c r="R170" s="180"/>
      <c r="T170" s="181"/>
      <c r="U170" s="177"/>
      <c r="V170" s="177"/>
      <c r="W170" s="177"/>
      <c r="X170" s="177"/>
      <c r="Y170" s="177"/>
      <c r="Z170" s="177"/>
      <c r="AA170" s="182"/>
      <c r="AT170" s="183" t="s">
        <v>157</v>
      </c>
      <c r="AU170" s="183" t="s">
        <v>107</v>
      </c>
      <c r="AV170" s="10" t="s">
        <v>85</v>
      </c>
      <c r="AW170" s="10" t="s">
        <v>35</v>
      </c>
      <c r="AX170" s="10" t="s">
        <v>77</v>
      </c>
      <c r="AY170" s="183" t="s">
        <v>149</v>
      </c>
    </row>
    <row r="171" spans="2:65" s="11" customFormat="1" ht="15" customHeight="1">
      <c r="B171" s="184"/>
      <c r="C171" s="185"/>
      <c r="D171" s="185"/>
      <c r="E171" s="186" t="s">
        <v>22</v>
      </c>
      <c r="F171" s="273" t="s">
        <v>390</v>
      </c>
      <c r="G171" s="274"/>
      <c r="H171" s="274"/>
      <c r="I171" s="274"/>
      <c r="J171" s="185"/>
      <c r="K171" s="187">
        <v>44.543999999999997</v>
      </c>
      <c r="L171" s="185"/>
      <c r="M171" s="185"/>
      <c r="N171" s="185"/>
      <c r="O171" s="185"/>
      <c r="P171" s="185"/>
      <c r="Q171" s="185"/>
      <c r="R171" s="188"/>
      <c r="T171" s="189"/>
      <c r="U171" s="185"/>
      <c r="V171" s="185"/>
      <c r="W171" s="185"/>
      <c r="X171" s="185"/>
      <c r="Y171" s="185"/>
      <c r="Z171" s="185"/>
      <c r="AA171" s="190"/>
      <c r="AT171" s="191" t="s">
        <v>157</v>
      </c>
      <c r="AU171" s="191" t="s">
        <v>107</v>
      </c>
      <c r="AV171" s="11" t="s">
        <v>107</v>
      </c>
      <c r="AW171" s="11" t="s">
        <v>35</v>
      </c>
      <c r="AX171" s="11" t="s">
        <v>85</v>
      </c>
      <c r="AY171" s="191" t="s">
        <v>149</v>
      </c>
    </row>
    <row r="172" spans="2:65" s="1" customFormat="1" ht="15" customHeight="1">
      <c r="B172" s="36"/>
      <c r="C172" s="169" t="s">
        <v>265</v>
      </c>
      <c r="D172" s="169" t="s">
        <v>150</v>
      </c>
      <c r="E172" s="170" t="s">
        <v>257</v>
      </c>
      <c r="F172" s="267" t="s">
        <v>258</v>
      </c>
      <c r="G172" s="267"/>
      <c r="H172" s="267"/>
      <c r="I172" s="267"/>
      <c r="J172" s="171" t="s">
        <v>173</v>
      </c>
      <c r="K172" s="172">
        <v>27.562999999999999</v>
      </c>
      <c r="L172" s="268">
        <v>0</v>
      </c>
      <c r="M172" s="269"/>
      <c r="N172" s="270">
        <f>ROUND(L172*K172,2)</f>
        <v>0</v>
      </c>
      <c r="O172" s="270"/>
      <c r="P172" s="270"/>
      <c r="Q172" s="270"/>
      <c r="R172" s="38"/>
      <c r="T172" s="173" t="s">
        <v>22</v>
      </c>
      <c r="U172" s="45" t="s">
        <v>42</v>
      </c>
      <c r="V172" s="37"/>
      <c r="W172" s="174">
        <f>V172*K172</f>
        <v>0</v>
      </c>
      <c r="X172" s="174">
        <v>0</v>
      </c>
      <c r="Y172" s="174">
        <f>X172*K172</f>
        <v>0</v>
      </c>
      <c r="Z172" s="174">
        <v>0</v>
      </c>
      <c r="AA172" s="175">
        <f>Z172*K172</f>
        <v>0</v>
      </c>
      <c r="AR172" s="19" t="s">
        <v>216</v>
      </c>
      <c r="AT172" s="19" t="s">
        <v>150</v>
      </c>
      <c r="AU172" s="19" t="s">
        <v>107</v>
      </c>
      <c r="AY172" s="19" t="s">
        <v>149</v>
      </c>
      <c r="BE172" s="111">
        <f>IF(U172="základní",N172,0)</f>
        <v>0</v>
      </c>
      <c r="BF172" s="111">
        <f>IF(U172="snížená",N172,0)</f>
        <v>0</v>
      </c>
      <c r="BG172" s="111">
        <f>IF(U172="zákl. přenesená",N172,0)</f>
        <v>0</v>
      </c>
      <c r="BH172" s="111">
        <f>IF(U172="sníž. přenesená",N172,0)</f>
        <v>0</v>
      </c>
      <c r="BI172" s="111">
        <f>IF(U172="nulová",N172,0)</f>
        <v>0</v>
      </c>
      <c r="BJ172" s="19" t="s">
        <v>85</v>
      </c>
      <c r="BK172" s="111">
        <f>ROUND(L172*K172,2)</f>
        <v>0</v>
      </c>
      <c r="BL172" s="19" t="s">
        <v>216</v>
      </c>
      <c r="BM172" s="19" t="s">
        <v>391</v>
      </c>
    </row>
    <row r="173" spans="2:65" s="9" customFormat="1" ht="29.85" customHeight="1">
      <c r="B173" s="158"/>
      <c r="C173" s="159"/>
      <c r="D173" s="168" t="s">
        <v>125</v>
      </c>
      <c r="E173" s="168"/>
      <c r="F173" s="168"/>
      <c r="G173" s="168"/>
      <c r="H173" s="168"/>
      <c r="I173" s="168"/>
      <c r="J173" s="168"/>
      <c r="K173" s="168"/>
      <c r="L173" s="168"/>
      <c r="M173" s="168"/>
      <c r="N173" s="289">
        <f>BK173</f>
        <v>0</v>
      </c>
      <c r="O173" s="290"/>
      <c r="P173" s="290"/>
      <c r="Q173" s="290"/>
      <c r="R173" s="161"/>
      <c r="T173" s="162"/>
      <c r="U173" s="159"/>
      <c r="V173" s="159"/>
      <c r="W173" s="163">
        <f>SUM(W174:W195)</f>
        <v>0</v>
      </c>
      <c r="X173" s="159"/>
      <c r="Y173" s="163">
        <f>SUM(Y174:Y195)</f>
        <v>11.8040456</v>
      </c>
      <c r="Z173" s="159"/>
      <c r="AA173" s="164">
        <f>SUM(AA174:AA195)</f>
        <v>0.75392480000000006</v>
      </c>
      <c r="AR173" s="165" t="s">
        <v>107</v>
      </c>
      <c r="AT173" s="166" t="s">
        <v>76</v>
      </c>
      <c r="AU173" s="166" t="s">
        <v>85</v>
      </c>
      <c r="AY173" s="165" t="s">
        <v>149</v>
      </c>
      <c r="BK173" s="167">
        <f>SUM(BK174:BK195)</f>
        <v>0</v>
      </c>
    </row>
    <row r="174" spans="2:65" s="1" customFormat="1" ht="30" customHeight="1">
      <c r="B174" s="36"/>
      <c r="C174" s="169" t="s">
        <v>270</v>
      </c>
      <c r="D174" s="169" t="s">
        <v>150</v>
      </c>
      <c r="E174" s="170" t="s">
        <v>261</v>
      </c>
      <c r="F174" s="267" t="s">
        <v>262</v>
      </c>
      <c r="G174" s="267"/>
      <c r="H174" s="267"/>
      <c r="I174" s="267"/>
      <c r="J174" s="171" t="s">
        <v>182</v>
      </c>
      <c r="K174" s="172">
        <v>397.48</v>
      </c>
      <c r="L174" s="268">
        <v>0</v>
      </c>
      <c r="M174" s="269"/>
      <c r="N174" s="270">
        <f>ROUND(L174*K174,2)</f>
        <v>0</v>
      </c>
      <c r="O174" s="270"/>
      <c r="P174" s="270"/>
      <c r="Q174" s="270"/>
      <c r="R174" s="38"/>
      <c r="T174" s="173" t="s">
        <v>22</v>
      </c>
      <c r="U174" s="45" t="s">
        <v>42</v>
      </c>
      <c r="V174" s="37"/>
      <c r="W174" s="174">
        <f>V174*K174</f>
        <v>0</v>
      </c>
      <c r="X174" s="174">
        <v>0</v>
      </c>
      <c r="Y174" s="174">
        <f>X174*K174</f>
        <v>0</v>
      </c>
      <c r="Z174" s="174">
        <v>1.7600000000000001E-3</v>
      </c>
      <c r="AA174" s="175">
        <f>Z174*K174</f>
        <v>0.6995648000000001</v>
      </c>
      <c r="AR174" s="19" t="s">
        <v>216</v>
      </c>
      <c r="AT174" s="19" t="s">
        <v>150</v>
      </c>
      <c r="AU174" s="19" t="s">
        <v>107</v>
      </c>
      <c r="AY174" s="19" t="s">
        <v>149</v>
      </c>
      <c r="BE174" s="111">
        <f>IF(U174="základní",N174,0)</f>
        <v>0</v>
      </c>
      <c r="BF174" s="111">
        <f>IF(U174="snížená",N174,0)</f>
        <v>0</v>
      </c>
      <c r="BG174" s="111">
        <f>IF(U174="zákl. přenesená",N174,0)</f>
        <v>0</v>
      </c>
      <c r="BH174" s="111">
        <f>IF(U174="sníž. přenesená",N174,0)</f>
        <v>0</v>
      </c>
      <c r="BI174" s="111">
        <f>IF(U174="nulová",N174,0)</f>
        <v>0</v>
      </c>
      <c r="BJ174" s="19" t="s">
        <v>85</v>
      </c>
      <c r="BK174" s="111">
        <f>ROUND(L174*K174,2)</f>
        <v>0</v>
      </c>
      <c r="BL174" s="19" t="s">
        <v>216</v>
      </c>
      <c r="BM174" s="19" t="s">
        <v>392</v>
      </c>
    </row>
    <row r="175" spans="2:65" s="11" customFormat="1" ht="15" customHeight="1">
      <c r="B175" s="184"/>
      <c r="C175" s="185"/>
      <c r="D175" s="185"/>
      <c r="E175" s="186" t="s">
        <v>22</v>
      </c>
      <c r="F175" s="275" t="s">
        <v>393</v>
      </c>
      <c r="G175" s="276"/>
      <c r="H175" s="276"/>
      <c r="I175" s="276"/>
      <c r="J175" s="185"/>
      <c r="K175" s="187">
        <v>397.48</v>
      </c>
      <c r="L175" s="185"/>
      <c r="M175" s="185"/>
      <c r="N175" s="185"/>
      <c r="O175" s="185"/>
      <c r="P175" s="185"/>
      <c r="Q175" s="185"/>
      <c r="R175" s="188"/>
      <c r="T175" s="189"/>
      <c r="U175" s="185"/>
      <c r="V175" s="185"/>
      <c r="W175" s="185"/>
      <c r="X175" s="185"/>
      <c r="Y175" s="185"/>
      <c r="Z175" s="185"/>
      <c r="AA175" s="190"/>
      <c r="AT175" s="191" t="s">
        <v>157</v>
      </c>
      <c r="AU175" s="191" t="s">
        <v>107</v>
      </c>
      <c r="AV175" s="11" t="s">
        <v>107</v>
      </c>
      <c r="AW175" s="11" t="s">
        <v>35</v>
      </c>
      <c r="AX175" s="11" t="s">
        <v>85</v>
      </c>
      <c r="AY175" s="191" t="s">
        <v>149</v>
      </c>
    </row>
    <row r="176" spans="2:65" s="1" customFormat="1" ht="15" customHeight="1">
      <c r="B176" s="36"/>
      <c r="C176" s="169" t="s">
        <v>274</v>
      </c>
      <c r="D176" s="169" t="s">
        <v>150</v>
      </c>
      <c r="E176" s="170" t="s">
        <v>266</v>
      </c>
      <c r="F176" s="267" t="s">
        <v>267</v>
      </c>
      <c r="G176" s="267"/>
      <c r="H176" s="267"/>
      <c r="I176" s="267"/>
      <c r="J176" s="171" t="s">
        <v>268</v>
      </c>
      <c r="K176" s="172">
        <v>6</v>
      </c>
      <c r="L176" s="268">
        <v>0</v>
      </c>
      <c r="M176" s="269"/>
      <c r="N176" s="270">
        <f t="shared" ref="N176:N187" si="5">ROUND(L176*K176,2)</f>
        <v>0</v>
      </c>
      <c r="O176" s="270"/>
      <c r="P176" s="270"/>
      <c r="Q176" s="270"/>
      <c r="R176" s="38"/>
      <c r="T176" s="173" t="s">
        <v>22</v>
      </c>
      <c r="U176" s="45" t="s">
        <v>42</v>
      </c>
      <c r="V176" s="37"/>
      <c r="W176" s="174">
        <f t="shared" ref="W176:W187" si="6">V176*K176</f>
        <v>0</v>
      </c>
      <c r="X176" s="174">
        <v>0</v>
      </c>
      <c r="Y176" s="174">
        <f t="shared" ref="Y176:Y187" si="7">X176*K176</f>
        <v>0</v>
      </c>
      <c r="Z176" s="174">
        <v>9.0600000000000003E-3</v>
      </c>
      <c r="AA176" s="175">
        <f t="shared" ref="AA176:AA187" si="8">Z176*K176</f>
        <v>5.4360000000000006E-2</v>
      </c>
      <c r="AR176" s="19" t="s">
        <v>216</v>
      </c>
      <c r="AT176" s="19" t="s">
        <v>150</v>
      </c>
      <c r="AU176" s="19" t="s">
        <v>107</v>
      </c>
      <c r="AY176" s="19" t="s">
        <v>149</v>
      </c>
      <c r="BE176" s="111">
        <f t="shared" ref="BE176:BE187" si="9">IF(U176="základní",N176,0)</f>
        <v>0</v>
      </c>
      <c r="BF176" s="111">
        <f t="shared" ref="BF176:BF187" si="10">IF(U176="snížená",N176,0)</f>
        <v>0</v>
      </c>
      <c r="BG176" s="111">
        <f t="shared" ref="BG176:BG187" si="11">IF(U176="zákl. přenesená",N176,0)</f>
        <v>0</v>
      </c>
      <c r="BH176" s="111">
        <f t="shared" ref="BH176:BH187" si="12">IF(U176="sníž. přenesená",N176,0)</f>
        <v>0</v>
      </c>
      <c r="BI176" s="111">
        <f t="shared" ref="BI176:BI187" si="13">IF(U176="nulová",N176,0)</f>
        <v>0</v>
      </c>
      <c r="BJ176" s="19" t="s">
        <v>85</v>
      </c>
      <c r="BK176" s="111">
        <f t="shared" ref="BK176:BK187" si="14">ROUND(L176*K176,2)</f>
        <v>0</v>
      </c>
      <c r="BL176" s="19" t="s">
        <v>216</v>
      </c>
      <c r="BM176" s="19" t="s">
        <v>394</v>
      </c>
    </row>
    <row r="177" spans="2:65" s="1" customFormat="1" ht="60" customHeight="1">
      <c r="B177" s="36"/>
      <c r="C177" s="169" t="s">
        <v>278</v>
      </c>
      <c r="D177" s="169" t="s">
        <v>150</v>
      </c>
      <c r="E177" s="170" t="s">
        <v>271</v>
      </c>
      <c r="F177" s="267" t="s">
        <v>272</v>
      </c>
      <c r="G177" s="267"/>
      <c r="H177" s="267"/>
      <c r="I177" s="267"/>
      <c r="J177" s="171" t="s">
        <v>153</v>
      </c>
      <c r="K177" s="172">
        <v>1285</v>
      </c>
      <c r="L177" s="268">
        <v>0</v>
      </c>
      <c r="M177" s="269"/>
      <c r="N177" s="270">
        <f t="shared" si="5"/>
        <v>0</v>
      </c>
      <c r="O177" s="270"/>
      <c r="P177" s="270"/>
      <c r="Q177" s="270"/>
      <c r="R177" s="38"/>
      <c r="T177" s="173" t="s">
        <v>22</v>
      </c>
      <c r="U177" s="45" t="s">
        <v>42</v>
      </c>
      <c r="V177" s="37"/>
      <c r="W177" s="174">
        <f t="shared" si="6"/>
        <v>0</v>
      </c>
      <c r="X177" s="174">
        <v>6.4999999999999997E-3</v>
      </c>
      <c r="Y177" s="174">
        <f t="shared" si="7"/>
        <v>8.3524999999999991</v>
      </c>
      <c r="Z177" s="174">
        <v>0</v>
      </c>
      <c r="AA177" s="175">
        <f t="shared" si="8"/>
        <v>0</v>
      </c>
      <c r="AR177" s="19" t="s">
        <v>216</v>
      </c>
      <c r="AT177" s="19" t="s">
        <v>150</v>
      </c>
      <c r="AU177" s="19" t="s">
        <v>107</v>
      </c>
      <c r="AY177" s="19" t="s">
        <v>149</v>
      </c>
      <c r="BE177" s="111">
        <f t="shared" si="9"/>
        <v>0</v>
      </c>
      <c r="BF177" s="111">
        <f t="shared" si="10"/>
        <v>0</v>
      </c>
      <c r="BG177" s="111">
        <f t="shared" si="11"/>
        <v>0</v>
      </c>
      <c r="BH177" s="111">
        <f t="shared" si="12"/>
        <v>0</v>
      </c>
      <c r="BI177" s="111">
        <f t="shared" si="13"/>
        <v>0</v>
      </c>
      <c r="BJ177" s="19" t="s">
        <v>85</v>
      </c>
      <c r="BK177" s="111">
        <f t="shared" si="14"/>
        <v>0</v>
      </c>
      <c r="BL177" s="19" t="s">
        <v>216</v>
      </c>
      <c r="BM177" s="19" t="s">
        <v>395</v>
      </c>
    </row>
    <row r="178" spans="2:65" s="1" customFormat="1" ht="15" customHeight="1">
      <c r="B178" s="36"/>
      <c r="C178" s="169" t="s">
        <v>282</v>
      </c>
      <c r="D178" s="169" t="s">
        <v>150</v>
      </c>
      <c r="E178" s="170" t="s">
        <v>275</v>
      </c>
      <c r="F178" s="267" t="s">
        <v>276</v>
      </c>
      <c r="G178" s="267"/>
      <c r="H178" s="267"/>
      <c r="I178" s="267"/>
      <c r="J178" s="171" t="s">
        <v>182</v>
      </c>
      <c r="K178" s="172">
        <v>166.68</v>
      </c>
      <c r="L178" s="268">
        <v>0</v>
      </c>
      <c r="M178" s="269"/>
      <c r="N178" s="270">
        <f t="shared" si="5"/>
        <v>0</v>
      </c>
      <c r="O178" s="270"/>
      <c r="P178" s="270"/>
      <c r="Q178" s="270"/>
      <c r="R178" s="38"/>
      <c r="T178" s="173" t="s">
        <v>22</v>
      </c>
      <c r="U178" s="45" t="s">
        <v>42</v>
      </c>
      <c r="V178" s="37"/>
      <c r="W178" s="174">
        <f t="shared" si="6"/>
        <v>0</v>
      </c>
      <c r="X178" s="174">
        <v>0</v>
      </c>
      <c r="Y178" s="174">
        <f t="shared" si="7"/>
        <v>0</v>
      </c>
      <c r="Z178" s="174">
        <v>0</v>
      </c>
      <c r="AA178" s="175">
        <f t="shared" si="8"/>
        <v>0</v>
      </c>
      <c r="AR178" s="19" t="s">
        <v>216</v>
      </c>
      <c r="AT178" s="19" t="s">
        <v>150</v>
      </c>
      <c r="AU178" s="19" t="s">
        <v>107</v>
      </c>
      <c r="AY178" s="19" t="s">
        <v>149</v>
      </c>
      <c r="BE178" s="111">
        <f t="shared" si="9"/>
        <v>0</v>
      </c>
      <c r="BF178" s="111">
        <f t="shared" si="10"/>
        <v>0</v>
      </c>
      <c r="BG178" s="111">
        <f t="shared" si="11"/>
        <v>0</v>
      </c>
      <c r="BH178" s="111">
        <f t="shared" si="12"/>
        <v>0</v>
      </c>
      <c r="BI178" s="111">
        <f t="shared" si="13"/>
        <v>0</v>
      </c>
      <c r="BJ178" s="19" t="s">
        <v>85</v>
      </c>
      <c r="BK178" s="111">
        <f t="shared" si="14"/>
        <v>0</v>
      </c>
      <c r="BL178" s="19" t="s">
        <v>216</v>
      </c>
      <c r="BM178" s="19" t="s">
        <v>396</v>
      </c>
    </row>
    <row r="179" spans="2:65" s="1" customFormat="1" ht="15" customHeight="1">
      <c r="B179" s="36"/>
      <c r="C179" s="169" t="s">
        <v>286</v>
      </c>
      <c r="D179" s="169" t="s">
        <v>150</v>
      </c>
      <c r="E179" s="170" t="s">
        <v>279</v>
      </c>
      <c r="F179" s="267" t="s">
        <v>280</v>
      </c>
      <c r="G179" s="267"/>
      <c r="H179" s="267"/>
      <c r="I179" s="267"/>
      <c r="J179" s="171" t="s">
        <v>182</v>
      </c>
      <c r="K179" s="172">
        <v>166.68</v>
      </c>
      <c r="L179" s="268">
        <v>0</v>
      </c>
      <c r="M179" s="269"/>
      <c r="N179" s="270">
        <f t="shared" si="5"/>
        <v>0</v>
      </c>
      <c r="O179" s="270"/>
      <c r="P179" s="270"/>
      <c r="Q179" s="270"/>
      <c r="R179" s="38"/>
      <c r="T179" s="173" t="s">
        <v>22</v>
      </c>
      <c r="U179" s="45" t="s">
        <v>42</v>
      </c>
      <c r="V179" s="37"/>
      <c r="W179" s="174">
        <f t="shared" si="6"/>
        <v>0</v>
      </c>
      <c r="X179" s="174">
        <v>0</v>
      </c>
      <c r="Y179" s="174">
        <f t="shared" si="7"/>
        <v>0</v>
      </c>
      <c r="Z179" s="174">
        <v>0</v>
      </c>
      <c r="AA179" s="175">
        <f t="shared" si="8"/>
        <v>0</v>
      </c>
      <c r="AR179" s="19" t="s">
        <v>216</v>
      </c>
      <c r="AT179" s="19" t="s">
        <v>150</v>
      </c>
      <c r="AU179" s="19" t="s">
        <v>107</v>
      </c>
      <c r="AY179" s="19" t="s">
        <v>149</v>
      </c>
      <c r="BE179" s="111">
        <f t="shared" si="9"/>
        <v>0</v>
      </c>
      <c r="BF179" s="111">
        <f t="shared" si="10"/>
        <v>0</v>
      </c>
      <c r="BG179" s="111">
        <f t="shared" si="11"/>
        <v>0</v>
      </c>
      <c r="BH179" s="111">
        <f t="shared" si="12"/>
        <v>0</v>
      </c>
      <c r="BI179" s="111">
        <f t="shared" si="13"/>
        <v>0</v>
      </c>
      <c r="BJ179" s="19" t="s">
        <v>85</v>
      </c>
      <c r="BK179" s="111">
        <f t="shared" si="14"/>
        <v>0</v>
      </c>
      <c r="BL179" s="19" t="s">
        <v>216</v>
      </c>
      <c r="BM179" s="19" t="s">
        <v>397</v>
      </c>
    </row>
    <row r="180" spans="2:65" s="1" customFormat="1" ht="15" customHeight="1">
      <c r="B180" s="36"/>
      <c r="C180" s="169" t="s">
        <v>291</v>
      </c>
      <c r="D180" s="169" t="s">
        <v>150</v>
      </c>
      <c r="E180" s="170" t="s">
        <v>283</v>
      </c>
      <c r="F180" s="267" t="s">
        <v>284</v>
      </c>
      <c r="G180" s="267"/>
      <c r="H180" s="267"/>
      <c r="I180" s="267"/>
      <c r="J180" s="171" t="s">
        <v>268</v>
      </c>
      <c r="K180" s="172">
        <v>10</v>
      </c>
      <c r="L180" s="268">
        <v>0</v>
      </c>
      <c r="M180" s="269"/>
      <c r="N180" s="270">
        <f t="shared" si="5"/>
        <v>0</v>
      </c>
      <c r="O180" s="270"/>
      <c r="P180" s="270"/>
      <c r="Q180" s="270"/>
      <c r="R180" s="38"/>
      <c r="T180" s="173" t="s">
        <v>22</v>
      </c>
      <c r="U180" s="45" t="s">
        <v>42</v>
      </c>
      <c r="V180" s="37"/>
      <c r="W180" s="174">
        <f t="shared" si="6"/>
        <v>0</v>
      </c>
      <c r="X180" s="174">
        <v>0</v>
      </c>
      <c r="Y180" s="174">
        <f t="shared" si="7"/>
        <v>0</v>
      </c>
      <c r="Z180" s="174">
        <v>0</v>
      </c>
      <c r="AA180" s="175">
        <f t="shared" si="8"/>
        <v>0</v>
      </c>
      <c r="AR180" s="19" t="s">
        <v>216</v>
      </c>
      <c r="AT180" s="19" t="s">
        <v>150</v>
      </c>
      <c r="AU180" s="19" t="s">
        <v>107</v>
      </c>
      <c r="AY180" s="19" t="s">
        <v>149</v>
      </c>
      <c r="BE180" s="111">
        <f t="shared" si="9"/>
        <v>0</v>
      </c>
      <c r="BF180" s="111">
        <f t="shared" si="10"/>
        <v>0</v>
      </c>
      <c r="BG180" s="111">
        <f t="shared" si="11"/>
        <v>0</v>
      </c>
      <c r="BH180" s="111">
        <f t="shared" si="12"/>
        <v>0</v>
      </c>
      <c r="BI180" s="111">
        <f t="shared" si="13"/>
        <v>0</v>
      </c>
      <c r="BJ180" s="19" t="s">
        <v>85</v>
      </c>
      <c r="BK180" s="111">
        <f t="shared" si="14"/>
        <v>0</v>
      </c>
      <c r="BL180" s="19" t="s">
        <v>216</v>
      </c>
      <c r="BM180" s="19" t="s">
        <v>398</v>
      </c>
    </row>
    <row r="181" spans="2:65" s="1" customFormat="1" ht="30" customHeight="1">
      <c r="B181" s="36"/>
      <c r="C181" s="169" t="s">
        <v>232</v>
      </c>
      <c r="D181" s="169" t="s">
        <v>150</v>
      </c>
      <c r="E181" s="170" t="s">
        <v>287</v>
      </c>
      <c r="F181" s="267" t="s">
        <v>288</v>
      </c>
      <c r="G181" s="267"/>
      <c r="H181" s="267"/>
      <c r="I181" s="267"/>
      <c r="J181" s="171" t="s">
        <v>182</v>
      </c>
      <c r="K181" s="172">
        <v>119</v>
      </c>
      <c r="L181" s="268">
        <v>0</v>
      </c>
      <c r="M181" s="269"/>
      <c r="N181" s="270">
        <f t="shared" si="5"/>
        <v>0</v>
      </c>
      <c r="O181" s="270"/>
      <c r="P181" s="270"/>
      <c r="Q181" s="270"/>
      <c r="R181" s="38"/>
      <c r="T181" s="173" t="s">
        <v>22</v>
      </c>
      <c r="U181" s="45" t="s">
        <v>42</v>
      </c>
      <c r="V181" s="37"/>
      <c r="W181" s="174">
        <f t="shared" si="6"/>
        <v>0</v>
      </c>
      <c r="X181" s="174">
        <v>1.2700000000000001E-3</v>
      </c>
      <c r="Y181" s="174">
        <f t="shared" si="7"/>
        <v>0.15113000000000001</v>
      </c>
      <c r="Z181" s="174">
        <v>0</v>
      </c>
      <c r="AA181" s="175">
        <f t="shared" si="8"/>
        <v>0</v>
      </c>
      <c r="AR181" s="19" t="s">
        <v>216</v>
      </c>
      <c r="AT181" s="19" t="s">
        <v>150</v>
      </c>
      <c r="AU181" s="19" t="s">
        <v>107</v>
      </c>
      <c r="AY181" s="19" t="s">
        <v>149</v>
      </c>
      <c r="BE181" s="111">
        <f t="shared" si="9"/>
        <v>0</v>
      </c>
      <c r="BF181" s="111">
        <f t="shared" si="10"/>
        <v>0</v>
      </c>
      <c r="BG181" s="111">
        <f t="shared" si="11"/>
        <v>0</v>
      </c>
      <c r="BH181" s="111">
        <f t="shared" si="12"/>
        <v>0</v>
      </c>
      <c r="BI181" s="111">
        <f t="shared" si="13"/>
        <v>0</v>
      </c>
      <c r="BJ181" s="19" t="s">
        <v>85</v>
      </c>
      <c r="BK181" s="111">
        <f t="shared" si="14"/>
        <v>0</v>
      </c>
      <c r="BL181" s="19" t="s">
        <v>216</v>
      </c>
      <c r="BM181" s="19" t="s">
        <v>399</v>
      </c>
    </row>
    <row r="182" spans="2:65" s="1" customFormat="1" ht="15" customHeight="1">
      <c r="B182" s="36"/>
      <c r="C182" s="169" t="s">
        <v>300</v>
      </c>
      <c r="D182" s="169" t="s">
        <v>150</v>
      </c>
      <c r="E182" s="170" t="s">
        <v>400</v>
      </c>
      <c r="F182" s="267" t="s">
        <v>401</v>
      </c>
      <c r="G182" s="267"/>
      <c r="H182" s="267"/>
      <c r="I182" s="267"/>
      <c r="J182" s="171" t="s">
        <v>182</v>
      </c>
      <c r="K182" s="172">
        <v>70</v>
      </c>
      <c r="L182" s="268">
        <v>0</v>
      </c>
      <c r="M182" s="269"/>
      <c r="N182" s="270">
        <f t="shared" si="5"/>
        <v>0</v>
      </c>
      <c r="O182" s="270"/>
      <c r="P182" s="270"/>
      <c r="Q182" s="270"/>
      <c r="R182" s="38"/>
      <c r="T182" s="173" t="s">
        <v>22</v>
      </c>
      <c r="U182" s="45" t="s">
        <v>42</v>
      </c>
      <c r="V182" s="37"/>
      <c r="W182" s="174">
        <f t="shared" si="6"/>
        <v>0</v>
      </c>
      <c r="X182" s="174">
        <v>8.6999999999999994E-3</v>
      </c>
      <c r="Y182" s="174">
        <f t="shared" si="7"/>
        <v>0.60899999999999999</v>
      </c>
      <c r="Z182" s="174">
        <v>0</v>
      </c>
      <c r="AA182" s="175">
        <f t="shared" si="8"/>
        <v>0</v>
      </c>
      <c r="AR182" s="19" t="s">
        <v>216</v>
      </c>
      <c r="AT182" s="19" t="s">
        <v>150</v>
      </c>
      <c r="AU182" s="19" t="s">
        <v>107</v>
      </c>
      <c r="AY182" s="19" t="s">
        <v>149</v>
      </c>
      <c r="BE182" s="111">
        <f t="shared" si="9"/>
        <v>0</v>
      </c>
      <c r="BF182" s="111">
        <f t="shared" si="10"/>
        <v>0</v>
      </c>
      <c r="BG182" s="111">
        <f t="shared" si="11"/>
        <v>0</v>
      </c>
      <c r="BH182" s="111">
        <f t="shared" si="12"/>
        <v>0</v>
      </c>
      <c r="BI182" s="111">
        <f t="shared" si="13"/>
        <v>0</v>
      </c>
      <c r="BJ182" s="19" t="s">
        <v>85</v>
      </c>
      <c r="BK182" s="111">
        <f t="shared" si="14"/>
        <v>0</v>
      </c>
      <c r="BL182" s="19" t="s">
        <v>216</v>
      </c>
      <c r="BM182" s="19" t="s">
        <v>402</v>
      </c>
    </row>
    <row r="183" spans="2:65" s="1" customFormat="1" ht="15" customHeight="1">
      <c r="B183" s="36"/>
      <c r="C183" s="169" t="s">
        <v>304</v>
      </c>
      <c r="D183" s="169" t="s">
        <v>150</v>
      </c>
      <c r="E183" s="170" t="s">
        <v>403</v>
      </c>
      <c r="F183" s="267" t="s">
        <v>404</v>
      </c>
      <c r="G183" s="267"/>
      <c r="H183" s="267"/>
      <c r="I183" s="267"/>
      <c r="J183" s="171" t="s">
        <v>182</v>
      </c>
      <c r="K183" s="172">
        <v>9</v>
      </c>
      <c r="L183" s="268">
        <v>0</v>
      </c>
      <c r="M183" s="269"/>
      <c r="N183" s="270">
        <f t="shared" si="5"/>
        <v>0</v>
      </c>
      <c r="O183" s="270"/>
      <c r="P183" s="270"/>
      <c r="Q183" s="270"/>
      <c r="R183" s="38"/>
      <c r="T183" s="173" t="s">
        <v>22</v>
      </c>
      <c r="U183" s="45" t="s">
        <v>42</v>
      </c>
      <c r="V183" s="37"/>
      <c r="W183" s="174">
        <f t="shared" si="6"/>
        <v>0</v>
      </c>
      <c r="X183" s="174">
        <v>3.47E-3</v>
      </c>
      <c r="Y183" s="174">
        <f t="shared" si="7"/>
        <v>3.1230000000000001E-2</v>
      </c>
      <c r="Z183" s="174">
        <v>0</v>
      </c>
      <c r="AA183" s="175">
        <f t="shared" si="8"/>
        <v>0</v>
      </c>
      <c r="AR183" s="19" t="s">
        <v>216</v>
      </c>
      <c r="AT183" s="19" t="s">
        <v>150</v>
      </c>
      <c r="AU183" s="19" t="s">
        <v>107</v>
      </c>
      <c r="AY183" s="19" t="s">
        <v>149</v>
      </c>
      <c r="BE183" s="111">
        <f t="shared" si="9"/>
        <v>0</v>
      </c>
      <c r="BF183" s="111">
        <f t="shared" si="10"/>
        <v>0</v>
      </c>
      <c r="BG183" s="111">
        <f t="shared" si="11"/>
        <v>0</v>
      </c>
      <c r="BH183" s="111">
        <f t="shared" si="12"/>
        <v>0</v>
      </c>
      <c r="BI183" s="111">
        <f t="shared" si="13"/>
        <v>0</v>
      </c>
      <c r="BJ183" s="19" t="s">
        <v>85</v>
      </c>
      <c r="BK183" s="111">
        <f t="shared" si="14"/>
        <v>0</v>
      </c>
      <c r="BL183" s="19" t="s">
        <v>216</v>
      </c>
      <c r="BM183" s="19" t="s">
        <v>405</v>
      </c>
    </row>
    <row r="184" spans="2:65" s="1" customFormat="1" ht="15" customHeight="1">
      <c r="B184" s="36"/>
      <c r="C184" s="169" t="s">
        <v>309</v>
      </c>
      <c r="D184" s="169" t="s">
        <v>150</v>
      </c>
      <c r="E184" s="170" t="s">
        <v>406</v>
      </c>
      <c r="F184" s="267" t="s">
        <v>407</v>
      </c>
      <c r="G184" s="267"/>
      <c r="H184" s="267"/>
      <c r="I184" s="267"/>
      <c r="J184" s="171" t="s">
        <v>182</v>
      </c>
      <c r="K184" s="172">
        <v>166.68</v>
      </c>
      <c r="L184" s="268">
        <v>0</v>
      </c>
      <c r="M184" s="269"/>
      <c r="N184" s="270">
        <f t="shared" si="5"/>
        <v>0</v>
      </c>
      <c r="O184" s="270"/>
      <c r="P184" s="270"/>
      <c r="Q184" s="270"/>
      <c r="R184" s="38"/>
      <c r="T184" s="173" t="s">
        <v>22</v>
      </c>
      <c r="U184" s="45" t="s">
        <v>42</v>
      </c>
      <c r="V184" s="37"/>
      <c r="W184" s="174">
        <f t="shared" si="6"/>
        <v>0</v>
      </c>
      <c r="X184" s="174">
        <v>5.8999999999999999E-3</v>
      </c>
      <c r="Y184" s="174">
        <f t="shared" si="7"/>
        <v>0.98341200000000006</v>
      </c>
      <c r="Z184" s="174">
        <v>0</v>
      </c>
      <c r="AA184" s="175">
        <f t="shared" si="8"/>
        <v>0</v>
      </c>
      <c r="AR184" s="19" t="s">
        <v>216</v>
      </c>
      <c r="AT184" s="19" t="s">
        <v>150</v>
      </c>
      <c r="AU184" s="19" t="s">
        <v>107</v>
      </c>
      <c r="AY184" s="19" t="s">
        <v>149</v>
      </c>
      <c r="BE184" s="111">
        <f t="shared" si="9"/>
        <v>0</v>
      </c>
      <c r="BF184" s="111">
        <f t="shared" si="10"/>
        <v>0</v>
      </c>
      <c r="BG184" s="111">
        <f t="shared" si="11"/>
        <v>0</v>
      </c>
      <c r="BH184" s="111">
        <f t="shared" si="12"/>
        <v>0</v>
      </c>
      <c r="BI184" s="111">
        <f t="shared" si="13"/>
        <v>0</v>
      </c>
      <c r="BJ184" s="19" t="s">
        <v>85</v>
      </c>
      <c r="BK184" s="111">
        <f t="shared" si="14"/>
        <v>0</v>
      </c>
      <c r="BL184" s="19" t="s">
        <v>216</v>
      </c>
      <c r="BM184" s="19" t="s">
        <v>408</v>
      </c>
    </row>
    <row r="185" spans="2:65" s="1" customFormat="1" ht="30" customHeight="1">
      <c r="B185" s="36"/>
      <c r="C185" s="169" t="s">
        <v>313</v>
      </c>
      <c r="D185" s="169" t="s">
        <v>150</v>
      </c>
      <c r="E185" s="170" t="s">
        <v>296</v>
      </c>
      <c r="F185" s="267" t="s">
        <v>297</v>
      </c>
      <c r="G185" s="267"/>
      <c r="H185" s="267"/>
      <c r="I185" s="267"/>
      <c r="J185" s="171" t="s">
        <v>182</v>
      </c>
      <c r="K185" s="172">
        <v>150</v>
      </c>
      <c r="L185" s="268">
        <v>0</v>
      </c>
      <c r="M185" s="269"/>
      <c r="N185" s="270">
        <f t="shared" si="5"/>
        <v>0</v>
      </c>
      <c r="O185" s="270"/>
      <c r="P185" s="270"/>
      <c r="Q185" s="270"/>
      <c r="R185" s="38"/>
      <c r="T185" s="173" t="s">
        <v>22</v>
      </c>
      <c r="U185" s="45" t="s">
        <v>42</v>
      </c>
      <c r="V185" s="37"/>
      <c r="W185" s="174">
        <f t="shared" si="6"/>
        <v>0</v>
      </c>
      <c r="X185" s="174">
        <v>2.3999999999999998E-3</v>
      </c>
      <c r="Y185" s="174">
        <f t="shared" si="7"/>
        <v>0.36</v>
      </c>
      <c r="Z185" s="174">
        <v>0</v>
      </c>
      <c r="AA185" s="175">
        <f t="shared" si="8"/>
        <v>0</v>
      </c>
      <c r="AR185" s="19" t="s">
        <v>216</v>
      </c>
      <c r="AT185" s="19" t="s">
        <v>150</v>
      </c>
      <c r="AU185" s="19" t="s">
        <v>107</v>
      </c>
      <c r="AY185" s="19" t="s">
        <v>149</v>
      </c>
      <c r="BE185" s="111">
        <f t="shared" si="9"/>
        <v>0</v>
      </c>
      <c r="BF185" s="111">
        <f t="shared" si="10"/>
        <v>0</v>
      </c>
      <c r="BG185" s="111">
        <f t="shared" si="11"/>
        <v>0</v>
      </c>
      <c r="BH185" s="111">
        <f t="shared" si="12"/>
        <v>0</v>
      </c>
      <c r="BI185" s="111">
        <f t="shared" si="13"/>
        <v>0</v>
      </c>
      <c r="BJ185" s="19" t="s">
        <v>85</v>
      </c>
      <c r="BK185" s="111">
        <f t="shared" si="14"/>
        <v>0</v>
      </c>
      <c r="BL185" s="19" t="s">
        <v>216</v>
      </c>
      <c r="BM185" s="19" t="s">
        <v>409</v>
      </c>
    </row>
    <row r="186" spans="2:65" s="1" customFormat="1" ht="15" customHeight="1">
      <c r="B186" s="36"/>
      <c r="C186" s="169" t="s">
        <v>317</v>
      </c>
      <c r="D186" s="169" t="s">
        <v>150</v>
      </c>
      <c r="E186" s="170" t="s">
        <v>301</v>
      </c>
      <c r="F186" s="267" t="s">
        <v>302</v>
      </c>
      <c r="G186" s="267"/>
      <c r="H186" s="267"/>
      <c r="I186" s="267"/>
      <c r="J186" s="171" t="s">
        <v>268</v>
      </c>
      <c r="K186" s="172">
        <v>6</v>
      </c>
      <c r="L186" s="268">
        <v>0</v>
      </c>
      <c r="M186" s="269"/>
      <c r="N186" s="270">
        <f t="shared" si="5"/>
        <v>0</v>
      </c>
      <c r="O186" s="270"/>
      <c r="P186" s="270"/>
      <c r="Q186" s="270"/>
      <c r="R186" s="38"/>
      <c r="T186" s="173" t="s">
        <v>22</v>
      </c>
      <c r="U186" s="45" t="s">
        <v>42</v>
      </c>
      <c r="V186" s="37"/>
      <c r="W186" s="174">
        <f t="shared" si="6"/>
        <v>0</v>
      </c>
      <c r="X186" s="174">
        <v>3.5999999999999999E-3</v>
      </c>
      <c r="Y186" s="174">
        <f t="shared" si="7"/>
        <v>2.1600000000000001E-2</v>
      </c>
      <c r="Z186" s="174">
        <v>0</v>
      </c>
      <c r="AA186" s="175">
        <f t="shared" si="8"/>
        <v>0</v>
      </c>
      <c r="AR186" s="19" t="s">
        <v>216</v>
      </c>
      <c r="AT186" s="19" t="s">
        <v>150</v>
      </c>
      <c r="AU186" s="19" t="s">
        <v>107</v>
      </c>
      <c r="AY186" s="19" t="s">
        <v>149</v>
      </c>
      <c r="BE186" s="111">
        <f t="shared" si="9"/>
        <v>0</v>
      </c>
      <c r="BF186" s="111">
        <f t="shared" si="10"/>
        <v>0</v>
      </c>
      <c r="BG186" s="111">
        <f t="shared" si="11"/>
        <v>0</v>
      </c>
      <c r="BH186" s="111">
        <f t="shared" si="12"/>
        <v>0</v>
      </c>
      <c r="BI186" s="111">
        <f t="shared" si="13"/>
        <v>0</v>
      </c>
      <c r="BJ186" s="19" t="s">
        <v>85</v>
      </c>
      <c r="BK186" s="111">
        <f t="shared" si="14"/>
        <v>0</v>
      </c>
      <c r="BL186" s="19" t="s">
        <v>216</v>
      </c>
      <c r="BM186" s="19" t="s">
        <v>410</v>
      </c>
    </row>
    <row r="187" spans="2:65" s="1" customFormat="1" ht="30" customHeight="1">
      <c r="B187" s="36"/>
      <c r="C187" s="169" t="s">
        <v>321</v>
      </c>
      <c r="D187" s="169" t="s">
        <v>150</v>
      </c>
      <c r="E187" s="170" t="s">
        <v>411</v>
      </c>
      <c r="F187" s="267" t="s">
        <v>412</v>
      </c>
      <c r="G187" s="267"/>
      <c r="H187" s="267"/>
      <c r="I187" s="267"/>
      <c r="J187" s="171" t="s">
        <v>182</v>
      </c>
      <c r="K187" s="172">
        <v>32.799999999999997</v>
      </c>
      <c r="L187" s="268">
        <v>0</v>
      </c>
      <c r="M187" s="269"/>
      <c r="N187" s="270">
        <f t="shared" si="5"/>
        <v>0</v>
      </c>
      <c r="O187" s="270"/>
      <c r="P187" s="270"/>
      <c r="Q187" s="270"/>
      <c r="R187" s="38"/>
      <c r="T187" s="173" t="s">
        <v>22</v>
      </c>
      <c r="U187" s="45" t="s">
        <v>42</v>
      </c>
      <c r="V187" s="37"/>
      <c r="W187" s="174">
        <f t="shared" si="6"/>
        <v>0</v>
      </c>
      <c r="X187" s="174">
        <v>2.9099999999999998E-3</v>
      </c>
      <c r="Y187" s="174">
        <f t="shared" si="7"/>
        <v>9.5447999999999991E-2</v>
      </c>
      <c r="Z187" s="174">
        <v>0</v>
      </c>
      <c r="AA187" s="175">
        <f t="shared" si="8"/>
        <v>0</v>
      </c>
      <c r="AR187" s="19" t="s">
        <v>216</v>
      </c>
      <c r="AT187" s="19" t="s">
        <v>150</v>
      </c>
      <c r="AU187" s="19" t="s">
        <v>107</v>
      </c>
      <c r="AY187" s="19" t="s">
        <v>149</v>
      </c>
      <c r="BE187" s="111">
        <f t="shared" si="9"/>
        <v>0</v>
      </c>
      <c r="BF187" s="111">
        <f t="shared" si="10"/>
        <v>0</v>
      </c>
      <c r="BG187" s="111">
        <f t="shared" si="11"/>
        <v>0</v>
      </c>
      <c r="BH187" s="111">
        <f t="shared" si="12"/>
        <v>0</v>
      </c>
      <c r="BI187" s="111">
        <f t="shared" si="13"/>
        <v>0</v>
      </c>
      <c r="BJ187" s="19" t="s">
        <v>85</v>
      </c>
      <c r="BK187" s="111">
        <f t="shared" si="14"/>
        <v>0</v>
      </c>
      <c r="BL187" s="19" t="s">
        <v>216</v>
      </c>
      <c r="BM187" s="19" t="s">
        <v>413</v>
      </c>
    </row>
    <row r="188" spans="2:65" s="11" customFormat="1" ht="15" customHeight="1">
      <c r="B188" s="184"/>
      <c r="C188" s="185"/>
      <c r="D188" s="185"/>
      <c r="E188" s="186" t="s">
        <v>22</v>
      </c>
      <c r="F188" s="275" t="s">
        <v>414</v>
      </c>
      <c r="G188" s="276"/>
      <c r="H188" s="276"/>
      <c r="I188" s="276"/>
      <c r="J188" s="185"/>
      <c r="K188" s="187">
        <v>32.799999999999997</v>
      </c>
      <c r="L188" s="185"/>
      <c r="M188" s="185"/>
      <c r="N188" s="185"/>
      <c r="O188" s="185"/>
      <c r="P188" s="185"/>
      <c r="Q188" s="185"/>
      <c r="R188" s="188"/>
      <c r="T188" s="189"/>
      <c r="U188" s="185"/>
      <c r="V188" s="185"/>
      <c r="W188" s="185"/>
      <c r="X188" s="185"/>
      <c r="Y188" s="185"/>
      <c r="Z188" s="185"/>
      <c r="AA188" s="190"/>
      <c r="AT188" s="191" t="s">
        <v>157</v>
      </c>
      <c r="AU188" s="191" t="s">
        <v>107</v>
      </c>
      <c r="AV188" s="11" t="s">
        <v>107</v>
      </c>
      <c r="AW188" s="11" t="s">
        <v>35</v>
      </c>
      <c r="AX188" s="11" t="s">
        <v>85</v>
      </c>
      <c r="AY188" s="191" t="s">
        <v>149</v>
      </c>
    </row>
    <row r="189" spans="2:65" s="1" customFormat="1" ht="30" customHeight="1">
      <c r="B189" s="36"/>
      <c r="C189" s="169" t="s">
        <v>325</v>
      </c>
      <c r="D189" s="169" t="s">
        <v>150</v>
      </c>
      <c r="E189" s="170" t="s">
        <v>415</v>
      </c>
      <c r="F189" s="267" t="s">
        <v>416</v>
      </c>
      <c r="G189" s="267"/>
      <c r="H189" s="267"/>
      <c r="I189" s="267"/>
      <c r="J189" s="171" t="s">
        <v>268</v>
      </c>
      <c r="K189" s="172">
        <v>4</v>
      </c>
      <c r="L189" s="268">
        <v>0</v>
      </c>
      <c r="M189" s="269"/>
      <c r="N189" s="270">
        <f t="shared" ref="N189:N195" si="15">ROUND(L189*K189,2)</f>
        <v>0</v>
      </c>
      <c r="O189" s="270"/>
      <c r="P189" s="270"/>
      <c r="Q189" s="270"/>
      <c r="R189" s="38"/>
      <c r="T189" s="173" t="s">
        <v>22</v>
      </c>
      <c r="U189" s="45" t="s">
        <v>42</v>
      </c>
      <c r="V189" s="37"/>
      <c r="W189" s="174">
        <f t="shared" ref="W189:W195" si="16">V189*K189</f>
        <v>0</v>
      </c>
      <c r="X189" s="174">
        <v>0</v>
      </c>
      <c r="Y189" s="174">
        <f t="shared" ref="Y189:Y195" si="17">X189*K189</f>
        <v>0</v>
      </c>
      <c r="Z189" s="174">
        <v>0</v>
      </c>
      <c r="AA189" s="175">
        <f t="shared" ref="AA189:AA195" si="18">Z189*K189</f>
        <v>0</v>
      </c>
      <c r="AR189" s="19" t="s">
        <v>216</v>
      </c>
      <c r="AT189" s="19" t="s">
        <v>150</v>
      </c>
      <c r="AU189" s="19" t="s">
        <v>107</v>
      </c>
      <c r="AY189" s="19" t="s">
        <v>149</v>
      </c>
      <c r="BE189" s="111">
        <f t="shared" ref="BE189:BE195" si="19">IF(U189="základní",N189,0)</f>
        <v>0</v>
      </c>
      <c r="BF189" s="111">
        <f t="shared" ref="BF189:BF195" si="20">IF(U189="snížená",N189,0)</f>
        <v>0</v>
      </c>
      <c r="BG189" s="111">
        <f t="shared" ref="BG189:BG195" si="21">IF(U189="zákl. přenesená",N189,0)</f>
        <v>0</v>
      </c>
      <c r="BH189" s="111">
        <f t="shared" ref="BH189:BH195" si="22">IF(U189="sníž. přenesená",N189,0)</f>
        <v>0</v>
      </c>
      <c r="BI189" s="111">
        <f t="shared" ref="BI189:BI195" si="23">IF(U189="nulová",N189,0)</f>
        <v>0</v>
      </c>
      <c r="BJ189" s="19" t="s">
        <v>85</v>
      </c>
      <c r="BK189" s="111">
        <f t="shared" ref="BK189:BK195" si="24">ROUND(L189*K189,2)</f>
        <v>0</v>
      </c>
      <c r="BL189" s="19" t="s">
        <v>216</v>
      </c>
      <c r="BM189" s="19" t="s">
        <v>417</v>
      </c>
    </row>
    <row r="190" spans="2:65" s="1" customFormat="1" ht="30" customHeight="1">
      <c r="B190" s="36"/>
      <c r="C190" s="169" t="s">
        <v>329</v>
      </c>
      <c r="D190" s="169" t="s">
        <v>150</v>
      </c>
      <c r="E190" s="170" t="s">
        <v>310</v>
      </c>
      <c r="F190" s="267" t="s">
        <v>311</v>
      </c>
      <c r="G190" s="267"/>
      <c r="H190" s="267"/>
      <c r="I190" s="267"/>
      <c r="J190" s="171" t="s">
        <v>153</v>
      </c>
      <c r="K190" s="172">
        <v>6</v>
      </c>
      <c r="L190" s="268">
        <v>0</v>
      </c>
      <c r="M190" s="269"/>
      <c r="N190" s="270">
        <f t="shared" si="15"/>
        <v>0</v>
      </c>
      <c r="O190" s="270"/>
      <c r="P190" s="270"/>
      <c r="Q190" s="270"/>
      <c r="R190" s="38"/>
      <c r="T190" s="173" t="s">
        <v>22</v>
      </c>
      <c r="U190" s="45" t="s">
        <v>42</v>
      </c>
      <c r="V190" s="37"/>
      <c r="W190" s="174">
        <f t="shared" si="16"/>
        <v>0</v>
      </c>
      <c r="X190" s="174">
        <v>1.082E-2</v>
      </c>
      <c r="Y190" s="174">
        <f t="shared" si="17"/>
        <v>6.4920000000000005E-2</v>
      </c>
      <c r="Z190" s="174">
        <v>0</v>
      </c>
      <c r="AA190" s="175">
        <f t="shared" si="18"/>
        <v>0</v>
      </c>
      <c r="AR190" s="19" t="s">
        <v>216</v>
      </c>
      <c r="AT190" s="19" t="s">
        <v>150</v>
      </c>
      <c r="AU190" s="19" t="s">
        <v>107</v>
      </c>
      <c r="AY190" s="19" t="s">
        <v>149</v>
      </c>
      <c r="BE190" s="111">
        <f t="shared" si="19"/>
        <v>0</v>
      </c>
      <c r="BF190" s="111">
        <f t="shared" si="20"/>
        <v>0</v>
      </c>
      <c r="BG190" s="111">
        <f t="shared" si="21"/>
        <v>0</v>
      </c>
      <c r="BH190" s="111">
        <f t="shared" si="22"/>
        <v>0</v>
      </c>
      <c r="BI190" s="111">
        <f t="shared" si="23"/>
        <v>0</v>
      </c>
      <c r="BJ190" s="19" t="s">
        <v>85</v>
      </c>
      <c r="BK190" s="111">
        <f t="shared" si="24"/>
        <v>0</v>
      </c>
      <c r="BL190" s="19" t="s">
        <v>216</v>
      </c>
      <c r="BM190" s="19" t="s">
        <v>418</v>
      </c>
    </row>
    <row r="191" spans="2:65" s="1" customFormat="1" ht="30" customHeight="1">
      <c r="B191" s="36"/>
      <c r="C191" s="169" t="s">
        <v>333</v>
      </c>
      <c r="D191" s="169" t="s">
        <v>150</v>
      </c>
      <c r="E191" s="170" t="s">
        <v>314</v>
      </c>
      <c r="F191" s="267" t="s">
        <v>315</v>
      </c>
      <c r="G191" s="267"/>
      <c r="H191" s="267"/>
      <c r="I191" s="267"/>
      <c r="J191" s="171" t="s">
        <v>268</v>
      </c>
      <c r="K191" s="172">
        <v>6</v>
      </c>
      <c r="L191" s="268">
        <v>0</v>
      </c>
      <c r="M191" s="269"/>
      <c r="N191" s="270">
        <f t="shared" si="15"/>
        <v>0</v>
      </c>
      <c r="O191" s="270"/>
      <c r="P191" s="270"/>
      <c r="Q191" s="270"/>
      <c r="R191" s="38"/>
      <c r="T191" s="173" t="s">
        <v>22</v>
      </c>
      <c r="U191" s="45" t="s">
        <v>42</v>
      </c>
      <c r="V191" s="37"/>
      <c r="W191" s="174">
        <f t="shared" si="16"/>
        <v>0</v>
      </c>
      <c r="X191" s="174">
        <v>1.8600000000000001E-3</v>
      </c>
      <c r="Y191" s="174">
        <f t="shared" si="17"/>
        <v>1.116E-2</v>
      </c>
      <c r="Z191" s="174">
        <v>0</v>
      </c>
      <c r="AA191" s="175">
        <f t="shared" si="18"/>
        <v>0</v>
      </c>
      <c r="AR191" s="19" t="s">
        <v>216</v>
      </c>
      <c r="AT191" s="19" t="s">
        <v>150</v>
      </c>
      <c r="AU191" s="19" t="s">
        <v>107</v>
      </c>
      <c r="AY191" s="19" t="s">
        <v>149</v>
      </c>
      <c r="BE191" s="111">
        <f t="shared" si="19"/>
        <v>0</v>
      </c>
      <c r="BF191" s="111">
        <f t="shared" si="20"/>
        <v>0</v>
      </c>
      <c r="BG191" s="111">
        <f t="shared" si="21"/>
        <v>0</v>
      </c>
      <c r="BH191" s="111">
        <f t="shared" si="22"/>
        <v>0</v>
      </c>
      <c r="BI191" s="111">
        <f t="shared" si="23"/>
        <v>0</v>
      </c>
      <c r="BJ191" s="19" t="s">
        <v>85</v>
      </c>
      <c r="BK191" s="111">
        <f t="shared" si="24"/>
        <v>0</v>
      </c>
      <c r="BL191" s="19" t="s">
        <v>216</v>
      </c>
      <c r="BM191" s="19" t="s">
        <v>419</v>
      </c>
    </row>
    <row r="192" spans="2:65" s="1" customFormat="1" ht="30" customHeight="1">
      <c r="B192" s="36"/>
      <c r="C192" s="169" t="s">
        <v>337</v>
      </c>
      <c r="D192" s="169" t="s">
        <v>150</v>
      </c>
      <c r="E192" s="170" t="s">
        <v>318</v>
      </c>
      <c r="F192" s="267" t="s">
        <v>420</v>
      </c>
      <c r="G192" s="267"/>
      <c r="H192" s="267"/>
      <c r="I192" s="267"/>
      <c r="J192" s="171" t="s">
        <v>268</v>
      </c>
      <c r="K192" s="172">
        <v>6</v>
      </c>
      <c r="L192" s="268">
        <v>0</v>
      </c>
      <c r="M192" s="269"/>
      <c r="N192" s="270">
        <f t="shared" si="15"/>
        <v>0</v>
      </c>
      <c r="O192" s="270"/>
      <c r="P192" s="270"/>
      <c r="Q192" s="270"/>
      <c r="R192" s="38"/>
      <c r="T192" s="173" t="s">
        <v>22</v>
      </c>
      <c r="U192" s="45" t="s">
        <v>42</v>
      </c>
      <c r="V192" s="37"/>
      <c r="W192" s="174">
        <f t="shared" si="16"/>
        <v>0</v>
      </c>
      <c r="X192" s="174">
        <v>1.4E-3</v>
      </c>
      <c r="Y192" s="174">
        <f t="shared" si="17"/>
        <v>8.3999999999999995E-3</v>
      </c>
      <c r="Z192" s="174">
        <v>0</v>
      </c>
      <c r="AA192" s="175">
        <f t="shared" si="18"/>
        <v>0</v>
      </c>
      <c r="AR192" s="19" t="s">
        <v>216</v>
      </c>
      <c r="AT192" s="19" t="s">
        <v>150</v>
      </c>
      <c r="AU192" s="19" t="s">
        <v>107</v>
      </c>
      <c r="AY192" s="19" t="s">
        <v>149</v>
      </c>
      <c r="BE192" s="111">
        <f t="shared" si="19"/>
        <v>0</v>
      </c>
      <c r="BF192" s="111">
        <f t="shared" si="20"/>
        <v>0</v>
      </c>
      <c r="BG192" s="111">
        <f t="shared" si="21"/>
        <v>0</v>
      </c>
      <c r="BH192" s="111">
        <f t="shared" si="22"/>
        <v>0</v>
      </c>
      <c r="BI192" s="111">
        <f t="shared" si="23"/>
        <v>0</v>
      </c>
      <c r="BJ192" s="19" t="s">
        <v>85</v>
      </c>
      <c r="BK192" s="111">
        <f t="shared" si="24"/>
        <v>0</v>
      </c>
      <c r="BL192" s="19" t="s">
        <v>216</v>
      </c>
      <c r="BM192" s="19" t="s">
        <v>421</v>
      </c>
    </row>
    <row r="193" spans="2:65" s="1" customFormat="1" ht="30" customHeight="1">
      <c r="B193" s="36"/>
      <c r="C193" s="169" t="s">
        <v>341</v>
      </c>
      <c r="D193" s="169" t="s">
        <v>150</v>
      </c>
      <c r="E193" s="170" t="s">
        <v>322</v>
      </c>
      <c r="F193" s="267" t="s">
        <v>323</v>
      </c>
      <c r="G193" s="267"/>
      <c r="H193" s="267"/>
      <c r="I193" s="267"/>
      <c r="J193" s="171" t="s">
        <v>182</v>
      </c>
      <c r="K193" s="172">
        <v>166.68</v>
      </c>
      <c r="L193" s="268">
        <v>0</v>
      </c>
      <c r="M193" s="269"/>
      <c r="N193" s="270">
        <f t="shared" si="15"/>
        <v>0</v>
      </c>
      <c r="O193" s="270"/>
      <c r="P193" s="270"/>
      <c r="Q193" s="270"/>
      <c r="R193" s="38"/>
      <c r="T193" s="173" t="s">
        <v>22</v>
      </c>
      <c r="U193" s="45" t="s">
        <v>42</v>
      </c>
      <c r="V193" s="37"/>
      <c r="W193" s="174">
        <f t="shared" si="16"/>
        <v>0</v>
      </c>
      <c r="X193" s="174">
        <v>5.9199999999999999E-3</v>
      </c>
      <c r="Y193" s="174">
        <f t="shared" si="17"/>
        <v>0.9867456</v>
      </c>
      <c r="Z193" s="174">
        <v>0</v>
      </c>
      <c r="AA193" s="175">
        <f t="shared" si="18"/>
        <v>0</v>
      </c>
      <c r="AR193" s="19" t="s">
        <v>216</v>
      </c>
      <c r="AT193" s="19" t="s">
        <v>150</v>
      </c>
      <c r="AU193" s="19" t="s">
        <v>107</v>
      </c>
      <c r="AY193" s="19" t="s">
        <v>149</v>
      </c>
      <c r="BE193" s="111">
        <f t="shared" si="19"/>
        <v>0</v>
      </c>
      <c r="BF193" s="111">
        <f t="shared" si="20"/>
        <v>0</v>
      </c>
      <c r="BG193" s="111">
        <f t="shared" si="21"/>
        <v>0</v>
      </c>
      <c r="BH193" s="111">
        <f t="shared" si="22"/>
        <v>0</v>
      </c>
      <c r="BI193" s="111">
        <f t="shared" si="23"/>
        <v>0</v>
      </c>
      <c r="BJ193" s="19" t="s">
        <v>85</v>
      </c>
      <c r="BK193" s="111">
        <f t="shared" si="24"/>
        <v>0</v>
      </c>
      <c r="BL193" s="19" t="s">
        <v>216</v>
      </c>
      <c r="BM193" s="19" t="s">
        <v>422</v>
      </c>
    </row>
    <row r="194" spans="2:65" s="1" customFormat="1" ht="30" customHeight="1">
      <c r="B194" s="36"/>
      <c r="C194" s="169" t="s">
        <v>423</v>
      </c>
      <c r="D194" s="169" t="s">
        <v>150</v>
      </c>
      <c r="E194" s="170" t="s">
        <v>326</v>
      </c>
      <c r="F194" s="267" t="s">
        <v>327</v>
      </c>
      <c r="G194" s="267"/>
      <c r="H194" s="267"/>
      <c r="I194" s="267"/>
      <c r="J194" s="171" t="s">
        <v>153</v>
      </c>
      <c r="K194" s="172">
        <v>1285</v>
      </c>
      <c r="L194" s="268">
        <v>0</v>
      </c>
      <c r="M194" s="269"/>
      <c r="N194" s="270">
        <f t="shared" si="15"/>
        <v>0</v>
      </c>
      <c r="O194" s="270"/>
      <c r="P194" s="270"/>
      <c r="Q194" s="270"/>
      <c r="R194" s="38"/>
      <c r="T194" s="173" t="s">
        <v>22</v>
      </c>
      <c r="U194" s="45" t="s">
        <v>42</v>
      </c>
      <c r="V194" s="37"/>
      <c r="W194" s="174">
        <f t="shared" si="16"/>
        <v>0</v>
      </c>
      <c r="X194" s="174">
        <v>1E-4</v>
      </c>
      <c r="Y194" s="174">
        <f t="shared" si="17"/>
        <v>0.1285</v>
      </c>
      <c r="Z194" s="174">
        <v>0</v>
      </c>
      <c r="AA194" s="175">
        <f t="shared" si="18"/>
        <v>0</v>
      </c>
      <c r="AR194" s="19" t="s">
        <v>216</v>
      </c>
      <c r="AT194" s="19" t="s">
        <v>150</v>
      </c>
      <c r="AU194" s="19" t="s">
        <v>107</v>
      </c>
      <c r="AY194" s="19" t="s">
        <v>149</v>
      </c>
      <c r="BE194" s="111">
        <f t="shared" si="19"/>
        <v>0</v>
      </c>
      <c r="BF194" s="111">
        <f t="shared" si="20"/>
        <v>0</v>
      </c>
      <c r="BG194" s="111">
        <f t="shared" si="21"/>
        <v>0</v>
      </c>
      <c r="BH194" s="111">
        <f t="shared" si="22"/>
        <v>0</v>
      </c>
      <c r="BI194" s="111">
        <f t="shared" si="23"/>
        <v>0</v>
      </c>
      <c r="BJ194" s="19" t="s">
        <v>85</v>
      </c>
      <c r="BK194" s="111">
        <f t="shared" si="24"/>
        <v>0</v>
      </c>
      <c r="BL194" s="19" t="s">
        <v>216</v>
      </c>
      <c r="BM194" s="19" t="s">
        <v>424</v>
      </c>
    </row>
    <row r="195" spans="2:65" s="1" customFormat="1" ht="15" customHeight="1">
      <c r="B195" s="36"/>
      <c r="C195" s="169" t="s">
        <v>425</v>
      </c>
      <c r="D195" s="169" t="s">
        <v>150</v>
      </c>
      <c r="E195" s="170" t="s">
        <v>330</v>
      </c>
      <c r="F195" s="267" t="s">
        <v>331</v>
      </c>
      <c r="G195" s="267"/>
      <c r="H195" s="267"/>
      <c r="I195" s="267"/>
      <c r="J195" s="171" t="s">
        <v>173</v>
      </c>
      <c r="K195" s="172">
        <v>11.804</v>
      </c>
      <c r="L195" s="268">
        <v>0</v>
      </c>
      <c r="M195" s="269"/>
      <c r="N195" s="270">
        <f t="shared" si="15"/>
        <v>0</v>
      </c>
      <c r="O195" s="270"/>
      <c r="P195" s="270"/>
      <c r="Q195" s="270"/>
      <c r="R195" s="38"/>
      <c r="T195" s="173" t="s">
        <v>22</v>
      </c>
      <c r="U195" s="45" t="s">
        <v>42</v>
      </c>
      <c r="V195" s="37"/>
      <c r="W195" s="174">
        <f t="shared" si="16"/>
        <v>0</v>
      </c>
      <c r="X195" s="174">
        <v>0</v>
      </c>
      <c r="Y195" s="174">
        <f t="shared" si="17"/>
        <v>0</v>
      </c>
      <c r="Z195" s="174">
        <v>0</v>
      </c>
      <c r="AA195" s="175">
        <f t="shared" si="18"/>
        <v>0</v>
      </c>
      <c r="AR195" s="19" t="s">
        <v>216</v>
      </c>
      <c r="AT195" s="19" t="s">
        <v>150</v>
      </c>
      <c r="AU195" s="19" t="s">
        <v>107</v>
      </c>
      <c r="AY195" s="19" t="s">
        <v>149</v>
      </c>
      <c r="BE195" s="111">
        <f t="shared" si="19"/>
        <v>0</v>
      </c>
      <c r="BF195" s="111">
        <f t="shared" si="20"/>
        <v>0</v>
      </c>
      <c r="BG195" s="111">
        <f t="shared" si="21"/>
        <v>0</v>
      </c>
      <c r="BH195" s="111">
        <f t="shared" si="22"/>
        <v>0</v>
      </c>
      <c r="BI195" s="111">
        <f t="shared" si="23"/>
        <v>0</v>
      </c>
      <c r="BJ195" s="19" t="s">
        <v>85</v>
      </c>
      <c r="BK195" s="111">
        <f t="shared" si="24"/>
        <v>0</v>
      </c>
      <c r="BL195" s="19" t="s">
        <v>216</v>
      </c>
      <c r="BM195" s="19" t="s">
        <v>426</v>
      </c>
    </row>
    <row r="196" spans="2:65" s="9" customFormat="1" ht="29.85" customHeight="1">
      <c r="B196" s="158"/>
      <c r="C196" s="159"/>
      <c r="D196" s="168" t="s">
        <v>126</v>
      </c>
      <c r="E196" s="168"/>
      <c r="F196" s="168"/>
      <c r="G196" s="168"/>
      <c r="H196" s="168"/>
      <c r="I196" s="168"/>
      <c r="J196" s="168"/>
      <c r="K196" s="168"/>
      <c r="L196" s="168"/>
      <c r="M196" s="168"/>
      <c r="N196" s="289">
        <f>BK196</f>
        <v>0</v>
      </c>
      <c r="O196" s="290"/>
      <c r="P196" s="290"/>
      <c r="Q196" s="290"/>
      <c r="R196" s="161"/>
      <c r="T196" s="162"/>
      <c r="U196" s="159"/>
      <c r="V196" s="159"/>
      <c r="W196" s="163">
        <f>SUM(W197:W199)</f>
        <v>0</v>
      </c>
      <c r="X196" s="159"/>
      <c r="Y196" s="163">
        <f>SUM(Y197:Y199)</f>
        <v>0.17989999999999998</v>
      </c>
      <c r="Z196" s="159"/>
      <c r="AA196" s="164">
        <f>SUM(AA197:AA199)</f>
        <v>23.01435</v>
      </c>
      <c r="AR196" s="165" t="s">
        <v>107</v>
      </c>
      <c r="AT196" s="166" t="s">
        <v>76</v>
      </c>
      <c r="AU196" s="166" t="s">
        <v>85</v>
      </c>
      <c r="AY196" s="165" t="s">
        <v>149</v>
      </c>
      <c r="BK196" s="167">
        <f>SUM(BK197:BK199)</f>
        <v>0</v>
      </c>
    </row>
    <row r="197" spans="2:65" s="1" customFormat="1" ht="15" customHeight="1">
      <c r="B197" s="36"/>
      <c r="C197" s="169" t="s">
        <v>427</v>
      </c>
      <c r="D197" s="169" t="s">
        <v>150</v>
      </c>
      <c r="E197" s="170" t="s">
        <v>334</v>
      </c>
      <c r="F197" s="267" t="s">
        <v>335</v>
      </c>
      <c r="G197" s="267"/>
      <c r="H197" s="267"/>
      <c r="I197" s="267"/>
      <c r="J197" s="171" t="s">
        <v>153</v>
      </c>
      <c r="K197" s="172">
        <v>1285</v>
      </c>
      <c r="L197" s="268">
        <v>0</v>
      </c>
      <c r="M197" s="269"/>
      <c r="N197" s="270">
        <f>ROUND(L197*K197,2)</f>
        <v>0</v>
      </c>
      <c r="O197" s="270"/>
      <c r="P197" s="270"/>
      <c r="Q197" s="270"/>
      <c r="R197" s="38"/>
      <c r="T197" s="173" t="s">
        <v>22</v>
      </c>
      <c r="U197" s="45" t="s">
        <v>42</v>
      </c>
      <c r="V197" s="37"/>
      <c r="W197" s="174">
        <f>V197*K197</f>
        <v>0</v>
      </c>
      <c r="X197" s="174">
        <v>0</v>
      </c>
      <c r="Y197" s="174">
        <f>X197*K197</f>
        <v>0</v>
      </c>
      <c r="Z197" s="174">
        <v>1.7780000000000001E-2</v>
      </c>
      <c r="AA197" s="175">
        <f>Z197*K197</f>
        <v>22.847300000000001</v>
      </c>
      <c r="AR197" s="19" t="s">
        <v>216</v>
      </c>
      <c r="AT197" s="19" t="s">
        <v>150</v>
      </c>
      <c r="AU197" s="19" t="s">
        <v>107</v>
      </c>
      <c r="AY197" s="19" t="s">
        <v>149</v>
      </c>
      <c r="BE197" s="111">
        <f>IF(U197="základní",N197,0)</f>
        <v>0</v>
      </c>
      <c r="BF197" s="111">
        <f>IF(U197="snížená",N197,0)</f>
        <v>0</v>
      </c>
      <c r="BG197" s="111">
        <f>IF(U197="zákl. přenesená",N197,0)</f>
        <v>0</v>
      </c>
      <c r="BH197" s="111">
        <f>IF(U197="sníž. přenesená",N197,0)</f>
        <v>0</v>
      </c>
      <c r="BI197" s="111">
        <f>IF(U197="nulová",N197,0)</f>
        <v>0</v>
      </c>
      <c r="BJ197" s="19" t="s">
        <v>85</v>
      </c>
      <c r="BK197" s="111">
        <f>ROUND(L197*K197,2)</f>
        <v>0</v>
      </c>
      <c r="BL197" s="19" t="s">
        <v>216</v>
      </c>
      <c r="BM197" s="19" t="s">
        <v>428</v>
      </c>
    </row>
    <row r="198" spans="2:65" s="1" customFormat="1" ht="15" customHeight="1">
      <c r="B198" s="36"/>
      <c r="C198" s="169" t="s">
        <v>429</v>
      </c>
      <c r="D198" s="169" t="s">
        <v>150</v>
      </c>
      <c r="E198" s="170" t="s">
        <v>338</v>
      </c>
      <c r="F198" s="267" t="s">
        <v>339</v>
      </c>
      <c r="G198" s="267"/>
      <c r="H198" s="267"/>
      <c r="I198" s="267"/>
      <c r="J198" s="171" t="s">
        <v>153</v>
      </c>
      <c r="K198" s="172">
        <v>1285</v>
      </c>
      <c r="L198" s="268">
        <v>0</v>
      </c>
      <c r="M198" s="269"/>
      <c r="N198" s="270">
        <f>ROUND(L198*K198,2)</f>
        <v>0</v>
      </c>
      <c r="O198" s="270"/>
      <c r="P198" s="270"/>
      <c r="Q198" s="270"/>
      <c r="R198" s="38"/>
      <c r="T198" s="173" t="s">
        <v>22</v>
      </c>
      <c r="U198" s="45" t="s">
        <v>42</v>
      </c>
      <c r="V198" s="37"/>
      <c r="W198" s="174">
        <f>V198*K198</f>
        <v>0</v>
      </c>
      <c r="X198" s="174">
        <v>0</v>
      </c>
      <c r="Y198" s="174">
        <f>X198*K198</f>
        <v>0</v>
      </c>
      <c r="Z198" s="174">
        <v>1.2999999999999999E-4</v>
      </c>
      <c r="AA198" s="175">
        <f>Z198*K198</f>
        <v>0.16704999999999998</v>
      </c>
      <c r="AR198" s="19" t="s">
        <v>216</v>
      </c>
      <c r="AT198" s="19" t="s">
        <v>150</v>
      </c>
      <c r="AU198" s="19" t="s">
        <v>107</v>
      </c>
      <c r="AY198" s="19" t="s">
        <v>149</v>
      </c>
      <c r="BE198" s="111">
        <f>IF(U198="základní",N198,0)</f>
        <v>0</v>
      </c>
      <c r="BF198" s="111">
        <f>IF(U198="snížená",N198,0)</f>
        <v>0</v>
      </c>
      <c r="BG198" s="111">
        <f>IF(U198="zákl. přenesená",N198,0)</f>
        <v>0</v>
      </c>
      <c r="BH198" s="111">
        <f>IF(U198="sníž. přenesená",N198,0)</f>
        <v>0</v>
      </c>
      <c r="BI198" s="111">
        <f>IF(U198="nulová",N198,0)</f>
        <v>0</v>
      </c>
      <c r="BJ198" s="19" t="s">
        <v>85</v>
      </c>
      <c r="BK198" s="111">
        <f>ROUND(L198*K198,2)</f>
        <v>0</v>
      </c>
      <c r="BL198" s="19" t="s">
        <v>216</v>
      </c>
      <c r="BM198" s="19" t="s">
        <v>430</v>
      </c>
    </row>
    <row r="199" spans="2:65" s="1" customFormat="1" ht="15" customHeight="1">
      <c r="B199" s="36"/>
      <c r="C199" s="169" t="s">
        <v>431</v>
      </c>
      <c r="D199" s="169" t="s">
        <v>150</v>
      </c>
      <c r="E199" s="170" t="s">
        <v>342</v>
      </c>
      <c r="F199" s="267" t="s">
        <v>343</v>
      </c>
      <c r="G199" s="267"/>
      <c r="H199" s="267"/>
      <c r="I199" s="267"/>
      <c r="J199" s="171" t="s">
        <v>153</v>
      </c>
      <c r="K199" s="172">
        <v>1285</v>
      </c>
      <c r="L199" s="268">
        <v>0</v>
      </c>
      <c r="M199" s="269"/>
      <c r="N199" s="270">
        <f>ROUND(L199*K199,2)</f>
        <v>0</v>
      </c>
      <c r="O199" s="270"/>
      <c r="P199" s="270"/>
      <c r="Q199" s="270"/>
      <c r="R199" s="38"/>
      <c r="T199" s="173" t="s">
        <v>22</v>
      </c>
      <c r="U199" s="45" t="s">
        <v>42</v>
      </c>
      <c r="V199" s="37"/>
      <c r="W199" s="174">
        <f>V199*K199</f>
        <v>0</v>
      </c>
      <c r="X199" s="174">
        <v>1.3999999999999999E-4</v>
      </c>
      <c r="Y199" s="174">
        <f>X199*K199</f>
        <v>0.17989999999999998</v>
      </c>
      <c r="Z199" s="174">
        <v>0</v>
      </c>
      <c r="AA199" s="175">
        <f>Z199*K199</f>
        <v>0</v>
      </c>
      <c r="AR199" s="19" t="s">
        <v>216</v>
      </c>
      <c r="AT199" s="19" t="s">
        <v>150</v>
      </c>
      <c r="AU199" s="19" t="s">
        <v>107</v>
      </c>
      <c r="AY199" s="19" t="s">
        <v>149</v>
      </c>
      <c r="BE199" s="111">
        <f>IF(U199="základní",N199,0)</f>
        <v>0</v>
      </c>
      <c r="BF199" s="111">
        <f>IF(U199="snížená",N199,0)</f>
        <v>0</v>
      </c>
      <c r="BG199" s="111">
        <f>IF(U199="zákl. přenesená",N199,0)</f>
        <v>0</v>
      </c>
      <c r="BH199" s="111">
        <f>IF(U199="sníž. přenesená",N199,0)</f>
        <v>0</v>
      </c>
      <c r="BI199" s="111">
        <f>IF(U199="nulová",N199,0)</f>
        <v>0</v>
      </c>
      <c r="BJ199" s="19" t="s">
        <v>85</v>
      </c>
      <c r="BK199" s="111">
        <f>ROUND(L199*K199,2)</f>
        <v>0</v>
      </c>
      <c r="BL199" s="19" t="s">
        <v>216</v>
      </c>
      <c r="BM199" s="19" t="s">
        <v>432</v>
      </c>
    </row>
    <row r="200" spans="2:65" s="1" customFormat="1" ht="49.9" customHeight="1">
      <c r="B200" s="36"/>
      <c r="C200" s="37"/>
      <c r="D200" s="160" t="s">
        <v>345</v>
      </c>
      <c r="E200" s="37"/>
      <c r="F200" s="37"/>
      <c r="G200" s="37"/>
      <c r="H200" s="37"/>
      <c r="I200" s="37"/>
      <c r="J200" s="37"/>
      <c r="K200" s="37"/>
      <c r="L200" s="37"/>
      <c r="M200" s="37"/>
      <c r="N200" s="281">
        <f>BK200</f>
        <v>0</v>
      </c>
      <c r="O200" s="282"/>
      <c r="P200" s="282"/>
      <c r="Q200" s="282"/>
      <c r="R200" s="38"/>
      <c r="T200" s="149"/>
      <c r="U200" s="57"/>
      <c r="V200" s="57"/>
      <c r="W200" s="57"/>
      <c r="X200" s="57"/>
      <c r="Y200" s="57"/>
      <c r="Z200" s="57"/>
      <c r="AA200" s="59"/>
      <c r="AT200" s="19" t="s">
        <v>76</v>
      </c>
      <c r="AU200" s="19" t="s">
        <v>77</v>
      </c>
      <c r="AY200" s="19" t="s">
        <v>346</v>
      </c>
      <c r="BK200" s="111">
        <v>0</v>
      </c>
    </row>
    <row r="201" spans="2:65" s="1" customFormat="1" ht="6.95" customHeight="1">
      <c r="B201" s="60"/>
      <c r="C201" s="61"/>
      <c r="D201" s="61"/>
      <c r="E201" s="61"/>
      <c r="F201" s="61"/>
      <c r="G201" s="61"/>
      <c r="H201" s="61"/>
      <c r="I201" s="61"/>
      <c r="J201" s="61"/>
      <c r="K201" s="61"/>
      <c r="L201" s="61"/>
      <c r="M201" s="61"/>
      <c r="N201" s="61"/>
      <c r="O201" s="61"/>
      <c r="P201" s="61"/>
      <c r="Q201" s="61"/>
      <c r="R201" s="62"/>
    </row>
  </sheetData>
  <sheetProtection password="CC35" sheet="1" objects="1" scenarios="1" formatCells="0" formatColumns="0" formatRows="0" sort="0" autoFilter="0"/>
  <mergeCells count="244">
    <mergeCell ref="N200:Q200"/>
    <mergeCell ref="H1:K1"/>
    <mergeCell ref="S2:AC2"/>
    <mergeCell ref="F199:I199"/>
    <mergeCell ref="L199:M199"/>
    <mergeCell ref="N199:Q199"/>
    <mergeCell ref="N125:Q125"/>
    <mergeCell ref="N126:Q126"/>
    <mergeCell ref="N127:Q127"/>
    <mergeCell ref="N131:Q131"/>
    <mergeCell ref="N139:Q139"/>
    <mergeCell ref="N152:Q152"/>
    <mergeCell ref="N154:Q154"/>
    <mergeCell ref="N155:Q155"/>
    <mergeCell ref="N157:Q157"/>
    <mergeCell ref="N173:Q173"/>
    <mergeCell ref="N196:Q196"/>
    <mergeCell ref="F195:I195"/>
    <mergeCell ref="L195:M195"/>
    <mergeCell ref="N195:Q195"/>
    <mergeCell ref="F197:I197"/>
    <mergeCell ref="L197:M197"/>
    <mergeCell ref="N197:Q197"/>
    <mergeCell ref="F198:I198"/>
    <mergeCell ref="L198:M198"/>
    <mergeCell ref="N198:Q198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8:I188"/>
    <mergeCell ref="F189:I189"/>
    <mergeCell ref="L189:M189"/>
    <mergeCell ref="N189:Q189"/>
    <mergeCell ref="F190:I190"/>
    <mergeCell ref="L190:M190"/>
    <mergeCell ref="N190:Q190"/>
    <mergeCell ref="F191:I191"/>
    <mergeCell ref="L191:M191"/>
    <mergeCell ref="N191:Q191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0:I170"/>
    <mergeCell ref="F171:I171"/>
    <mergeCell ref="F172:I172"/>
    <mergeCell ref="L172:M172"/>
    <mergeCell ref="N172:Q172"/>
    <mergeCell ref="F174:I174"/>
    <mergeCell ref="L174:M174"/>
    <mergeCell ref="N174:Q174"/>
    <mergeCell ref="F175:I175"/>
    <mergeCell ref="F167:I167"/>
    <mergeCell ref="L167:M167"/>
    <mergeCell ref="N167:Q167"/>
    <mergeCell ref="F168:I168"/>
    <mergeCell ref="L168:M168"/>
    <mergeCell ref="N168:Q168"/>
    <mergeCell ref="F169:I169"/>
    <mergeCell ref="L169:M169"/>
    <mergeCell ref="N169:Q169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L166:M166"/>
    <mergeCell ref="N166:Q166"/>
    <mergeCell ref="F158:I158"/>
    <mergeCell ref="L158:M158"/>
    <mergeCell ref="N158:Q158"/>
    <mergeCell ref="F159:I159"/>
    <mergeCell ref="F160:I160"/>
    <mergeCell ref="F161:I161"/>
    <mergeCell ref="L161:M161"/>
    <mergeCell ref="N161:Q161"/>
    <mergeCell ref="F162:I162"/>
    <mergeCell ref="F149:I149"/>
    <mergeCell ref="F150:I150"/>
    <mergeCell ref="L150:M150"/>
    <mergeCell ref="N150:Q150"/>
    <mergeCell ref="F151:I151"/>
    <mergeCell ref="F153:I153"/>
    <mergeCell ref="L153:M153"/>
    <mergeCell ref="N153:Q153"/>
    <mergeCell ref="F156:I156"/>
    <mergeCell ref="L156:M156"/>
    <mergeCell ref="N156:Q156"/>
    <mergeCell ref="F145:I145"/>
    <mergeCell ref="L145:M145"/>
    <mergeCell ref="N145:Q145"/>
    <mergeCell ref="F146:I146"/>
    <mergeCell ref="L146:M146"/>
    <mergeCell ref="N146:Q146"/>
    <mergeCell ref="F147:I147"/>
    <mergeCell ref="F148:I148"/>
    <mergeCell ref="L148:M148"/>
    <mergeCell ref="N148:Q148"/>
    <mergeCell ref="F141:I141"/>
    <mergeCell ref="L141:M141"/>
    <mergeCell ref="N141:Q141"/>
    <mergeCell ref="F142:I142"/>
    <mergeCell ref="L142:M142"/>
    <mergeCell ref="N142:Q142"/>
    <mergeCell ref="F143:I143"/>
    <mergeCell ref="F144:I144"/>
    <mergeCell ref="L144:M144"/>
    <mergeCell ref="N144:Q144"/>
    <mergeCell ref="F136:I136"/>
    <mergeCell ref="L136:M136"/>
    <mergeCell ref="N136:Q136"/>
    <mergeCell ref="F137:I137"/>
    <mergeCell ref="L137:M137"/>
    <mergeCell ref="N137:Q137"/>
    <mergeCell ref="F138:I138"/>
    <mergeCell ref="F140:I140"/>
    <mergeCell ref="L140:M140"/>
    <mergeCell ref="N140:Q140"/>
    <mergeCell ref="F132:I132"/>
    <mergeCell ref="L132:M132"/>
    <mergeCell ref="N132:Q132"/>
    <mergeCell ref="F133:I133"/>
    <mergeCell ref="L133:M133"/>
    <mergeCell ref="N133:Q133"/>
    <mergeCell ref="F134:I134"/>
    <mergeCell ref="F135:I135"/>
    <mergeCell ref="L135:M135"/>
    <mergeCell ref="N135:Q135"/>
    <mergeCell ref="M122:Q122"/>
    <mergeCell ref="F124:I124"/>
    <mergeCell ref="L124:M124"/>
    <mergeCell ref="N124:Q124"/>
    <mergeCell ref="F128:I128"/>
    <mergeCell ref="L128:M128"/>
    <mergeCell ref="N128:Q128"/>
    <mergeCell ref="F129:I129"/>
    <mergeCell ref="F130:I130"/>
    <mergeCell ref="D105:H105"/>
    <mergeCell ref="N105:Q105"/>
    <mergeCell ref="N106:Q106"/>
    <mergeCell ref="L108:Q108"/>
    <mergeCell ref="C114:Q114"/>
    <mergeCell ref="F116:P116"/>
    <mergeCell ref="F117:P117"/>
    <mergeCell ref="M119:P119"/>
    <mergeCell ref="M121:Q121"/>
    <mergeCell ref="N98:Q98"/>
    <mergeCell ref="N100:Q100"/>
    <mergeCell ref="D101:H101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4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36"/>
  <sheetViews>
    <sheetView showGridLines="0" workbookViewId="0">
      <pane ySplit="1" topLeftCell="A2" activePane="bottomLeft" state="frozen"/>
      <selection pane="bottomLeft" activeCell="M135" sqref="M13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1.83203125" customWidth="1"/>
    <col min="6" max="7" width="11.1640625" customWidth="1"/>
    <col min="8" max="8" width="12.5" customWidth="1"/>
    <col min="9" max="9" width="36.83203125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0"/>
      <c r="B1" s="13"/>
      <c r="C1" s="13"/>
      <c r="D1" s="14" t="s">
        <v>1</v>
      </c>
      <c r="E1" s="13"/>
      <c r="F1" s="15" t="s">
        <v>102</v>
      </c>
      <c r="G1" s="15"/>
      <c r="H1" s="283" t="s">
        <v>103</v>
      </c>
      <c r="I1" s="283"/>
      <c r="J1" s="283"/>
      <c r="K1" s="283"/>
      <c r="L1" s="15" t="s">
        <v>104</v>
      </c>
      <c r="M1" s="13"/>
      <c r="N1" s="13"/>
      <c r="O1" s="14" t="s">
        <v>105</v>
      </c>
      <c r="P1" s="13"/>
      <c r="Q1" s="13"/>
      <c r="R1" s="13"/>
      <c r="S1" s="15" t="s">
        <v>106</v>
      </c>
      <c r="T1" s="15"/>
      <c r="U1" s="120"/>
      <c r="V1" s="12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8" t="s">
        <v>7</v>
      </c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S2" s="233" t="s">
        <v>8</v>
      </c>
      <c r="T2" s="234"/>
      <c r="U2" s="234"/>
      <c r="V2" s="234"/>
      <c r="W2" s="234"/>
      <c r="X2" s="234"/>
      <c r="Y2" s="234"/>
      <c r="Z2" s="234"/>
      <c r="AA2" s="234"/>
      <c r="AB2" s="234"/>
      <c r="AC2" s="234"/>
      <c r="AT2" s="19" t="s">
        <v>92</v>
      </c>
    </row>
    <row r="3" spans="1:66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2"/>
      <c r="AT3" s="19" t="s">
        <v>107</v>
      </c>
    </row>
    <row r="4" spans="1:66" ht="36.950000000000003" customHeight="1">
      <c r="B4" s="23"/>
      <c r="C4" s="200" t="s">
        <v>108</v>
      </c>
      <c r="D4" s="201"/>
      <c r="E4" s="201"/>
      <c r="F4" s="201"/>
      <c r="G4" s="201"/>
      <c r="H4" s="201"/>
      <c r="I4" s="201"/>
      <c r="J4" s="201"/>
      <c r="K4" s="201"/>
      <c r="L4" s="201"/>
      <c r="M4" s="201"/>
      <c r="N4" s="201"/>
      <c r="O4" s="201"/>
      <c r="P4" s="201"/>
      <c r="Q4" s="201"/>
      <c r="R4" s="24"/>
      <c r="T4" s="25" t="s">
        <v>13</v>
      </c>
      <c r="AT4" s="19" t="s">
        <v>6</v>
      </c>
    </row>
    <row r="5" spans="1:66" ht="6.95" customHeight="1">
      <c r="B5" s="23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4"/>
    </row>
    <row r="6" spans="1:66" ht="25.35" customHeight="1">
      <c r="B6" s="23"/>
      <c r="C6" s="27"/>
      <c r="D6" s="31" t="s">
        <v>19</v>
      </c>
      <c r="E6" s="27"/>
      <c r="F6" s="245" t="str">
        <f>'Rekapitulace stavby'!K6</f>
        <v>ZŠ Komenského č.p. 402, k.ú. Místek - výměna střešní krytiny na hlavní budově a tělocvičně</v>
      </c>
      <c r="G6" s="246"/>
      <c r="H6" s="246"/>
      <c r="I6" s="246"/>
      <c r="J6" s="246"/>
      <c r="K6" s="246"/>
      <c r="L6" s="246"/>
      <c r="M6" s="246"/>
      <c r="N6" s="246"/>
      <c r="O6" s="246"/>
      <c r="P6" s="246"/>
      <c r="Q6" s="27"/>
      <c r="R6" s="24"/>
    </row>
    <row r="7" spans="1:66" s="1" customFormat="1" ht="32.85" customHeight="1">
      <c r="B7" s="36"/>
      <c r="C7" s="37"/>
      <c r="D7" s="30" t="s">
        <v>109</v>
      </c>
      <c r="E7" s="37"/>
      <c r="F7" s="206" t="s">
        <v>433</v>
      </c>
      <c r="G7" s="247"/>
      <c r="H7" s="247"/>
      <c r="I7" s="247"/>
      <c r="J7" s="247"/>
      <c r="K7" s="247"/>
      <c r="L7" s="247"/>
      <c r="M7" s="247"/>
      <c r="N7" s="247"/>
      <c r="O7" s="247"/>
      <c r="P7" s="247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22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22</v>
      </c>
      <c r="P8" s="37"/>
      <c r="Q8" s="37"/>
      <c r="R8" s="38"/>
    </row>
    <row r="9" spans="1:66" s="1" customFormat="1" ht="14.45" customHeight="1">
      <c r="B9" s="36"/>
      <c r="C9" s="37"/>
      <c r="D9" s="31" t="s">
        <v>24</v>
      </c>
      <c r="E9" s="37"/>
      <c r="F9" s="29" t="s">
        <v>25</v>
      </c>
      <c r="G9" s="37"/>
      <c r="H9" s="37"/>
      <c r="I9" s="37"/>
      <c r="J9" s="37"/>
      <c r="K9" s="37"/>
      <c r="L9" s="37"/>
      <c r="M9" s="31" t="s">
        <v>26</v>
      </c>
      <c r="N9" s="37"/>
      <c r="O9" s="248" t="str">
        <f>'Rekapitulace stavby'!AN8</f>
        <v>16. 4. 2018</v>
      </c>
      <c r="P9" s="249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28</v>
      </c>
      <c r="E11" s="37"/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204" t="s">
        <v>22</v>
      </c>
      <c r="P11" s="204"/>
      <c r="Q11" s="37"/>
      <c r="R11" s="38"/>
    </row>
    <row r="12" spans="1:66" s="1" customFormat="1" ht="18" customHeight="1">
      <c r="B12" s="36"/>
      <c r="C12" s="37"/>
      <c r="D12" s="37"/>
      <c r="E12" s="29" t="s">
        <v>30</v>
      </c>
      <c r="F12" s="37"/>
      <c r="G12" s="37"/>
      <c r="H12" s="37"/>
      <c r="I12" s="37"/>
      <c r="J12" s="37"/>
      <c r="K12" s="37"/>
      <c r="L12" s="37"/>
      <c r="M12" s="31" t="s">
        <v>31</v>
      </c>
      <c r="N12" s="37"/>
      <c r="O12" s="204" t="s">
        <v>22</v>
      </c>
      <c r="P12" s="204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32</v>
      </c>
      <c r="E14" s="37"/>
      <c r="F14" s="37"/>
      <c r="G14" s="37"/>
      <c r="H14" s="37"/>
      <c r="I14" s="37"/>
      <c r="J14" s="37"/>
      <c r="K14" s="37"/>
      <c r="L14" s="37"/>
      <c r="M14" s="31" t="s">
        <v>29</v>
      </c>
      <c r="N14" s="37"/>
      <c r="O14" s="250" t="str">
        <f>IF('Rekapitulace stavby'!AN13="","",'Rekapitulace stavby'!AN13)</f>
        <v>Vyplň údaj</v>
      </c>
      <c r="P14" s="204"/>
      <c r="Q14" s="37"/>
      <c r="R14" s="38"/>
    </row>
    <row r="15" spans="1:66" s="1" customFormat="1" ht="18" customHeight="1">
      <c r="B15" s="36"/>
      <c r="C15" s="37"/>
      <c r="D15" s="37"/>
      <c r="E15" s="250" t="str">
        <f>IF('Rekapitulace stavby'!E14="","",'Rekapitulace stavby'!E14)</f>
        <v>Vyplň údaj</v>
      </c>
      <c r="F15" s="251"/>
      <c r="G15" s="251"/>
      <c r="H15" s="251"/>
      <c r="I15" s="251"/>
      <c r="J15" s="251"/>
      <c r="K15" s="251"/>
      <c r="L15" s="251"/>
      <c r="M15" s="31" t="s">
        <v>31</v>
      </c>
      <c r="N15" s="37"/>
      <c r="O15" s="250" t="str">
        <f>IF('Rekapitulace stavby'!AN14="","",'Rekapitulace stavby'!AN14)</f>
        <v>Vyplň údaj</v>
      </c>
      <c r="P15" s="204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34</v>
      </c>
      <c r="E17" s="37"/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204" t="str">
        <f>IF('Rekapitulace stavby'!AN16="","",'Rekapitulace stavby'!AN16)</f>
        <v/>
      </c>
      <c r="P17" s="204"/>
      <c r="Q17" s="37"/>
      <c r="R17" s="38"/>
    </row>
    <row r="18" spans="2:18" s="1" customFormat="1" ht="18" customHeight="1">
      <c r="B18" s="36"/>
      <c r="C18" s="37"/>
      <c r="D18" s="37"/>
      <c r="E18" s="29" t="str">
        <f>IF('Rekapitulace stavby'!E17="","",'Rekapitulace stavby'!E17)</f>
        <v xml:space="preserve"> </v>
      </c>
      <c r="F18" s="37"/>
      <c r="G18" s="37"/>
      <c r="H18" s="37"/>
      <c r="I18" s="37"/>
      <c r="J18" s="37"/>
      <c r="K18" s="37"/>
      <c r="L18" s="37"/>
      <c r="M18" s="31" t="s">
        <v>31</v>
      </c>
      <c r="N18" s="37"/>
      <c r="O18" s="204" t="str">
        <f>IF('Rekapitulace stavby'!AN17="","",'Rekapitulace stavby'!AN17)</f>
        <v/>
      </c>
      <c r="P18" s="204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36</v>
      </c>
      <c r="E20" s="37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204" t="str">
        <f>IF('Rekapitulace stavby'!AN19="","",'Rekapitulace stavby'!AN19)</f>
        <v/>
      </c>
      <c r="P20" s="204"/>
      <c r="Q20" s="37"/>
      <c r="R20" s="38"/>
    </row>
    <row r="21" spans="2:18" s="1" customFormat="1" ht="18" customHeight="1">
      <c r="B21" s="36"/>
      <c r="C21" s="37"/>
      <c r="D21" s="37"/>
      <c r="E21" s="29" t="str">
        <f>IF('Rekapitulace stavby'!E20="","",'Rekapitulace stavby'!E20)</f>
        <v xml:space="preserve"> </v>
      </c>
      <c r="F21" s="37"/>
      <c r="G21" s="37"/>
      <c r="H21" s="37"/>
      <c r="I21" s="37"/>
      <c r="J21" s="37"/>
      <c r="K21" s="37"/>
      <c r="L21" s="37"/>
      <c r="M21" s="31" t="s">
        <v>31</v>
      </c>
      <c r="N21" s="37"/>
      <c r="O21" s="204" t="str">
        <f>IF('Rekapitulace stavby'!AN20="","",'Rekapitulace stavby'!AN20)</f>
        <v/>
      </c>
      <c r="P21" s="204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37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22.5" customHeight="1">
      <c r="B24" s="36"/>
      <c r="C24" s="37"/>
      <c r="D24" s="37"/>
      <c r="E24" s="209" t="s">
        <v>22</v>
      </c>
      <c r="F24" s="209"/>
      <c r="G24" s="209"/>
      <c r="H24" s="209"/>
      <c r="I24" s="209"/>
      <c r="J24" s="209"/>
      <c r="K24" s="209"/>
      <c r="L24" s="209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1" t="s">
        <v>111</v>
      </c>
      <c r="E27" s="37"/>
      <c r="F27" s="37"/>
      <c r="G27" s="37"/>
      <c r="H27" s="37"/>
      <c r="I27" s="37"/>
      <c r="J27" s="37"/>
      <c r="K27" s="37"/>
      <c r="L27" s="37"/>
      <c r="M27" s="210">
        <f>N88</f>
        <v>0</v>
      </c>
      <c r="N27" s="210"/>
      <c r="O27" s="210"/>
      <c r="P27" s="210"/>
      <c r="Q27" s="37"/>
      <c r="R27" s="38"/>
    </row>
    <row r="28" spans="2:18" s="1" customFormat="1" ht="14.45" customHeight="1">
      <c r="B28" s="36"/>
      <c r="C28" s="37"/>
      <c r="D28" s="35" t="s">
        <v>96</v>
      </c>
      <c r="E28" s="37"/>
      <c r="F28" s="37"/>
      <c r="G28" s="37"/>
      <c r="H28" s="37"/>
      <c r="I28" s="37"/>
      <c r="J28" s="37"/>
      <c r="K28" s="37"/>
      <c r="L28" s="37"/>
      <c r="M28" s="210">
        <f>N94</f>
        <v>0</v>
      </c>
      <c r="N28" s="210"/>
      <c r="O28" s="210"/>
      <c r="P28" s="210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22" t="s">
        <v>40</v>
      </c>
      <c r="E30" s="37"/>
      <c r="F30" s="37"/>
      <c r="G30" s="37"/>
      <c r="H30" s="37"/>
      <c r="I30" s="37"/>
      <c r="J30" s="37"/>
      <c r="K30" s="37"/>
      <c r="L30" s="37"/>
      <c r="M30" s="252">
        <f>ROUND(M27+M28,2)</f>
        <v>0</v>
      </c>
      <c r="N30" s="247"/>
      <c r="O30" s="247"/>
      <c r="P30" s="247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41</v>
      </c>
      <c r="E32" s="43" t="s">
        <v>42</v>
      </c>
      <c r="F32" s="44">
        <v>0.21</v>
      </c>
      <c r="G32" s="123" t="s">
        <v>43</v>
      </c>
      <c r="H32" s="253">
        <f>(SUM(BE94:BE101)+SUM(BE119:BE134))</f>
        <v>0</v>
      </c>
      <c r="I32" s="247"/>
      <c r="J32" s="247"/>
      <c r="K32" s="37"/>
      <c r="L32" s="37"/>
      <c r="M32" s="253">
        <f>ROUND((SUM(BE94:BE101)+SUM(BE119:BE134)), 2)*F32</f>
        <v>0</v>
      </c>
      <c r="N32" s="247"/>
      <c r="O32" s="247"/>
      <c r="P32" s="247"/>
      <c r="Q32" s="37"/>
      <c r="R32" s="38"/>
    </row>
    <row r="33" spans="2:18" s="1" customFormat="1" ht="14.45" customHeight="1">
      <c r="B33" s="36"/>
      <c r="C33" s="37"/>
      <c r="D33" s="37"/>
      <c r="E33" s="43" t="s">
        <v>44</v>
      </c>
      <c r="F33" s="44">
        <v>0.15</v>
      </c>
      <c r="G33" s="123" t="s">
        <v>43</v>
      </c>
      <c r="H33" s="253">
        <f>(SUM(BF94:BF101)+SUM(BF119:BF134))</f>
        <v>0</v>
      </c>
      <c r="I33" s="247"/>
      <c r="J33" s="247"/>
      <c r="K33" s="37"/>
      <c r="L33" s="37"/>
      <c r="M33" s="253">
        <f>ROUND((SUM(BF94:BF101)+SUM(BF119:BF134)), 2)*F33</f>
        <v>0</v>
      </c>
      <c r="N33" s="247"/>
      <c r="O33" s="247"/>
      <c r="P33" s="247"/>
      <c r="Q33" s="37"/>
      <c r="R33" s="38"/>
    </row>
    <row r="34" spans="2:18" s="1" customFormat="1" ht="14.45" hidden="1" customHeight="1">
      <c r="B34" s="36"/>
      <c r="C34" s="37"/>
      <c r="D34" s="37"/>
      <c r="E34" s="43" t="s">
        <v>45</v>
      </c>
      <c r="F34" s="44">
        <v>0.21</v>
      </c>
      <c r="G34" s="123" t="s">
        <v>43</v>
      </c>
      <c r="H34" s="253">
        <f>(SUM(BG94:BG101)+SUM(BG119:BG134))</f>
        <v>0</v>
      </c>
      <c r="I34" s="247"/>
      <c r="J34" s="247"/>
      <c r="K34" s="37"/>
      <c r="L34" s="37"/>
      <c r="M34" s="253">
        <v>0</v>
      </c>
      <c r="N34" s="247"/>
      <c r="O34" s="247"/>
      <c r="P34" s="247"/>
      <c r="Q34" s="37"/>
      <c r="R34" s="38"/>
    </row>
    <row r="35" spans="2:18" s="1" customFormat="1" ht="14.45" hidden="1" customHeight="1">
      <c r="B35" s="36"/>
      <c r="C35" s="37"/>
      <c r="D35" s="37"/>
      <c r="E35" s="43" t="s">
        <v>46</v>
      </c>
      <c r="F35" s="44">
        <v>0.15</v>
      </c>
      <c r="G35" s="123" t="s">
        <v>43</v>
      </c>
      <c r="H35" s="253">
        <f>(SUM(BH94:BH101)+SUM(BH119:BH134))</f>
        <v>0</v>
      </c>
      <c r="I35" s="247"/>
      <c r="J35" s="247"/>
      <c r="K35" s="37"/>
      <c r="L35" s="37"/>
      <c r="M35" s="253">
        <v>0</v>
      </c>
      <c r="N35" s="247"/>
      <c r="O35" s="247"/>
      <c r="P35" s="247"/>
      <c r="Q35" s="37"/>
      <c r="R35" s="38"/>
    </row>
    <row r="36" spans="2:18" s="1" customFormat="1" ht="14.45" hidden="1" customHeight="1">
      <c r="B36" s="36"/>
      <c r="C36" s="37"/>
      <c r="D36" s="37"/>
      <c r="E36" s="43" t="s">
        <v>47</v>
      </c>
      <c r="F36" s="44">
        <v>0</v>
      </c>
      <c r="G36" s="123" t="s">
        <v>43</v>
      </c>
      <c r="H36" s="253">
        <f>(SUM(BI94:BI101)+SUM(BI119:BI134))</f>
        <v>0</v>
      </c>
      <c r="I36" s="247"/>
      <c r="J36" s="247"/>
      <c r="K36" s="37"/>
      <c r="L36" s="37"/>
      <c r="M36" s="253">
        <v>0</v>
      </c>
      <c r="N36" s="247"/>
      <c r="O36" s="247"/>
      <c r="P36" s="247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9"/>
      <c r="D38" s="124" t="s">
        <v>48</v>
      </c>
      <c r="E38" s="80"/>
      <c r="F38" s="80"/>
      <c r="G38" s="125" t="s">
        <v>49</v>
      </c>
      <c r="H38" s="126" t="s">
        <v>50</v>
      </c>
      <c r="I38" s="80"/>
      <c r="J38" s="80"/>
      <c r="K38" s="80"/>
      <c r="L38" s="254">
        <f>SUM(M30:M36)</f>
        <v>0</v>
      </c>
      <c r="M38" s="254"/>
      <c r="N38" s="254"/>
      <c r="O38" s="254"/>
      <c r="P38" s="255"/>
      <c r="Q38" s="119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>
      <c r="B41" s="23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4"/>
    </row>
    <row r="42" spans="2:18">
      <c r="B42" s="23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4"/>
    </row>
    <row r="43" spans="2:18">
      <c r="B43" s="23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4"/>
    </row>
    <row r="44" spans="2:18">
      <c r="B44" s="23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4"/>
    </row>
    <row r="45" spans="2:18">
      <c r="B45" s="23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4"/>
    </row>
    <row r="46" spans="2:18">
      <c r="B46" s="23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4"/>
    </row>
    <row r="47" spans="2:18">
      <c r="B47" s="23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4"/>
    </row>
    <row r="48" spans="2:18">
      <c r="B48" s="23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4"/>
    </row>
    <row r="49" spans="2:18">
      <c r="B49" s="23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4"/>
    </row>
    <row r="50" spans="2:18" s="1" customFormat="1" ht="15">
      <c r="B50" s="36"/>
      <c r="C50" s="37"/>
      <c r="D50" s="51" t="s">
        <v>51</v>
      </c>
      <c r="E50" s="52"/>
      <c r="F50" s="52"/>
      <c r="G50" s="52"/>
      <c r="H50" s="53"/>
      <c r="I50" s="37"/>
      <c r="J50" s="51" t="s">
        <v>52</v>
      </c>
      <c r="K50" s="52"/>
      <c r="L50" s="52"/>
      <c r="M50" s="52"/>
      <c r="N50" s="52"/>
      <c r="O50" s="52"/>
      <c r="P50" s="53"/>
      <c r="Q50" s="37"/>
      <c r="R50" s="38"/>
    </row>
    <row r="51" spans="2:18">
      <c r="B51" s="23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4"/>
    </row>
    <row r="52" spans="2:18">
      <c r="B52" s="23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4"/>
    </row>
    <row r="53" spans="2:18">
      <c r="B53" s="23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4"/>
    </row>
    <row r="54" spans="2:18">
      <c r="B54" s="23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4"/>
    </row>
    <row r="55" spans="2:18">
      <c r="B55" s="23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4"/>
    </row>
    <row r="56" spans="2:18">
      <c r="B56" s="23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4"/>
    </row>
    <row r="57" spans="2:18">
      <c r="B57" s="23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4"/>
    </row>
    <row r="58" spans="2:18">
      <c r="B58" s="23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4"/>
    </row>
    <row r="59" spans="2:18" s="1" customFormat="1" ht="15">
      <c r="B59" s="36"/>
      <c r="C59" s="37"/>
      <c r="D59" s="56" t="s">
        <v>53</v>
      </c>
      <c r="E59" s="57"/>
      <c r="F59" s="57"/>
      <c r="G59" s="58" t="s">
        <v>54</v>
      </c>
      <c r="H59" s="59"/>
      <c r="I59" s="37"/>
      <c r="J59" s="56" t="s">
        <v>53</v>
      </c>
      <c r="K59" s="57"/>
      <c r="L59" s="57"/>
      <c r="M59" s="57"/>
      <c r="N59" s="58" t="s">
        <v>54</v>
      </c>
      <c r="O59" s="57"/>
      <c r="P59" s="59"/>
      <c r="Q59" s="37"/>
      <c r="R59" s="38"/>
    </row>
    <row r="60" spans="2:18">
      <c r="B60" s="23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4"/>
    </row>
    <row r="61" spans="2:18" s="1" customFormat="1" ht="15">
      <c r="B61" s="36"/>
      <c r="C61" s="37"/>
      <c r="D61" s="51" t="s">
        <v>55</v>
      </c>
      <c r="E61" s="52"/>
      <c r="F61" s="52"/>
      <c r="G61" s="52"/>
      <c r="H61" s="53"/>
      <c r="I61" s="37"/>
      <c r="J61" s="51" t="s">
        <v>56</v>
      </c>
      <c r="K61" s="52"/>
      <c r="L61" s="52"/>
      <c r="M61" s="52"/>
      <c r="N61" s="52"/>
      <c r="O61" s="52"/>
      <c r="P61" s="53"/>
      <c r="Q61" s="37"/>
      <c r="R61" s="38"/>
    </row>
    <row r="62" spans="2:18">
      <c r="B62" s="23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4"/>
    </row>
    <row r="63" spans="2:18">
      <c r="B63" s="23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4"/>
    </row>
    <row r="64" spans="2:18">
      <c r="B64" s="23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4"/>
    </row>
    <row r="65" spans="2:21">
      <c r="B65" s="23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4"/>
    </row>
    <row r="66" spans="2:21">
      <c r="B66" s="23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4"/>
    </row>
    <row r="67" spans="2:21">
      <c r="B67" s="23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4"/>
    </row>
    <row r="68" spans="2:21">
      <c r="B68" s="23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4"/>
    </row>
    <row r="69" spans="2:21">
      <c r="B69" s="23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4"/>
    </row>
    <row r="70" spans="2:21" s="1" customFormat="1" ht="15">
      <c r="B70" s="36"/>
      <c r="C70" s="37"/>
      <c r="D70" s="56" t="s">
        <v>53</v>
      </c>
      <c r="E70" s="57"/>
      <c r="F70" s="57"/>
      <c r="G70" s="58" t="s">
        <v>54</v>
      </c>
      <c r="H70" s="59"/>
      <c r="I70" s="37"/>
      <c r="J70" s="56" t="s">
        <v>53</v>
      </c>
      <c r="K70" s="57"/>
      <c r="L70" s="57"/>
      <c r="M70" s="57"/>
      <c r="N70" s="58" t="s">
        <v>54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</row>
    <row r="76" spans="2:21" s="1" customFormat="1" ht="36.950000000000003" customHeight="1">
      <c r="B76" s="36"/>
      <c r="C76" s="200" t="s">
        <v>112</v>
      </c>
      <c r="D76" s="201"/>
      <c r="E76" s="201"/>
      <c r="F76" s="201"/>
      <c r="G76" s="201"/>
      <c r="H76" s="201"/>
      <c r="I76" s="201"/>
      <c r="J76" s="201"/>
      <c r="K76" s="201"/>
      <c r="L76" s="201"/>
      <c r="M76" s="201"/>
      <c r="N76" s="201"/>
      <c r="O76" s="201"/>
      <c r="P76" s="201"/>
      <c r="Q76" s="201"/>
      <c r="R76" s="38"/>
      <c r="T76" s="130"/>
      <c r="U76" s="130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0"/>
      <c r="U77" s="130"/>
    </row>
    <row r="78" spans="2:21" s="1" customFormat="1" ht="30" customHeight="1">
      <c r="B78" s="36"/>
      <c r="C78" s="31" t="s">
        <v>19</v>
      </c>
      <c r="D78" s="37"/>
      <c r="E78" s="37"/>
      <c r="F78" s="245" t="str">
        <f>F6</f>
        <v>ZŠ Komenského č.p. 402, k.ú. Místek - výměna střešní krytiny na hlavní budově a tělocvičně</v>
      </c>
      <c r="G78" s="246"/>
      <c r="H78" s="246"/>
      <c r="I78" s="246"/>
      <c r="J78" s="246"/>
      <c r="K78" s="246"/>
      <c r="L78" s="246"/>
      <c r="M78" s="246"/>
      <c r="N78" s="246"/>
      <c r="O78" s="246"/>
      <c r="P78" s="246"/>
      <c r="Q78" s="37"/>
      <c r="R78" s="38"/>
      <c r="T78" s="130"/>
      <c r="U78" s="130"/>
    </row>
    <row r="79" spans="2:21" s="1" customFormat="1" ht="36.950000000000003" customHeight="1">
      <c r="B79" s="36"/>
      <c r="C79" s="70" t="s">
        <v>109</v>
      </c>
      <c r="D79" s="37"/>
      <c r="E79" s="37"/>
      <c r="F79" s="235" t="str">
        <f>F7</f>
        <v>VRN - Vedlejší rozpočtové náklady - výměna střešní krytiny na hlavní budově a tělocvičně</v>
      </c>
      <c r="G79" s="247"/>
      <c r="H79" s="247"/>
      <c r="I79" s="247"/>
      <c r="J79" s="247"/>
      <c r="K79" s="247"/>
      <c r="L79" s="247"/>
      <c r="M79" s="247"/>
      <c r="N79" s="247"/>
      <c r="O79" s="247"/>
      <c r="P79" s="247"/>
      <c r="Q79" s="37"/>
      <c r="R79" s="38"/>
      <c r="T79" s="130"/>
      <c r="U79" s="130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0"/>
      <c r="U80" s="130"/>
    </row>
    <row r="81" spans="2:65" s="1" customFormat="1" ht="18" customHeight="1">
      <c r="B81" s="36"/>
      <c r="C81" s="31" t="s">
        <v>24</v>
      </c>
      <c r="D81" s="37"/>
      <c r="E81" s="37"/>
      <c r="F81" s="29" t="str">
        <f>F9</f>
        <v xml:space="preserve"> </v>
      </c>
      <c r="G81" s="37"/>
      <c r="H81" s="37"/>
      <c r="I81" s="37"/>
      <c r="J81" s="37"/>
      <c r="K81" s="31" t="s">
        <v>26</v>
      </c>
      <c r="L81" s="37"/>
      <c r="M81" s="249" t="str">
        <f>IF(O9="","",O9)</f>
        <v>16. 4. 2018</v>
      </c>
      <c r="N81" s="249"/>
      <c r="O81" s="249"/>
      <c r="P81" s="249"/>
      <c r="Q81" s="37"/>
      <c r="R81" s="38"/>
      <c r="T81" s="130"/>
      <c r="U81" s="130"/>
    </row>
    <row r="82" spans="2:65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0"/>
      <c r="U82" s="130"/>
    </row>
    <row r="83" spans="2:65" s="1" customFormat="1" ht="15">
      <c r="B83" s="36"/>
      <c r="C83" s="31" t="s">
        <v>28</v>
      </c>
      <c r="D83" s="37"/>
      <c r="E83" s="37"/>
      <c r="F83" s="29" t="str">
        <f>E12</f>
        <v>Statutární město Frýdek-Místek, Radniční 1148</v>
      </c>
      <c r="G83" s="37"/>
      <c r="H83" s="37"/>
      <c r="I83" s="37"/>
      <c r="J83" s="37"/>
      <c r="K83" s="31" t="s">
        <v>34</v>
      </c>
      <c r="L83" s="37"/>
      <c r="M83" s="204" t="str">
        <f>E18</f>
        <v xml:space="preserve"> </v>
      </c>
      <c r="N83" s="204"/>
      <c r="O83" s="204"/>
      <c r="P83" s="204"/>
      <c r="Q83" s="204"/>
      <c r="R83" s="38"/>
      <c r="T83" s="130"/>
      <c r="U83" s="130"/>
    </row>
    <row r="84" spans="2:65" s="1" customFormat="1" ht="14.45" customHeight="1">
      <c r="B84" s="36"/>
      <c r="C84" s="31" t="s">
        <v>32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36</v>
      </c>
      <c r="L84" s="37"/>
      <c r="M84" s="204" t="str">
        <f>E21</f>
        <v xml:space="preserve"> </v>
      </c>
      <c r="N84" s="204"/>
      <c r="O84" s="204"/>
      <c r="P84" s="204"/>
      <c r="Q84" s="204"/>
      <c r="R84" s="38"/>
      <c r="T84" s="130"/>
      <c r="U84" s="130"/>
    </row>
    <row r="85" spans="2:65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0"/>
      <c r="U85" s="130"/>
    </row>
    <row r="86" spans="2:65" s="1" customFormat="1" ht="29.25" customHeight="1">
      <c r="B86" s="36"/>
      <c r="C86" s="256" t="s">
        <v>113</v>
      </c>
      <c r="D86" s="257"/>
      <c r="E86" s="257"/>
      <c r="F86" s="257"/>
      <c r="G86" s="257"/>
      <c r="H86" s="119"/>
      <c r="I86" s="119"/>
      <c r="J86" s="119"/>
      <c r="K86" s="119"/>
      <c r="L86" s="119"/>
      <c r="M86" s="119"/>
      <c r="N86" s="256" t="s">
        <v>114</v>
      </c>
      <c r="O86" s="257"/>
      <c r="P86" s="257"/>
      <c r="Q86" s="257"/>
      <c r="R86" s="38"/>
      <c r="T86" s="130"/>
      <c r="U86" s="130"/>
    </row>
    <row r="87" spans="2:65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0"/>
      <c r="U87" s="130"/>
    </row>
    <row r="88" spans="2:65" s="1" customFormat="1" ht="29.25" customHeight="1">
      <c r="B88" s="36"/>
      <c r="C88" s="131" t="s">
        <v>115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27">
        <f>N119</f>
        <v>0</v>
      </c>
      <c r="O88" s="258"/>
      <c r="P88" s="258"/>
      <c r="Q88" s="258"/>
      <c r="R88" s="38"/>
      <c r="T88" s="130"/>
      <c r="U88" s="130"/>
      <c r="AU88" s="19" t="s">
        <v>116</v>
      </c>
    </row>
    <row r="89" spans="2:65" s="6" customFormat="1" ht="24.95" customHeight="1">
      <c r="B89" s="132"/>
      <c r="C89" s="133"/>
      <c r="D89" s="134" t="s">
        <v>434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59">
        <f>N120</f>
        <v>0</v>
      </c>
      <c r="O89" s="260"/>
      <c r="P89" s="260"/>
      <c r="Q89" s="260"/>
      <c r="R89" s="135"/>
      <c r="T89" s="136"/>
      <c r="U89" s="136"/>
    </row>
    <row r="90" spans="2:65" s="7" customFormat="1" ht="19.899999999999999" customHeight="1">
      <c r="B90" s="137"/>
      <c r="C90" s="138"/>
      <c r="D90" s="107" t="s">
        <v>435</v>
      </c>
      <c r="E90" s="138"/>
      <c r="F90" s="138"/>
      <c r="G90" s="138"/>
      <c r="H90" s="138"/>
      <c r="I90" s="138"/>
      <c r="J90" s="138"/>
      <c r="K90" s="138"/>
      <c r="L90" s="138"/>
      <c r="M90" s="138"/>
      <c r="N90" s="261">
        <f>N121</f>
        <v>0</v>
      </c>
      <c r="O90" s="262"/>
      <c r="P90" s="262"/>
      <c r="Q90" s="262"/>
      <c r="R90" s="139"/>
      <c r="T90" s="140"/>
      <c r="U90" s="140"/>
    </row>
    <row r="91" spans="2:65" s="7" customFormat="1" ht="19.899999999999999" customHeight="1">
      <c r="B91" s="137"/>
      <c r="C91" s="138"/>
      <c r="D91" s="107" t="s">
        <v>436</v>
      </c>
      <c r="E91" s="138"/>
      <c r="F91" s="138"/>
      <c r="G91" s="138"/>
      <c r="H91" s="138"/>
      <c r="I91" s="138"/>
      <c r="J91" s="138"/>
      <c r="K91" s="138"/>
      <c r="L91" s="138"/>
      <c r="M91" s="138"/>
      <c r="N91" s="261">
        <f>N123</f>
        <v>0</v>
      </c>
      <c r="O91" s="262"/>
      <c r="P91" s="262"/>
      <c r="Q91" s="262"/>
      <c r="R91" s="139"/>
      <c r="T91" s="140"/>
      <c r="U91" s="140"/>
    </row>
    <row r="92" spans="2:65" s="7" customFormat="1" ht="19.899999999999999" customHeight="1">
      <c r="B92" s="137"/>
      <c r="C92" s="138"/>
      <c r="D92" s="107" t="s">
        <v>437</v>
      </c>
      <c r="E92" s="138"/>
      <c r="F92" s="138"/>
      <c r="G92" s="138"/>
      <c r="H92" s="138"/>
      <c r="I92" s="138"/>
      <c r="J92" s="138"/>
      <c r="K92" s="138"/>
      <c r="L92" s="138"/>
      <c r="M92" s="138"/>
      <c r="N92" s="261">
        <f>N132</f>
        <v>0</v>
      </c>
      <c r="O92" s="262"/>
      <c r="P92" s="262"/>
      <c r="Q92" s="262"/>
      <c r="R92" s="139"/>
      <c r="T92" s="140"/>
      <c r="U92" s="140"/>
    </row>
    <row r="93" spans="2:65" s="1" customFormat="1" ht="21.75" customHeight="1"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8"/>
      <c r="T93" s="130"/>
      <c r="U93" s="130"/>
    </row>
    <row r="94" spans="2:65" s="1" customFormat="1" ht="29.25" customHeight="1">
      <c r="B94" s="36"/>
      <c r="C94" s="131" t="s">
        <v>127</v>
      </c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258">
        <f>ROUND(N95+N96+N97+N98+N99+N100,2)</f>
        <v>0</v>
      </c>
      <c r="O94" s="263"/>
      <c r="P94" s="263"/>
      <c r="Q94" s="263"/>
      <c r="R94" s="38"/>
      <c r="T94" s="141"/>
      <c r="U94" s="142" t="s">
        <v>41</v>
      </c>
    </row>
    <row r="95" spans="2:65" s="1" customFormat="1" ht="18" customHeight="1">
      <c r="B95" s="36"/>
      <c r="C95" s="37"/>
      <c r="D95" s="228" t="s">
        <v>128</v>
      </c>
      <c r="E95" s="229"/>
      <c r="F95" s="229"/>
      <c r="G95" s="229"/>
      <c r="H95" s="229"/>
      <c r="I95" s="196"/>
      <c r="J95" s="196"/>
      <c r="K95" s="196"/>
      <c r="L95" s="196"/>
      <c r="M95" s="196"/>
      <c r="N95" s="230">
        <f>ROUND(N88*T95,2)</f>
        <v>0</v>
      </c>
      <c r="O95" s="231"/>
      <c r="P95" s="231"/>
      <c r="Q95" s="231"/>
      <c r="R95" s="38"/>
      <c r="S95" s="143"/>
      <c r="T95" s="144"/>
      <c r="U95" s="145" t="s">
        <v>42</v>
      </c>
      <c r="V95" s="146"/>
      <c r="W95" s="146"/>
      <c r="X95" s="146"/>
      <c r="Y95" s="146"/>
      <c r="Z95" s="146"/>
      <c r="AA95" s="146"/>
      <c r="AB95" s="146"/>
      <c r="AC95" s="146"/>
      <c r="AD95" s="146"/>
      <c r="AE95" s="146"/>
      <c r="AF95" s="146"/>
      <c r="AG95" s="146"/>
      <c r="AH95" s="146"/>
      <c r="AI95" s="146"/>
      <c r="AJ95" s="146"/>
      <c r="AK95" s="146"/>
      <c r="AL95" s="146"/>
      <c r="AM95" s="146"/>
      <c r="AN95" s="146"/>
      <c r="AO95" s="146"/>
      <c r="AP95" s="146"/>
      <c r="AQ95" s="146"/>
      <c r="AR95" s="146"/>
      <c r="AS95" s="146"/>
      <c r="AT95" s="146"/>
      <c r="AU95" s="146"/>
      <c r="AV95" s="146"/>
      <c r="AW95" s="146"/>
      <c r="AX95" s="146"/>
      <c r="AY95" s="147" t="s">
        <v>90</v>
      </c>
      <c r="AZ95" s="146"/>
      <c r="BA95" s="146"/>
      <c r="BB95" s="146"/>
      <c r="BC95" s="146"/>
      <c r="BD95" s="146"/>
      <c r="BE95" s="148">
        <f t="shared" ref="BE95:BE100" si="0">IF(U95="základní",N95,0)</f>
        <v>0</v>
      </c>
      <c r="BF95" s="148">
        <f t="shared" ref="BF95:BF100" si="1">IF(U95="snížená",N95,0)</f>
        <v>0</v>
      </c>
      <c r="BG95" s="148">
        <f t="shared" ref="BG95:BG100" si="2">IF(U95="zákl. přenesená",N95,0)</f>
        <v>0</v>
      </c>
      <c r="BH95" s="148">
        <f t="shared" ref="BH95:BH100" si="3">IF(U95="sníž. přenesená",N95,0)</f>
        <v>0</v>
      </c>
      <c r="BI95" s="148">
        <f t="shared" ref="BI95:BI100" si="4">IF(U95="nulová",N95,0)</f>
        <v>0</v>
      </c>
      <c r="BJ95" s="147" t="s">
        <v>85</v>
      </c>
      <c r="BK95" s="146"/>
      <c r="BL95" s="146"/>
      <c r="BM95" s="146"/>
    </row>
    <row r="96" spans="2:65" s="1" customFormat="1" ht="18" customHeight="1">
      <c r="B96" s="36"/>
      <c r="C96" s="37"/>
      <c r="D96" s="228" t="s">
        <v>129</v>
      </c>
      <c r="E96" s="229"/>
      <c r="F96" s="229"/>
      <c r="G96" s="229"/>
      <c r="H96" s="229"/>
      <c r="I96" s="196"/>
      <c r="J96" s="196"/>
      <c r="K96" s="196"/>
      <c r="L96" s="196"/>
      <c r="M96" s="196"/>
      <c r="N96" s="230">
        <f>ROUND(N88*T96,2)</f>
        <v>0</v>
      </c>
      <c r="O96" s="231"/>
      <c r="P96" s="231"/>
      <c r="Q96" s="231"/>
      <c r="R96" s="38"/>
      <c r="S96" s="143"/>
      <c r="T96" s="144"/>
      <c r="U96" s="145" t="s">
        <v>42</v>
      </c>
      <c r="V96" s="146"/>
      <c r="W96" s="146"/>
      <c r="X96" s="146"/>
      <c r="Y96" s="146"/>
      <c r="Z96" s="146"/>
      <c r="AA96" s="146"/>
      <c r="AB96" s="146"/>
      <c r="AC96" s="146"/>
      <c r="AD96" s="146"/>
      <c r="AE96" s="146"/>
      <c r="AF96" s="146"/>
      <c r="AG96" s="146"/>
      <c r="AH96" s="146"/>
      <c r="AI96" s="146"/>
      <c r="AJ96" s="146"/>
      <c r="AK96" s="146"/>
      <c r="AL96" s="146"/>
      <c r="AM96" s="146"/>
      <c r="AN96" s="146"/>
      <c r="AO96" s="146"/>
      <c r="AP96" s="146"/>
      <c r="AQ96" s="146"/>
      <c r="AR96" s="146"/>
      <c r="AS96" s="146"/>
      <c r="AT96" s="146"/>
      <c r="AU96" s="146"/>
      <c r="AV96" s="146"/>
      <c r="AW96" s="146"/>
      <c r="AX96" s="146"/>
      <c r="AY96" s="147" t="s">
        <v>90</v>
      </c>
      <c r="AZ96" s="146"/>
      <c r="BA96" s="146"/>
      <c r="BB96" s="146"/>
      <c r="BC96" s="146"/>
      <c r="BD96" s="146"/>
      <c r="BE96" s="148">
        <f t="shared" si="0"/>
        <v>0</v>
      </c>
      <c r="BF96" s="148">
        <f t="shared" si="1"/>
        <v>0</v>
      </c>
      <c r="BG96" s="148">
        <f t="shared" si="2"/>
        <v>0</v>
      </c>
      <c r="BH96" s="148">
        <f t="shared" si="3"/>
        <v>0</v>
      </c>
      <c r="BI96" s="148">
        <f t="shared" si="4"/>
        <v>0</v>
      </c>
      <c r="BJ96" s="147" t="s">
        <v>85</v>
      </c>
      <c r="BK96" s="146"/>
      <c r="BL96" s="146"/>
      <c r="BM96" s="146"/>
    </row>
    <row r="97" spans="2:65" s="1" customFormat="1" ht="18" customHeight="1">
      <c r="B97" s="36"/>
      <c r="C97" s="37"/>
      <c r="D97" s="228" t="s">
        <v>130</v>
      </c>
      <c r="E97" s="229"/>
      <c r="F97" s="229"/>
      <c r="G97" s="229"/>
      <c r="H97" s="229"/>
      <c r="I97" s="196"/>
      <c r="J97" s="196"/>
      <c r="K97" s="196"/>
      <c r="L97" s="196"/>
      <c r="M97" s="196"/>
      <c r="N97" s="230">
        <f>ROUND(N88*T97,2)</f>
        <v>0</v>
      </c>
      <c r="O97" s="231"/>
      <c r="P97" s="231"/>
      <c r="Q97" s="231"/>
      <c r="R97" s="38"/>
      <c r="S97" s="143"/>
      <c r="T97" s="144"/>
      <c r="U97" s="145" t="s">
        <v>42</v>
      </c>
      <c r="V97" s="146"/>
      <c r="W97" s="146"/>
      <c r="X97" s="146"/>
      <c r="Y97" s="146"/>
      <c r="Z97" s="146"/>
      <c r="AA97" s="146"/>
      <c r="AB97" s="146"/>
      <c r="AC97" s="146"/>
      <c r="AD97" s="146"/>
      <c r="AE97" s="146"/>
      <c r="AF97" s="146"/>
      <c r="AG97" s="146"/>
      <c r="AH97" s="146"/>
      <c r="AI97" s="146"/>
      <c r="AJ97" s="146"/>
      <c r="AK97" s="146"/>
      <c r="AL97" s="146"/>
      <c r="AM97" s="146"/>
      <c r="AN97" s="146"/>
      <c r="AO97" s="146"/>
      <c r="AP97" s="146"/>
      <c r="AQ97" s="146"/>
      <c r="AR97" s="146"/>
      <c r="AS97" s="146"/>
      <c r="AT97" s="146"/>
      <c r="AU97" s="146"/>
      <c r="AV97" s="146"/>
      <c r="AW97" s="146"/>
      <c r="AX97" s="146"/>
      <c r="AY97" s="147" t="s">
        <v>90</v>
      </c>
      <c r="AZ97" s="146"/>
      <c r="BA97" s="146"/>
      <c r="BB97" s="146"/>
      <c r="BC97" s="146"/>
      <c r="BD97" s="146"/>
      <c r="BE97" s="148">
        <f t="shared" si="0"/>
        <v>0</v>
      </c>
      <c r="BF97" s="148">
        <f t="shared" si="1"/>
        <v>0</v>
      </c>
      <c r="BG97" s="148">
        <f t="shared" si="2"/>
        <v>0</v>
      </c>
      <c r="BH97" s="148">
        <f t="shared" si="3"/>
        <v>0</v>
      </c>
      <c r="BI97" s="148">
        <f t="shared" si="4"/>
        <v>0</v>
      </c>
      <c r="BJ97" s="147" t="s">
        <v>85</v>
      </c>
      <c r="BK97" s="146"/>
      <c r="BL97" s="146"/>
      <c r="BM97" s="146"/>
    </row>
    <row r="98" spans="2:65" s="1" customFormat="1" ht="18" customHeight="1">
      <c r="B98" s="36"/>
      <c r="C98" s="37"/>
      <c r="D98" s="228" t="s">
        <v>131</v>
      </c>
      <c r="E98" s="229"/>
      <c r="F98" s="229"/>
      <c r="G98" s="229"/>
      <c r="H98" s="229"/>
      <c r="I98" s="196"/>
      <c r="J98" s="196"/>
      <c r="K98" s="196"/>
      <c r="L98" s="196"/>
      <c r="M98" s="196"/>
      <c r="N98" s="230">
        <f>ROUND(N88*T98,2)</f>
        <v>0</v>
      </c>
      <c r="O98" s="231"/>
      <c r="P98" s="231"/>
      <c r="Q98" s="231"/>
      <c r="R98" s="38"/>
      <c r="S98" s="143"/>
      <c r="T98" s="144"/>
      <c r="U98" s="145" t="s">
        <v>42</v>
      </c>
      <c r="V98" s="146"/>
      <c r="W98" s="146"/>
      <c r="X98" s="146"/>
      <c r="Y98" s="146"/>
      <c r="Z98" s="146"/>
      <c r="AA98" s="146"/>
      <c r="AB98" s="146"/>
      <c r="AC98" s="146"/>
      <c r="AD98" s="146"/>
      <c r="AE98" s="146"/>
      <c r="AF98" s="146"/>
      <c r="AG98" s="146"/>
      <c r="AH98" s="146"/>
      <c r="AI98" s="146"/>
      <c r="AJ98" s="146"/>
      <c r="AK98" s="146"/>
      <c r="AL98" s="146"/>
      <c r="AM98" s="146"/>
      <c r="AN98" s="146"/>
      <c r="AO98" s="146"/>
      <c r="AP98" s="146"/>
      <c r="AQ98" s="146"/>
      <c r="AR98" s="146"/>
      <c r="AS98" s="146"/>
      <c r="AT98" s="146"/>
      <c r="AU98" s="146"/>
      <c r="AV98" s="146"/>
      <c r="AW98" s="146"/>
      <c r="AX98" s="146"/>
      <c r="AY98" s="147" t="s">
        <v>90</v>
      </c>
      <c r="AZ98" s="146"/>
      <c r="BA98" s="146"/>
      <c r="BB98" s="146"/>
      <c r="BC98" s="146"/>
      <c r="BD98" s="146"/>
      <c r="BE98" s="148">
        <f t="shared" si="0"/>
        <v>0</v>
      </c>
      <c r="BF98" s="148">
        <f t="shared" si="1"/>
        <v>0</v>
      </c>
      <c r="BG98" s="148">
        <f t="shared" si="2"/>
        <v>0</v>
      </c>
      <c r="BH98" s="148">
        <f t="shared" si="3"/>
        <v>0</v>
      </c>
      <c r="BI98" s="148">
        <f t="shared" si="4"/>
        <v>0</v>
      </c>
      <c r="BJ98" s="147" t="s">
        <v>85</v>
      </c>
      <c r="BK98" s="146"/>
      <c r="BL98" s="146"/>
      <c r="BM98" s="146"/>
    </row>
    <row r="99" spans="2:65" s="1" customFormat="1" ht="18" customHeight="1">
      <c r="B99" s="36"/>
      <c r="C99" s="37"/>
      <c r="D99" s="228" t="s">
        <v>132</v>
      </c>
      <c r="E99" s="229"/>
      <c r="F99" s="229"/>
      <c r="G99" s="229"/>
      <c r="H99" s="229"/>
      <c r="I99" s="196"/>
      <c r="J99" s="196"/>
      <c r="K99" s="196"/>
      <c r="L99" s="196"/>
      <c r="M99" s="196"/>
      <c r="N99" s="230">
        <f>ROUND(N88*T99,2)</f>
        <v>0</v>
      </c>
      <c r="O99" s="231"/>
      <c r="P99" s="231"/>
      <c r="Q99" s="231"/>
      <c r="R99" s="38"/>
      <c r="S99" s="143"/>
      <c r="T99" s="144"/>
      <c r="U99" s="145" t="s">
        <v>42</v>
      </c>
      <c r="V99" s="146"/>
      <c r="W99" s="146"/>
      <c r="X99" s="146"/>
      <c r="Y99" s="146"/>
      <c r="Z99" s="146"/>
      <c r="AA99" s="146"/>
      <c r="AB99" s="146"/>
      <c r="AC99" s="146"/>
      <c r="AD99" s="146"/>
      <c r="AE99" s="146"/>
      <c r="AF99" s="146"/>
      <c r="AG99" s="146"/>
      <c r="AH99" s="146"/>
      <c r="AI99" s="146"/>
      <c r="AJ99" s="146"/>
      <c r="AK99" s="146"/>
      <c r="AL99" s="146"/>
      <c r="AM99" s="146"/>
      <c r="AN99" s="146"/>
      <c r="AO99" s="146"/>
      <c r="AP99" s="146"/>
      <c r="AQ99" s="146"/>
      <c r="AR99" s="146"/>
      <c r="AS99" s="146"/>
      <c r="AT99" s="146"/>
      <c r="AU99" s="146"/>
      <c r="AV99" s="146"/>
      <c r="AW99" s="146"/>
      <c r="AX99" s="146"/>
      <c r="AY99" s="147" t="s">
        <v>90</v>
      </c>
      <c r="AZ99" s="146"/>
      <c r="BA99" s="146"/>
      <c r="BB99" s="146"/>
      <c r="BC99" s="146"/>
      <c r="BD99" s="146"/>
      <c r="BE99" s="148">
        <f t="shared" si="0"/>
        <v>0</v>
      </c>
      <c r="BF99" s="148">
        <f t="shared" si="1"/>
        <v>0</v>
      </c>
      <c r="BG99" s="148">
        <f t="shared" si="2"/>
        <v>0</v>
      </c>
      <c r="BH99" s="148">
        <f t="shared" si="3"/>
        <v>0</v>
      </c>
      <c r="BI99" s="148">
        <f t="shared" si="4"/>
        <v>0</v>
      </c>
      <c r="BJ99" s="147" t="s">
        <v>85</v>
      </c>
      <c r="BK99" s="146"/>
      <c r="BL99" s="146"/>
      <c r="BM99" s="146"/>
    </row>
    <row r="100" spans="2:65" s="1" customFormat="1" ht="18" customHeight="1">
      <c r="B100" s="36"/>
      <c r="C100" s="37"/>
      <c r="D100" s="197" t="s">
        <v>133</v>
      </c>
      <c r="E100" s="196"/>
      <c r="F100" s="196"/>
      <c r="G100" s="196"/>
      <c r="H100" s="196"/>
      <c r="I100" s="196"/>
      <c r="J100" s="196"/>
      <c r="K100" s="196"/>
      <c r="L100" s="196"/>
      <c r="M100" s="196"/>
      <c r="N100" s="230">
        <f>ROUND(N88*T100,2)</f>
        <v>0</v>
      </c>
      <c r="O100" s="231"/>
      <c r="P100" s="231"/>
      <c r="Q100" s="231"/>
      <c r="R100" s="38"/>
      <c r="S100" s="143"/>
      <c r="T100" s="149"/>
      <c r="U100" s="150" t="s">
        <v>42</v>
      </c>
      <c r="V100" s="146"/>
      <c r="W100" s="146"/>
      <c r="X100" s="146"/>
      <c r="Y100" s="146"/>
      <c r="Z100" s="146"/>
      <c r="AA100" s="146"/>
      <c r="AB100" s="146"/>
      <c r="AC100" s="146"/>
      <c r="AD100" s="146"/>
      <c r="AE100" s="146"/>
      <c r="AF100" s="146"/>
      <c r="AG100" s="146"/>
      <c r="AH100" s="146"/>
      <c r="AI100" s="146"/>
      <c r="AJ100" s="146"/>
      <c r="AK100" s="146"/>
      <c r="AL100" s="146"/>
      <c r="AM100" s="146"/>
      <c r="AN100" s="146"/>
      <c r="AO100" s="146"/>
      <c r="AP100" s="146"/>
      <c r="AQ100" s="146"/>
      <c r="AR100" s="146"/>
      <c r="AS100" s="146"/>
      <c r="AT100" s="146"/>
      <c r="AU100" s="146"/>
      <c r="AV100" s="146"/>
      <c r="AW100" s="146"/>
      <c r="AX100" s="146"/>
      <c r="AY100" s="147" t="s">
        <v>134</v>
      </c>
      <c r="AZ100" s="146"/>
      <c r="BA100" s="146"/>
      <c r="BB100" s="146"/>
      <c r="BC100" s="146"/>
      <c r="BD100" s="146"/>
      <c r="BE100" s="148">
        <f t="shared" si="0"/>
        <v>0</v>
      </c>
      <c r="BF100" s="148">
        <f t="shared" si="1"/>
        <v>0</v>
      </c>
      <c r="BG100" s="148">
        <f t="shared" si="2"/>
        <v>0</v>
      </c>
      <c r="BH100" s="148">
        <f t="shared" si="3"/>
        <v>0</v>
      </c>
      <c r="BI100" s="148">
        <f t="shared" si="4"/>
        <v>0</v>
      </c>
      <c r="BJ100" s="147" t="s">
        <v>85</v>
      </c>
      <c r="BK100" s="146"/>
      <c r="BL100" s="146"/>
      <c r="BM100" s="146"/>
    </row>
    <row r="101" spans="2:65" s="1" customFormat="1"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8"/>
      <c r="T101" s="130"/>
      <c r="U101" s="130"/>
    </row>
    <row r="102" spans="2:65" s="1" customFormat="1" ht="29.25" customHeight="1">
      <c r="B102" s="36"/>
      <c r="C102" s="118" t="s">
        <v>101</v>
      </c>
      <c r="D102" s="119"/>
      <c r="E102" s="119"/>
      <c r="F102" s="119"/>
      <c r="G102" s="119"/>
      <c r="H102" s="119"/>
      <c r="I102" s="119"/>
      <c r="J102" s="119"/>
      <c r="K102" s="119"/>
      <c r="L102" s="232">
        <f>ROUND(SUM(N88+N94),2)</f>
        <v>0</v>
      </c>
      <c r="M102" s="232"/>
      <c r="N102" s="232"/>
      <c r="O102" s="232"/>
      <c r="P102" s="232"/>
      <c r="Q102" s="232"/>
      <c r="R102" s="38"/>
      <c r="T102" s="130"/>
      <c r="U102" s="130"/>
    </row>
    <row r="103" spans="2:65" s="1" customFormat="1" ht="6.95" customHeight="1"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61"/>
      <c r="M103" s="61"/>
      <c r="N103" s="61"/>
      <c r="O103" s="61"/>
      <c r="P103" s="61"/>
      <c r="Q103" s="61"/>
      <c r="R103" s="62"/>
      <c r="T103" s="130"/>
      <c r="U103" s="130"/>
    </row>
    <row r="107" spans="2:65" s="1" customFormat="1" ht="6.95" customHeight="1"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64"/>
      <c r="P107" s="64"/>
      <c r="Q107" s="64"/>
      <c r="R107" s="65"/>
    </row>
    <row r="108" spans="2:65" s="1" customFormat="1" ht="36.950000000000003" customHeight="1">
      <c r="B108" s="36"/>
      <c r="C108" s="200" t="s">
        <v>135</v>
      </c>
      <c r="D108" s="247"/>
      <c r="E108" s="247"/>
      <c r="F108" s="247"/>
      <c r="G108" s="247"/>
      <c r="H108" s="247"/>
      <c r="I108" s="247"/>
      <c r="J108" s="247"/>
      <c r="K108" s="247"/>
      <c r="L108" s="247"/>
      <c r="M108" s="247"/>
      <c r="N108" s="247"/>
      <c r="O108" s="247"/>
      <c r="P108" s="247"/>
      <c r="Q108" s="247"/>
      <c r="R108" s="38"/>
    </row>
    <row r="109" spans="2:65" s="1" customFormat="1" ht="6.95" customHeight="1"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37"/>
      <c r="M109" s="37"/>
      <c r="N109" s="37"/>
      <c r="O109" s="37"/>
      <c r="P109" s="37"/>
      <c r="Q109" s="37"/>
      <c r="R109" s="38"/>
    </row>
    <row r="110" spans="2:65" s="1" customFormat="1" ht="30" customHeight="1">
      <c r="B110" s="36"/>
      <c r="C110" s="31" t="s">
        <v>19</v>
      </c>
      <c r="D110" s="37"/>
      <c r="E110" s="37"/>
      <c r="F110" s="245" t="str">
        <f>F6</f>
        <v>ZŠ Komenského č.p. 402, k.ú. Místek - výměna střešní krytiny na hlavní budově a tělocvičně</v>
      </c>
      <c r="G110" s="246"/>
      <c r="H110" s="246"/>
      <c r="I110" s="246"/>
      <c r="J110" s="246"/>
      <c r="K110" s="246"/>
      <c r="L110" s="246"/>
      <c r="M110" s="246"/>
      <c r="N110" s="246"/>
      <c r="O110" s="246"/>
      <c r="P110" s="246"/>
      <c r="Q110" s="37"/>
      <c r="R110" s="38"/>
    </row>
    <row r="111" spans="2:65" s="1" customFormat="1" ht="36.950000000000003" customHeight="1">
      <c r="B111" s="36"/>
      <c r="C111" s="70" t="s">
        <v>109</v>
      </c>
      <c r="D111" s="37"/>
      <c r="E111" s="37"/>
      <c r="F111" s="235" t="str">
        <f>F7</f>
        <v>VRN - Vedlejší rozpočtové náklady - výměna střešní krytiny na hlavní budově a tělocvičně</v>
      </c>
      <c r="G111" s="247"/>
      <c r="H111" s="247"/>
      <c r="I111" s="247"/>
      <c r="J111" s="247"/>
      <c r="K111" s="247"/>
      <c r="L111" s="247"/>
      <c r="M111" s="247"/>
      <c r="N111" s="247"/>
      <c r="O111" s="247"/>
      <c r="P111" s="247"/>
      <c r="Q111" s="37"/>
      <c r="R111" s="38"/>
    </row>
    <row r="112" spans="2:65" s="1" customFormat="1" ht="6.95" customHeight="1"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8"/>
    </row>
    <row r="113" spans="2:65" s="1" customFormat="1" ht="18" customHeight="1">
      <c r="B113" s="36"/>
      <c r="C113" s="31" t="s">
        <v>24</v>
      </c>
      <c r="D113" s="37"/>
      <c r="E113" s="37"/>
      <c r="F113" s="29" t="str">
        <f>F9</f>
        <v xml:space="preserve"> </v>
      </c>
      <c r="G113" s="37"/>
      <c r="H113" s="37"/>
      <c r="I113" s="37"/>
      <c r="J113" s="37"/>
      <c r="K113" s="31" t="s">
        <v>26</v>
      </c>
      <c r="L113" s="37"/>
      <c r="M113" s="249" t="str">
        <f>IF(O9="","",O9)</f>
        <v>16. 4. 2018</v>
      </c>
      <c r="N113" s="249"/>
      <c r="O113" s="249"/>
      <c r="P113" s="249"/>
      <c r="Q113" s="37"/>
      <c r="R113" s="38"/>
    </row>
    <row r="114" spans="2:65" s="1" customFormat="1" ht="6.95" customHeight="1"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8"/>
    </row>
    <row r="115" spans="2:65" s="1" customFormat="1" ht="15">
      <c r="B115" s="36"/>
      <c r="C115" s="31" t="s">
        <v>28</v>
      </c>
      <c r="D115" s="37"/>
      <c r="E115" s="37"/>
      <c r="F115" s="29" t="str">
        <f>E12</f>
        <v>Statutární město Frýdek-Místek, Radniční 1148</v>
      </c>
      <c r="G115" s="37"/>
      <c r="H115" s="37"/>
      <c r="I115" s="37"/>
      <c r="J115" s="37"/>
      <c r="K115" s="31" t="s">
        <v>34</v>
      </c>
      <c r="L115" s="37"/>
      <c r="M115" s="204" t="str">
        <f>E18</f>
        <v xml:space="preserve"> </v>
      </c>
      <c r="N115" s="204"/>
      <c r="O115" s="204"/>
      <c r="P115" s="204"/>
      <c r="Q115" s="204"/>
      <c r="R115" s="38"/>
    </row>
    <row r="116" spans="2:65" s="1" customFormat="1" ht="14.45" customHeight="1">
      <c r="B116" s="36"/>
      <c r="C116" s="31" t="s">
        <v>32</v>
      </c>
      <c r="D116" s="37"/>
      <c r="E116" s="37"/>
      <c r="F116" s="29" t="str">
        <f>IF(E15="","",E15)</f>
        <v>Vyplň údaj</v>
      </c>
      <c r="G116" s="37"/>
      <c r="H116" s="37"/>
      <c r="I116" s="37"/>
      <c r="J116" s="37"/>
      <c r="K116" s="31" t="s">
        <v>36</v>
      </c>
      <c r="L116" s="37"/>
      <c r="M116" s="204" t="str">
        <f>E21</f>
        <v xml:space="preserve"> </v>
      </c>
      <c r="N116" s="204"/>
      <c r="O116" s="204"/>
      <c r="P116" s="204"/>
      <c r="Q116" s="204"/>
      <c r="R116" s="38"/>
    </row>
    <row r="117" spans="2:65" s="1" customFormat="1" ht="10.35" customHeight="1"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8"/>
    </row>
    <row r="118" spans="2:65" s="8" customFormat="1" ht="29.25" customHeight="1">
      <c r="B118" s="151"/>
      <c r="C118" s="152" t="s">
        <v>136</v>
      </c>
      <c r="D118" s="153" t="s">
        <v>137</v>
      </c>
      <c r="E118" s="153" t="s">
        <v>59</v>
      </c>
      <c r="F118" s="264" t="s">
        <v>138</v>
      </c>
      <c r="G118" s="264"/>
      <c r="H118" s="264"/>
      <c r="I118" s="264"/>
      <c r="J118" s="153" t="s">
        <v>139</v>
      </c>
      <c r="K118" s="153" t="s">
        <v>140</v>
      </c>
      <c r="L118" s="265" t="s">
        <v>141</v>
      </c>
      <c r="M118" s="265"/>
      <c r="N118" s="264" t="s">
        <v>114</v>
      </c>
      <c r="O118" s="264"/>
      <c r="P118" s="264"/>
      <c r="Q118" s="266"/>
      <c r="R118" s="154"/>
      <c r="T118" s="81" t="s">
        <v>142</v>
      </c>
      <c r="U118" s="82" t="s">
        <v>41</v>
      </c>
      <c r="V118" s="82" t="s">
        <v>143</v>
      </c>
      <c r="W118" s="82" t="s">
        <v>144</v>
      </c>
      <c r="X118" s="82" t="s">
        <v>145</v>
      </c>
      <c r="Y118" s="82" t="s">
        <v>146</v>
      </c>
      <c r="Z118" s="82" t="s">
        <v>147</v>
      </c>
      <c r="AA118" s="83" t="s">
        <v>148</v>
      </c>
    </row>
    <row r="119" spans="2:65" s="1" customFormat="1" ht="29.25" customHeight="1">
      <c r="B119" s="36"/>
      <c r="C119" s="85" t="s">
        <v>111</v>
      </c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284">
        <f>BK119</f>
        <v>0</v>
      </c>
      <c r="O119" s="285"/>
      <c r="P119" s="285"/>
      <c r="Q119" s="285"/>
      <c r="R119" s="38"/>
      <c r="T119" s="84"/>
      <c r="U119" s="52"/>
      <c r="V119" s="52"/>
      <c r="W119" s="155">
        <f>W120+W135</f>
        <v>0</v>
      </c>
      <c r="X119" s="52"/>
      <c r="Y119" s="155">
        <f>Y120+Y135</f>
        <v>0</v>
      </c>
      <c r="Z119" s="52"/>
      <c r="AA119" s="156">
        <f>AA120+AA135</f>
        <v>0</v>
      </c>
      <c r="AT119" s="19" t="s">
        <v>76</v>
      </c>
      <c r="AU119" s="19" t="s">
        <v>116</v>
      </c>
      <c r="BK119" s="157">
        <f>BK120+BK135</f>
        <v>0</v>
      </c>
    </row>
    <row r="120" spans="2:65" s="9" customFormat="1" ht="37.35" customHeight="1">
      <c r="B120" s="158"/>
      <c r="C120" s="159"/>
      <c r="D120" s="160" t="s">
        <v>434</v>
      </c>
      <c r="E120" s="160"/>
      <c r="F120" s="160"/>
      <c r="G120" s="160"/>
      <c r="H120" s="160"/>
      <c r="I120" s="160"/>
      <c r="J120" s="160"/>
      <c r="K120" s="160"/>
      <c r="L120" s="160"/>
      <c r="M120" s="160"/>
      <c r="N120" s="286">
        <f>BK120</f>
        <v>0</v>
      </c>
      <c r="O120" s="259"/>
      <c r="P120" s="259"/>
      <c r="Q120" s="259"/>
      <c r="R120" s="161"/>
      <c r="T120" s="162"/>
      <c r="U120" s="159"/>
      <c r="V120" s="159"/>
      <c r="W120" s="163">
        <f>W121+W123+W132</f>
        <v>0</v>
      </c>
      <c r="X120" s="159"/>
      <c r="Y120" s="163">
        <f>Y121+Y123+Y132</f>
        <v>0</v>
      </c>
      <c r="Z120" s="159"/>
      <c r="AA120" s="164">
        <f>AA121+AA123+AA132</f>
        <v>0</v>
      </c>
      <c r="AR120" s="165" t="s">
        <v>170</v>
      </c>
      <c r="AT120" s="166" t="s">
        <v>76</v>
      </c>
      <c r="AU120" s="166" t="s">
        <v>77</v>
      </c>
      <c r="AY120" s="165" t="s">
        <v>149</v>
      </c>
      <c r="BK120" s="167">
        <f>BK121+BK123+BK132</f>
        <v>0</v>
      </c>
    </row>
    <row r="121" spans="2:65" s="9" customFormat="1" ht="19.899999999999999" customHeight="1">
      <c r="B121" s="158"/>
      <c r="C121" s="159"/>
      <c r="D121" s="168" t="s">
        <v>435</v>
      </c>
      <c r="E121" s="168"/>
      <c r="F121" s="168"/>
      <c r="G121" s="168"/>
      <c r="H121" s="168"/>
      <c r="I121" s="168"/>
      <c r="J121" s="168"/>
      <c r="K121" s="168"/>
      <c r="L121" s="168"/>
      <c r="M121" s="168"/>
      <c r="N121" s="287">
        <f>BK121</f>
        <v>0</v>
      </c>
      <c r="O121" s="288"/>
      <c r="P121" s="288"/>
      <c r="Q121" s="288"/>
      <c r="R121" s="161"/>
      <c r="T121" s="162"/>
      <c r="U121" s="159"/>
      <c r="V121" s="159"/>
      <c r="W121" s="163">
        <f>W122</f>
        <v>0</v>
      </c>
      <c r="X121" s="159"/>
      <c r="Y121" s="163">
        <f>Y122</f>
        <v>0</v>
      </c>
      <c r="Z121" s="159"/>
      <c r="AA121" s="164">
        <f>AA122</f>
        <v>0</v>
      </c>
      <c r="AR121" s="165" t="s">
        <v>170</v>
      </c>
      <c r="AT121" s="166" t="s">
        <v>76</v>
      </c>
      <c r="AU121" s="166" t="s">
        <v>85</v>
      </c>
      <c r="AY121" s="165" t="s">
        <v>149</v>
      </c>
      <c r="BK121" s="167">
        <f>BK122</f>
        <v>0</v>
      </c>
    </row>
    <row r="122" spans="2:65" s="1" customFormat="1" ht="30" customHeight="1">
      <c r="B122" s="36"/>
      <c r="C122" s="169" t="s">
        <v>85</v>
      </c>
      <c r="D122" s="169" t="s">
        <v>150</v>
      </c>
      <c r="E122" s="170" t="s">
        <v>438</v>
      </c>
      <c r="F122" s="267" t="s">
        <v>439</v>
      </c>
      <c r="G122" s="267"/>
      <c r="H122" s="267"/>
      <c r="I122" s="267"/>
      <c r="J122" s="171" t="s">
        <v>440</v>
      </c>
      <c r="K122" s="172">
        <v>1</v>
      </c>
      <c r="L122" s="268">
        <v>0</v>
      </c>
      <c r="M122" s="269"/>
      <c r="N122" s="270">
        <f>ROUND(L122*K122,2)</f>
        <v>0</v>
      </c>
      <c r="O122" s="270"/>
      <c r="P122" s="270"/>
      <c r="Q122" s="270"/>
      <c r="R122" s="38"/>
      <c r="T122" s="173" t="s">
        <v>22</v>
      </c>
      <c r="U122" s="45" t="s">
        <v>42</v>
      </c>
      <c r="V122" s="37"/>
      <c r="W122" s="174">
        <f>V122*K122</f>
        <v>0</v>
      </c>
      <c r="X122" s="174">
        <v>0</v>
      </c>
      <c r="Y122" s="174">
        <f>X122*K122</f>
        <v>0</v>
      </c>
      <c r="Z122" s="174">
        <v>0</v>
      </c>
      <c r="AA122" s="175">
        <f>Z122*K122</f>
        <v>0</v>
      </c>
      <c r="AR122" s="19" t="s">
        <v>441</v>
      </c>
      <c r="AT122" s="19" t="s">
        <v>150</v>
      </c>
      <c r="AU122" s="19" t="s">
        <v>107</v>
      </c>
      <c r="AY122" s="19" t="s">
        <v>149</v>
      </c>
      <c r="BE122" s="111">
        <f>IF(U122="základní",N122,0)</f>
        <v>0</v>
      </c>
      <c r="BF122" s="111">
        <f>IF(U122="snížená",N122,0)</f>
        <v>0</v>
      </c>
      <c r="BG122" s="111">
        <f>IF(U122="zákl. přenesená",N122,0)</f>
        <v>0</v>
      </c>
      <c r="BH122" s="111">
        <f>IF(U122="sníž. přenesená",N122,0)</f>
        <v>0</v>
      </c>
      <c r="BI122" s="111">
        <f>IF(U122="nulová",N122,0)</f>
        <v>0</v>
      </c>
      <c r="BJ122" s="19" t="s">
        <v>85</v>
      </c>
      <c r="BK122" s="111">
        <f>ROUND(L122*K122,2)</f>
        <v>0</v>
      </c>
      <c r="BL122" s="19" t="s">
        <v>441</v>
      </c>
      <c r="BM122" s="19" t="s">
        <v>442</v>
      </c>
    </row>
    <row r="123" spans="2:65" s="9" customFormat="1" ht="29.85" customHeight="1">
      <c r="B123" s="158"/>
      <c r="C123" s="159"/>
      <c r="D123" s="168" t="s">
        <v>436</v>
      </c>
      <c r="E123" s="168"/>
      <c r="F123" s="168"/>
      <c r="G123" s="168"/>
      <c r="H123" s="168"/>
      <c r="I123" s="168"/>
      <c r="J123" s="168"/>
      <c r="K123" s="168"/>
      <c r="L123" s="168"/>
      <c r="M123" s="168"/>
      <c r="N123" s="289">
        <f>BK123</f>
        <v>0</v>
      </c>
      <c r="O123" s="290"/>
      <c r="P123" s="290"/>
      <c r="Q123" s="290"/>
      <c r="R123" s="161"/>
      <c r="T123" s="162"/>
      <c r="U123" s="159"/>
      <c r="V123" s="159"/>
      <c r="W123" s="163">
        <f>SUM(W124:W131)</f>
        <v>0</v>
      </c>
      <c r="X123" s="159"/>
      <c r="Y123" s="163">
        <f>SUM(Y124:Y131)</f>
        <v>0</v>
      </c>
      <c r="Z123" s="159"/>
      <c r="AA123" s="164">
        <f>SUM(AA124:AA131)</f>
        <v>0</v>
      </c>
      <c r="AR123" s="165" t="s">
        <v>170</v>
      </c>
      <c r="AT123" s="166" t="s">
        <v>76</v>
      </c>
      <c r="AU123" s="166" t="s">
        <v>85</v>
      </c>
      <c r="AY123" s="165" t="s">
        <v>149</v>
      </c>
      <c r="BK123" s="167">
        <f>SUM(BK124:BK131)</f>
        <v>0</v>
      </c>
    </row>
    <row r="124" spans="2:65" s="1" customFormat="1" ht="15" customHeight="1">
      <c r="B124" s="36"/>
      <c r="C124" s="169" t="s">
        <v>107</v>
      </c>
      <c r="D124" s="169" t="s">
        <v>150</v>
      </c>
      <c r="E124" s="170" t="s">
        <v>443</v>
      </c>
      <c r="F124" s="267" t="s">
        <v>444</v>
      </c>
      <c r="G124" s="267"/>
      <c r="H124" s="267"/>
      <c r="I124" s="267"/>
      <c r="J124" s="171" t="s">
        <v>440</v>
      </c>
      <c r="K124" s="172">
        <v>1</v>
      </c>
      <c r="L124" s="268">
        <v>0</v>
      </c>
      <c r="M124" s="269"/>
      <c r="N124" s="270">
        <f t="shared" ref="N124:N131" si="5">ROUND(L124*K124,2)</f>
        <v>0</v>
      </c>
      <c r="O124" s="270"/>
      <c r="P124" s="270"/>
      <c r="Q124" s="270"/>
      <c r="R124" s="38"/>
      <c r="T124" s="173" t="s">
        <v>22</v>
      </c>
      <c r="U124" s="45" t="s">
        <v>42</v>
      </c>
      <c r="V124" s="37"/>
      <c r="W124" s="174">
        <f t="shared" ref="W124:W131" si="6">V124*K124</f>
        <v>0</v>
      </c>
      <c r="X124" s="174">
        <v>0</v>
      </c>
      <c r="Y124" s="174">
        <f t="shared" ref="Y124:Y131" si="7">X124*K124</f>
        <v>0</v>
      </c>
      <c r="Z124" s="174">
        <v>0</v>
      </c>
      <c r="AA124" s="175">
        <f t="shared" ref="AA124:AA131" si="8">Z124*K124</f>
        <v>0</v>
      </c>
      <c r="AR124" s="19" t="s">
        <v>441</v>
      </c>
      <c r="AT124" s="19" t="s">
        <v>150</v>
      </c>
      <c r="AU124" s="19" t="s">
        <v>107</v>
      </c>
      <c r="AY124" s="19" t="s">
        <v>149</v>
      </c>
      <c r="BE124" s="111">
        <f t="shared" ref="BE124:BE131" si="9">IF(U124="základní",N124,0)</f>
        <v>0</v>
      </c>
      <c r="BF124" s="111">
        <f t="shared" ref="BF124:BF131" si="10">IF(U124="snížená",N124,0)</f>
        <v>0</v>
      </c>
      <c r="BG124" s="111">
        <f t="shared" ref="BG124:BG131" si="11">IF(U124="zákl. přenesená",N124,0)</f>
        <v>0</v>
      </c>
      <c r="BH124" s="111">
        <f t="shared" ref="BH124:BH131" si="12">IF(U124="sníž. přenesená",N124,0)</f>
        <v>0</v>
      </c>
      <c r="BI124" s="111">
        <f t="shared" ref="BI124:BI131" si="13">IF(U124="nulová",N124,0)</f>
        <v>0</v>
      </c>
      <c r="BJ124" s="19" t="s">
        <v>85</v>
      </c>
      <c r="BK124" s="111">
        <f t="shared" ref="BK124:BK131" si="14">ROUND(L124*K124,2)</f>
        <v>0</v>
      </c>
      <c r="BL124" s="19" t="s">
        <v>441</v>
      </c>
      <c r="BM124" s="19" t="s">
        <v>445</v>
      </c>
    </row>
    <row r="125" spans="2:65" s="1" customFormat="1" ht="15" customHeight="1">
      <c r="B125" s="36"/>
      <c r="C125" s="169" t="s">
        <v>162</v>
      </c>
      <c r="D125" s="169" t="s">
        <v>150</v>
      </c>
      <c r="E125" s="170" t="s">
        <v>446</v>
      </c>
      <c r="F125" s="267" t="s">
        <v>447</v>
      </c>
      <c r="G125" s="267"/>
      <c r="H125" s="267"/>
      <c r="I125" s="267"/>
      <c r="J125" s="171" t="s">
        <v>440</v>
      </c>
      <c r="K125" s="172">
        <v>1</v>
      </c>
      <c r="L125" s="268">
        <v>0</v>
      </c>
      <c r="M125" s="269"/>
      <c r="N125" s="270">
        <f t="shared" si="5"/>
        <v>0</v>
      </c>
      <c r="O125" s="270"/>
      <c r="P125" s="270"/>
      <c r="Q125" s="270"/>
      <c r="R125" s="38"/>
      <c r="T125" s="173" t="s">
        <v>22</v>
      </c>
      <c r="U125" s="45" t="s">
        <v>42</v>
      </c>
      <c r="V125" s="37"/>
      <c r="W125" s="174">
        <f t="shared" si="6"/>
        <v>0</v>
      </c>
      <c r="X125" s="174">
        <v>0</v>
      </c>
      <c r="Y125" s="174">
        <f t="shared" si="7"/>
        <v>0</v>
      </c>
      <c r="Z125" s="174">
        <v>0</v>
      </c>
      <c r="AA125" s="175">
        <f t="shared" si="8"/>
        <v>0</v>
      </c>
      <c r="AR125" s="19" t="s">
        <v>441</v>
      </c>
      <c r="AT125" s="19" t="s">
        <v>150</v>
      </c>
      <c r="AU125" s="19" t="s">
        <v>107</v>
      </c>
      <c r="AY125" s="19" t="s">
        <v>149</v>
      </c>
      <c r="BE125" s="111">
        <f t="shared" si="9"/>
        <v>0</v>
      </c>
      <c r="BF125" s="111">
        <f t="shared" si="10"/>
        <v>0</v>
      </c>
      <c r="BG125" s="111">
        <f t="shared" si="11"/>
        <v>0</v>
      </c>
      <c r="BH125" s="111">
        <f t="shared" si="12"/>
        <v>0</v>
      </c>
      <c r="BI125" s="111">
        <f t="shared" si="13"/>
        <v>0</v>
      </c>
      <c r="BJ125" s="19" t="s">
        <v>85</v>
      </c>
      <c r="BK125" s="111">
        <f t="shared" si="14"/>
        <v>0</v>
      </c>
      <c r="BL125" s="19" t="s">
        <v>441</v>
      </c>
      <c r="BM125" s="19" t="s">
        <v>448</v>
      </c>
    </row>
    <row r="126" spans="2:65" s="1" customFormat="1" ht="15" customHeight="1">
      <c r="B126" s="36"/>
      <c r="C126" s="169" t="s">
        <v>154</v>
      </c>
      <c r="D126" s="169" t="s">
        <v>150</v>
      </c>
      <c r="E126" s="170" t="s">
        <v>449</v>
      </c>
      <c r="F126" s="267" t="s">
        <v>450</v>
      </c>
      <c r="G126" s="267"/>
      <c r="H126" s="267"/>
      <c r="I126" s="267"/>
      <c r="J126" s="171" t="s">
        <v>440</v>
      </c>
      <c r="K126" s="172">
        <v>1</v>
      </c>
      <c r="L126" s="268">
        <v>0</v>
      </c>
      <c r="M126" s="269"/>
      <c r="N126" s="270">
        <f t="shared" si="5"/>
        <v>0</v>
      </c>
      <c r="O126" s="270"/>
      <c r="P126" s="270"/>
      <c r="Q126" s="270"/>
      <c r="R126" s="38"/>
      <c r="T126" s="173" t="s">
        <v>22</v>
      </c>
      <c r="U126" s="45" t="s">
        <v>42</v>
      </c>
      <c r="V126" s="37"/>
      <c r="W126" s="174">
        <f t="shared" si="6"/>
        <v>0</v>
      </c>
      <c r="X126" s="174">
        <v>0</v>
      </c>
      <c r="Y126" s="174">
        <f t="shared" si="7"/>
        <v>0</v>
      </c>
      <c r="Z126" s="174">
        <v>0</v>
      </c>
      <c r="AA126" s="175">
        <f t="shared" si="8"/>
        <v>0</v>
      </c>
      <c r="AR126" s="19" t="s">
        <v>441</v>
      </c>
      <c r="AT126" s="19" t="s">
        <v>150</v>
      </c>
      <c r="AU126" s="19" t="s">
        <v>107</v>
      </c>
      <c r="AY126" s="19" t="s">
        <v>149</v>
      </c>
      <c r="BE126" s="111">
        <f t="shared" si="9"/>
        <v>0</v>
      </c>
      <c r="BF126" s="111">
        <f t="shared" si="10"/>
        <v>0</v>
      </c>
      <c r="BG126" s="111">
        <f t="shared" si="11"/>
        <v>0</v>
      </c>
      <c r="BH126" s="111">
        <f t="shared" si="12"/>
        <v>0</v>
      </c>
      <c r="BI126" s="111">
        <f t="shared" si="13"/>
        <v>0</v>
      </c>
      <c r="BJ126" s="19" t="s">
        <v>85</v>
      </c>
      <c r="BK126" s="111">
        <f t="shared" si="14"/>
        <v>0</v>
      </c>
      <c r="BL126" s="19" t="s">
        <v>441</v>
      </c>
      <c r="BM126" s="19" t="s">
        <v>451</v>
      </c>
    </row>
    <row r="127" spans="2:65" s="1" customFormat="1" ht="15" customHeight="1">
      <c r="B127" s="36"/>
      <c r="C127" s="169" t="s">
        <v>170</v>
      </c>
      <c r="D127" s="169" t="s">
        <v>150</v>
      </c>
      <c r="E127" s="170" t="s">
        <v>452</v>
      </c>
      <c r="F127" s="267" t="s">
        <v>453</v>
      </c>
      <c r="G127" s="267"/>
      <c r="H127" s="267"/>
      <c r="I127" s="267"/>
      <c r="J127" s="171" t="s">
        <v>440</v>
      </c>
      <c r="K127" s="172">
        <v>1</v>
      </c>
      <c r="L127" s="268">
        <v>0</v>
      </c>
      <c r="M127" s="269"/>
      <c r="N127" s="270">
        <f t="shared" si="5"/>
        <v>0</v>
      </c>
      <c r="O127" s="270"/>
      <c r="P127" s="270"/>
      <c r="Q127" s="270"/>
      <c r="R127" s="38"/>
      <c r="T127" s="173" t="s">
        <v>22</v>
      </c>
      <c r="U127" s="45" t="s">
        <v>42</v>
      </c>
      <c r="V127" s="37"/>
      <c r="W127" s="174">
        <f t="shared" si="6"/>
        <v>0</v>
      </c>
      <c r="X127" s="174">
        <v>0</v>
      </c>
      <c r="Y127" s="174">
        <f t="shared" si="7"/>
        <v>0</v>
      </c>
      <c r="Z127" s="174">
        <v>0</v>
      </c>
      <c r="AA127" s="175">
        <f t="shared" si="8"/>
        <v>0</v>
      </c>
      <c r="AR127" s="19" t="s">
        <v>441</v>
      </c>
      <c r="AT127" s="19" t="s">
        <v>150</v>
      </c>
      <c r="AU127" s="19" t="s">
        <v>107</v>
      </c>
      <c r="AY127" s="19" t="s">
        <v>149</v>
      </c>
      <c r="BE127" s="111">
        <f t="shared" si="9"/>
        <v>0</v>
      </c>
      <c r="BF127" s="111">
        <f t="shared" si="10"/>
        <v>0</v>
      </c>
      <c r="BG127" s="111">
        <f t="shared" si="11"/>
        <v>0</v>
      </c>
      <c r="BH127" s="111">
        <f t="shared" si="12"/>
        <v>0</v>
      </c>
      <c r="BI127" s="111">
        <f t="shared" si="13"/>
        <v>0</v>
      </c>
      <c r="BJ127" s="19" t="s">
        <v>85</v>
      </c>
      <c r="BK127" s="111">
        <f t="shared" si="14"/>
        <v>0</v>
      </c>
      <c r="BL127" s="19" t="s">
        <v>441</v>
      </c>
      <c r="BM127" s="19" t="s">
        <v>454</v>
      </c>
    </row>
    <row r="128" spans="2:65" s="1" customFormat="1" ht="30" customHeight="1">
      <c r="B128" s="36"/>
      <c r="C128" s="169" t="s">
        <v>175</v>
      </c>
      <c r="D128" s="169" t="s">
        <v>150</v>
      </c>
      <c r="E128" s="170" t="s">
        <v>455</v>
      </c>
      <c r="F128" s="267" t="s">
        <v>456</v>
      </c>
      <c r="G128" s="267"/>
      <c r="H128" s="267"/>
      <c r="I128" s="267"/>
      <c r="J128" s="171" t="s">
        <v>440</v>
      </c>
      <c r="K128" s="172">
        <v>1</v>
      </c>
      <c r="L128" s="268">
        <v>0</v>
      </c>
      <c r="M128" s="269"/>
      <c r="N128" s="270">
        <f t="shared" si="5"/>
        <v>0</v>
      </c>
      <c r="O128" s="270"/>
      <c r="P128" s="270"/>
      <c r="Q128" s="270"/>
      <c r="R128" s="38"/>
      <c r="T128" s="173" t="s">
        <v>22</v>
      </c>
      <c r="U128" s="45" t="s">
        <v>42</v>
      </c>
      <c r="V128" s="37"/>
      <c r="W128" s="174">
        <f t="shared" si="6"/>
        <v>0</v>
      </c>
      <c r="X128" s="174">
        <v>0</v>
      </c>
      <c r="Y128" s="174">
        <f t="shared" si="7"/>
        <v>0</v>
      </c>
      <c r="Z128" s="174">
        <v>0</v>
      </c>
      <c r="AA128" s="175">
        <f t="shared" si="8"/>
        <v>0</v>
      </c>
      <c r="AR128" s="19" t="s">
        <v>441</v>
      </c>
      <c r="AT128" s="19" t="s">
        <v>150</v>
      </c>
      <c r="AU128" s="19" t="s">
        <v>107</v>
      </c>
      <c r="AY128" s="19" t="s">
        <v>149</v>
      </c>
      <c r="BE128" s="111">
        <f t="shared" si="9"/>
        <v>0</v>
      </c>
      <c r="BF128" s="111">
        <f t="shared" si="10"/>
        <v>0</v>
      </c>
      <c r="BG128" s="111">
        <f t="shared" si="11"/>
        <v>0</v>
      </c>
      <c r="BH128" s="111">
        <f t="shared" si="12"/>
        <v>0</v>
      </c>
      <c r="BI128" s="111">
        <f t="shared" si="13"/>
        <v>0</v>
      </c>
      <c r="BJ128" s="19" t="s">
        <v>85</v>
      </c>
      <c r="BK128" s="111">
        <f t="shared" si="14"/>
        <v>0</v>
      </c>
      <c r="BL128" s="19" t="s">
        <v>441</v>
      </c>
      <c r="BM128" s="19" t="s">
        <v>457</v>
      </c>
    </row>
    <row r="129" spans="2:65" s="1" customFormat="1" ht="30" customHeight="1">
      <c r="B129" s="36"/>
      <c r="C129" s="169" t="s">
        <v>179</v>
      </c>
      <c r="D129" s="169" t="s">
        <v>150</v>
      </c>
      <c r="E129" s="170" t="s">
        <v>458</v>
      </c>
      <c r="F129" s="267" t="s">
        <v>459</v>
      </c>
      <c r="G129" s="267"/>
      <c r="H129" s="267"/>
      <c r="I129" s="267"/>
      <c r="J129" s="171" t="s">
        <v>440</v>
      </c>
      <c r="K129" s="172">
        <v>1</v>
      </c>
      <c r="L129" s="268">
        <v>0</v>
      </c>
      <c r="M129" s="269"/>
      <c r="N129" s="270">
        <f t="shared" si="5"/>
        <v>0</v>
      </c>
      <c r="O129" s="270"/>
      <c r="P129" s="270"/>
      <c r="Q129" s="270"/>
      <c r="R129" s="38"/>
      <c r="T129" s="173" t="s">
        <v>22</v>
      </c>
      <c r="U129" s="45" t="s">
        <v>42</v>
      </c>
      <c r="V129" s="37"/>
      <c r="W129" s="174">
        <f t="shared" si="6"/>
        <v>0</v>
      </c>
      <c r="X129" s="174">
        <v>0</v>
      </c>
      <c r="Y129" s="174">
        <f t="shared" si="7"/>
        <v>0</v>
      </c>
      <c r="Z129" s="174">
        <v>0</v>
      </c>
      <c r="AA129" s="175">
        <f t="shared" si="8"/>
        <v>0</v>
      </c>
      <c r="AR129" s="19" t="s">
        <v>441</v>
      </c>
      <c r="AT129" s="19" t="s">
        <v>150</v>
      </c>
      <c r="AU129" s="19" t="s">
        <v>107</v>
      </c>
      <c r="AY129" s="19" t="s">
        <v>149</v>
      </c>
      <c r="BE129" s="111">
        <f t="shared" si="9"/>
        <v>0</v>
      </c>
      <c r="BF129" s="111">
        <f t="shared" si="10"/>
        <v>0</v>
      </c>
      <c r="BG129" s="111">
        <f t="shared" si="11"/>
        <v>0</v>
      </c>
      <c r="BH129" s="111">
        <f t="shared" si="12"/>
        <v>0</v>
      </c>
      <c r="BI129" s="111">
        <f t="shared" si="13"/>
        <v>0</v>
      </c>
      <c r="BJ129" s="19" t="s">
        <v>85</v>
      </c>
      <c r="BK129" s="111">
        <f t="shared" si="14"/>
        <v>0</v>
      </c>
      <c r="BL129" s="19" t="s">
        <v>441</v>
      </c>
      <c r="BM129" s="19" t="s">
        <v>460</v>
      </c>
    </row>
    <row r="130" spans="2:65" s="1" customFormat="1" ht="15" customHeight="1">
      <c r="B130" s="36"/>
      <c r="C130" s="169" t="s">
        <v>185</v>
      </c>
      <c r="D130" s="169" t="s">
        <v>150</v>
      </c>
      <c r="E130" s="170" t="s">
        <v>461</v>
      </c>
      <c r="F130" s="267" t="s">
        <v>462</v>
      </c>
      <c r="G130" s="267"/>
      <c r="H130" s="267"/>
      <c r="I130" s="267"/>
      <c r="J130" s="171" t="s">
        <v>440</v>
      </c>
      <c r="K130" s="172">
        <v>1</v>
      </c>
      <c r="L130" s="268">
        <v>0</v>
      </c>
      <c r="M130" s="269"/>
      <c r="N130" s="270">
        <f t="shared" si="5"/>
        <v>0</v>
      </c>
      <c r="O130" s="270"/>
      <c r="P130" s="270"/>
      <c r="Q130" s="270"/>
      <c r="R130" s="38"/>
      <c r="T130" s="173" t="s">
        <v>22</v>
      </c>
      <c r="U130" s="45" t="s">
        <v>42</v>
      </c>
      <c r="V130" s="37"/>
      <c r="W130" s="174">
        <f t="shared" si="6"/>
        <v>0</v>
      </c>
      <c r="X130" s="174">
        <v>0</v>
      </c>
      <c r="Y130" s="174">
        <f t="shared" si="7"/>
        <v>0</v>
      </c>
      <c r="Z130" s="174">
        <v>0</v>
      </c>
      <c r="AA130" s="175">
        <f t="shared" si="8"/>
        <v>0</v>
      </c>
      <c r="AR130" s="19" t="s">
        <v>441</v>
      </c>
      <c r="AT130" s="19" t="s">
        <v>150</v>
      </c>
      <c r="AU130" s="19" t="s">
        <v>107</v>
      </c>
      <c r="AY130" s="19" t="s">
        <v>149</v>
      </c>
      <c r="BE130" s="111">
        <f t="shared" si="9"/>
        <v>0</v>
      </c>
      <c r="BF130" s="111">
        <f t="shared" si="10"/>
        <v>0</v>
      </c>
      <c r="BG130" s="111">
        <f t="shared" si="11"/>
        <v>0</v>
      </c>
      <c r="BH130" s="111">
        <f t="shared" si="12"/>
        <v>0</v>
      </c>
      <c r="BI130" s="111">
        <f t="shared" si="13"/>
        <v>0</v>
      </c>
      <c r="BJ130" s="19" t="s">
        <v>85</v>
      </c>
      <c r="BK130" s="111">
        <f t="shared" si="14"/>
        <v>0</v>
      </c>
      <c r="BL130" s="19" t="s">
        <v>441</v>
      </c>
      <c r="BM130" s="19" t="s">
        <v>463</v>
      </c>
    </row>
    <row r="131" spans="2:65" s="1" customFormat="1" ht="15" customHeight="1">
      <c r="B131" s="36"/>
      <c r="C131" s="169" t="s">
        <v>189</v>
      </c>
      <c r="D131" s="169" t="s">
        <v>150</v>
      </c>
      <c r="E131" s="170" t="s">
        <v>464</v>
      </c>
      <c r="F131" s="267" t="s">
        <v>465</v>
      </c>
      <c r="G131" s="267"/>
      <c r="H131" s="267"/>
      <c r="I131" s="267"/>
      <c r="J131" s="171" t="s">
        <v>440</v>
      </c>
      <c r="K131" s="172">
        <v>1</v>
      </c>
      <c r="L131" s="268">
        <v>0</v>
      </c>
      <c r="M131" s="269"/>
      <c r="N131" s="270">
        <f t="shared" si="5"/>
        <v>0</v>
      </c>
      <c r="O131" s="270"/>
      <c r="P131" s="270"/>
      <c r="Q131" s="270"/>
      <c r="R131" s="38"/>
      <c r="T131" s="173" t="s">
        <v>22</v>
      </c>
      <c r="U131" s="45" t="s">
        <v>42</v>
      </c>
      <c r="V131" s="37"/>
      <c r="W131" s="174">
        <f t="shared" si="6"/>
        <v>0</v>
      </c>
      <c r="X131" s="174">
        <v>0</v>
      </c>
      <c r="Y131" s="174">
        <f t="shared" si="7"/>
        <v>0</v>
      </c>
      <c r="Z131" s="174">
        <v>0</v>
      </c>
      <c r="AA131" s="175">
        <f t="shared" si="8"/>
        <v>0</v>
      </c>
      <c r="AR131" s="19" t="s">
        <v>441</v>
      </c>
      <c r="AT131" s="19" t="s">
        <v>150</v>
      </c>
      <c r="AU131" s="19" t="s">
        <v>107</v>
      </c>
      <c r="AY131" s="19" t="s">
        <v>149</v>
      </c>
      <c r="BE131" s="111">
        <f t="shared" si="9"/>
        <v>0</v>
      </c>
      <c r="BF131" s="111">
        <f t="shared" si="10"/>
        <v>0</v>
      </c>
      <c r="BG131" s="111">
        <f t="shared" si="11"/>
        <v>0</v>
      </c>
      <c r="BH131" s="111">
        <f t="shared" si="12"/>
        <v>0</v>
      </c>
      <c r="BI131" s="111">
        <f t="shared" si="13"/>
        <v>0</v>
      </c>
      <c r="BJ131" s="19" t="s">
        <v>85</v>
      </c>
      <c r="BK131" s="111">
        <f t="shared" si="14"/>
        <v>0</v>
      </c>
      <c r="BL131" s="19" t="s">
        <v>441</v>
      </c>
      <c r="BM131" s="19" t="s">
        <v>466</v>
      </c>
    </row>
    <row r="132" spans="2:65" s="9" customFormat="1" ht="29.85" customHeight="1">
      <c r="B132" s="158"/>
      <c r="C132" s="159"/>
      <c r="D132" s="168" t="s">
        <v>437</v>
      </c>
      <c r="E132" s="168"/>
      <c r="F132" s="168"/>
      <c r="G132" s="168"/>
      <c r="H132" s="168"/>
      <c r="I132" s="168"/>
      <c r="J132" s="168"/>
      <c r="K132" s="168"/>
      <c r="L132" s="168"/>
      <c r="M132" s="168"/>
      <c r="N132" s="289">
        <f>BK132</f>
        <v>0</v>
      </c>
      <c r="O132" s="290"/>
      <c r="P132" s="290"/>
      <c r="Q132" s="290"/>
      <c r="R132" s="161"/>
      <c r="T132" s="162"/>
      <c r="U132" s="159"/>
      <c r="V132" s="159"/>
      <c r="W132" s="163">
        <f>SUM(W133:W134)</f>
        <v>0</v>
      </c>
      <c r="X132" s="159"/>
      <c r="Y132" s="163">
        <f>SUM(Y133:Y134)</f>
        <v>0</v>
      </c>
      <c r="Z132" s="159"/>
      <c r="AA132" s="164">
        <f>SUM(AA133:AA134)</f>
        <v>0</v>
      </c>
      <c r="AR132" s="165" t="s">
        <v>170</v>
      </c>
      <c r="AT132" s="166" t="s">
        <v>76</v>
      </c>
      <c r="AU132" s="166" t="s">
        <v>85</v>
      </c>
      <c r="AY132" s="165" t="s">
        <v>149</v>
      </c>
      <c r="BK132" s="167">
        <f>SUM(BK133:BK134)</f>
        <v>0</v>
      </c>
    </row>
    <row r="133" spans="2:65" s="1" customFormat="1" ht="30" customHeight="1">
      <c r="B133" s="36"/>
      <c r="C133" s="169" t="s">
        <v>193</v>
      </c>
      <c r="D133" s="169" t="s">
        <v>150</v>
      </c>
      <c r="E133" s="170" t="s">
        <v>467</v>
      </c>
      <c r="F133" s="267" t="s">
        <v>468</v>
      </c>
      <c r="G133" s="267"/>
      <c r="H133" s="267"/>
      <c r="I133" s="267"/>
      <c r="J133" s="171" t="s">
        <v>440</v>
      </c>
      <c r="K133" s="172">
        <v>1</v>
      </c>
      <c r="L133" s="268">
        <v>0</v>
      </c>
      <c r="M133" s="269"/>
      <c r="N133" s="270">
        <f>ROUND(L133*K133,2)</f>
        <v>0</v>
      </c>
      <c r="O133" s="270"/>
      <c r="P133" s="270"/>
      <c r="Q133" s="270"/>
      <c r="R133" s="38"/>
      <c r="T133" s="173" t="s">
        <v>22</v>
      </c>
      <c r="U133" s="45" t="s">
        <v>42</v>
      </c>
      <c r="V133" s="37"/>
      <c r="W133" s="174">
        <f>V133*K133</f>
        <v>0</v>
      </c>
      <c r="X133" s="174">
        <v>0</v>
      </c>
      <c r="Y133" s="174">
        <f>X133*K133</f>
        <v>0</v>
      </c>
      <c r="Z133" s="174">
        <v>0</v>
      </c>
      <c r="AA133" s="175">
        <f>Z133*K133</f>
        <v>0</v>
      </c>
      <c r="AR133" s="19" t="s">
        <v>441</v>
      </c>
      <c r="AT133" s="19" t="s">
        <v>150</v>
      </c>
      <c r="AU133" s="19" t="s">
        <v>107</v>
      </c>
      <c r="AY133" s="19" t="s">
        <v>149</v>
      </c>
      <c r="BE133" s="111">
        <f>IF(U133="základní",N133,0)</f>
        <v>0</v>
      </c>
      <c r="BF133" s="111">
        <f>IF(U133="snížená",N133,0)</f>
        <v>0</v>
      </c>
      <c r="BG133" s="111">
        <f>IF(U133="zákl. přenesená",N133,0)</f>
        <v>0</v>
      </c>
      <c r="BH133" s="111">
        <f>IF(U133="sníž. přenesená",N133,0)</f>
        <v>0</v>
      </c>
      <c r="BI133" s="111">
        <f>IF(U133="nulová",N133,0)</f>
        <v>0</v>
      </c>
      <c r="BJ133" s="19" t="s">
        <v>85</v>
      </c>
      <c r="BK133" s="111">
        <f>ROUND(L133*K133,2)</f>
        <v>0</v>
      </c>
      <c r="BL133" s="19" t="s">
        <v>441</v>
      </c>
      <c r="BM133" s="19" t="s">
        <v>469</v>
      </c>
    </row>
    <row r="134" spans="2:65" s="1" customFormat="1" ht="15" customHeight="1">
      <c r="B134" s="36"/>
      <c r="C134" s="169" t="s">
        <v>198</v>
      </c>
      <c r="D134" s="169" t="s">
        <v>150</v>
      </c>
      <c r="E134" s="170" t="s">
        <v>470</v>
      </c>
      <c r="F134" s="267" t="s">
        <v>471</v>
      </c>
      <c r="G134" s="267"/>
      <c r="H134" s="267"/>
      <c r="I134" s="267"/>
      <c r="J134" s="171" t="s">
        <v>440</v>
      </c>
      <c r="K134" s="172">
        <v>1</v>
      </c>
      <c r="L134" s="268">
        <v>0</v>
      </c>
      <c r="M134" s="269"/>
      <c r="N134" s="270">
        <f>ROUND(L134*K134,2)</f>
        <v>0</v>
      </c>
      <c r="O134" s="270"/>
      <c r="P134" s="270"/>
      <c r="Q134" s="270"/>
      <c r="R134" s="38"/>
      <c r="T134" s="173" t="s">
        <v>22</v>
      </c>
      <c r="U134" s="45" t="s">
        <v>42</v>
      </c>
      <c r="V134" s="37"/>
      <c r="W134" s="174">
        <f>V134*K134</f>
        <v>0</v>
      </c>
      <c r="X134" s="174">
        <v>0</v>
      </c>
      <c r="Y134" s="174">
        <f>X134*K134</f>
        <v>0</v>
      </c>
      <c r="Z134" s="174">
        <v>0</v>
      </c>
      <c r="AA134" s="175">
        <f>Z134*K134</f>
        <v>0</v>
      </c>
      <c r="AR134" s="19" t="s">
        <v>441</v>
      </c>
      <c r="AT134" s="19" t="s">
        <v>150</v>
      </c>
      <c r="AU134" s="19" t="s">
        <v>107</v>
      </c>
      <c r="AY134" s="19" t="s">
        <v>149</v>
      </c>
      <c r="BE134" s="111">
        <f>IF(U134="základní",N134,0)</f>
        <v>0</v>
      </c>
      <c r="BF134" s="111">
        <f>IF(U134="snížená",N134,0)</f>
        <v>0</v>
      </c>
      <c r="BG134" s="111">
        <f>IF(U134="zákl. přenesená",N134,0)</f>
        <v>0</v>
      </c>
      <c r="BH134" s="111">
        <f>IF(U134="sníž. přenesená",N134,0)</f>
        <v>0</v>
      </c>
      <c r="BI134" s="111">
        <f>IF(U134="nulová",N134,0)</f>
        <v>0</v>
      </c>
      <c r="BJ134" s="19" t="s">
        <v>85</v>
      </c>
      <c r="BK134" s="111">
        <f>ROUND(L134*K134,2)</f>
        <v>0</v>
      </c>
      <c r="BL134" s="19" t="s">
        <v>441</v>
      </c>
      <c r="BM134" s="19" t="s">
        <v>472</v>
      </c>
    </row>
    <row r="135" spans="2:65" s="1" customFormat="1" ht="49.9" customHeight="1">
      <c r="B135" s="36"/>
      <c r="C135" s="37"/>
      <c r="D135" s="160" t="s">
        <v>345</v>
      </c>
      <c r="E135" s="37"/>
      <c r="F135" s="37"/>
      <c r="G135" s="37"/>
      <c r="H135" s="37"/>
      <c r="I135" s="37"/>
      <c r="J135" s="37"/>
      <c r="K135" s="37"/>
      <c r="L135" s="37"/>
      <c r="M135" s="37"/>
      <c r="N135" s="281">
        <f>BK135</f>
        <v>0</v>
      </c>
      <c r="O135" s="282"/>
      <c r="P135" s="282"/>
      <c r="Q135" s="282"/>
      <c r="R135" s="38"/>
      <c r="T135" s="149"/>
      <c r="U135" s="57"/>
      <c r="V135" s="57"/>
      <c r="W135" s="57"/>
      <c r="X135" s="57"/>
      <c r="Y135" s="57"/>
      <c r="Z135" s="57"/>
      <c r="AA135" s="59"/>
      <c r="AT135" s="19" t="s">
        <v>76</v>
      </c>
      <c r="AU135" s="19" t="s">
        <v>77</v>
      </c>
      <c r="AY135" s="19" t="s">
        <v>346</v>
      </c>
      <c r="BK135" s="111">
        <v>0</v>
      </c>
    </row>
    <row r="136" spans="2:65" s="1" customFormat="1" ht="6.95" customHeight="1">
      <c r="B136" s="60"/>
      <c r="C136" s="61"/>
      <c r="D136" s="61"/>
      <c r="E136" s="61"/>
      <c r="F136" s="61"/>
      <c r="G136" s="61"/>
      <c r="H136" s="61"/>
      <c r="I136" s="61"/>
      <c r="J136" s="61"/>
      <c r="K136" s="61"/>
      <c r="L136" s="61"/>
      <c r="M136" s="61"/>
      <c r="N136" s="61"/>
      <c r="O136" s="61"/>
      <c r="P136" s="61"/>
      <c r="Q136" s="61"/>
      <c r="R136" s="62"/>
    </row>
  </sheetData>
  <sheetProtection password="CC35" sheet="1" objects="1" scenarios="1" formatCells="0" formatColumns="0" formatRows="0" sort="0" autoFilter="0"/>
  <mergeCells count="105">
    <mergeCell ref="H1:K1"/>
    <mergeCell ref="S2:AC2"/>
    <mergeCell ref="F134:I134"/>
    <mergeCell ref="L134:M134"/>
    <mergeCell ref="N134:Q134"/>
    <mergeCell ref="N119:Q119"/>
    <mergeCell ref="N120:Q120"/>
    <mergeCell ref="N121:Q121"/>
    <mergeCell ref="N123:Q123"/>
    <mergeCell ref="N132:Q132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24:I124"/>
    <mergeCell ref="L124:M124"/>
    <mergeCell ref="N124:Q124"/>
    <mergeCell ref="F125:I125"/>
    <mergeCell ref="L125:M125"/>
    <mergeCell ref="N135:Q135"/>
    <mergeCell ref="F130:I130"/>
    <mergeCell ref="L130:M130"/>
    <mergeCell ref="N130:Q130"/>
    <mergeCell ref="F131:I131"/>
    <mergeCell ref="L131:M131"/>
    <mergeCell ref="N131:Q131"/>
    <mergeCell ref="F133:I133"/>
    <mergeCell ref="L133:M133"/>
    <mergeCell ref="N133:Q133"/>
    <mergeCell ref="N125:Q125"/>
    <mergeCell ref="F126:I126"/>
    <mergeCell ref="L126:M126"/>
    <mergeCell ref="N126:Q126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D97:H97"/>
    <mergeCell ref="N97:Q97"/>
    <mergeCell ref="D98:H98"/>
    <mergeCell ref="N98:Q98"/>
    <mergeCell ref="D99:H99"/>
    <mergeCell ref="N99:Q99"/>
    <mergeCell ref="N100:Q100"/>
    <mergeCell ref="L102:Q102"/>
    <mergeCell ref="C108:Q108"/>
    <mergeCell ref="N89:Q89"/>
    <mergeCell ref="N90:Q90"/>
    <mergeCell ref="N91:Q91"/>
    <mergeCell ref="N92:Q92"/>
    <mergeCell ref="N94:Q94"/>
    <mergeCell ref="D95:H95"/>
    <mergeCell ref="N95:Q95"/>
    <mergeCell ref="D96:H96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O1 - výměna střešní kryti...</vt:lpstr>
      <vt:lpstr>O2 - výměna střešní kryti...</vt:lpstr>
      <vt:lpstr>VRN - Vedlejší rozpočtové...</vt:lpstr>
      <vt:lpstr>'O1 - výměna střešní kryti...'!Názvy_tisku</vt:lpstr>
      <vt:lpstr>'O2 - výměna střešní kryti...'!Názvy_tisku</vt:lpstr>
      <vt:lpstr>'Rekapitulace stavby'!Názvy_tisku</vt:lpstr>
      <vt:lpstr>'VRN - Vedlejší rozpočtové...'!Názvy_tisku</vt:lpstr>
      <vt:lpstr>'O1 - výměna střešní kryti...'!Oblast_tisku</vt:lpstr>
      <vt:lpstr>'O2 - výměna střešní kryti...'!Oblast_tisku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kocki_fm kocki_fm</dc:creator>
  <cp:lastModifiedBy>handlirova</cp:lastModifiedBy>
  <dcterms:created xsi:type="dcterms:W3CDTF">2018-05-22T08:55:34Z</dcterms:created>
  <dcterms:modified xsi:type="dcterms:W3CDTF">2018-05-23T11:35:54Z</dcterms:modified>
</cp:coreProperties>
</file>