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Rekapitulace stavby" sheetId="1" r:id="rId1"/>
    <sheet name="1 - Modernizace výtahu" sheetId="2" r:id="rId2"/>
  </sheets>
  <definedNames>
    <definedName name="_xlnm.Print_Area" localSheetId="1">'1 - Modernizace výtahu'!$C$4:$Q$70,'1 - Modernizace výtahu'!$C$76:$Q$111,'1 - Modernizace výtahu'!$C$117:$Q$176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'1 - Modernizace výtahu'!$126:$126</definedName>
  </definedNames>
  <calcPr calcId="152511"/>
</workbook>
</file>

<file path=xl/sharedStrings.xml><?xml version="1.0" encoding="utf-8"?>
<sst xmlns="http://schemas.openxmlformats.org/spreadsheetml/2006/main" count="870" uniqueCount="289">
  <si>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</si>
  <si>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</si>
  <si>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</si>
  <si>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</si>
  <si>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</si>
  <si>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</si>
  <si>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</si>
  <si>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</si>
  <si>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</si>
  <si>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</si>
  <si>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</si>
  <si>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</si>
  <si>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</si>
  <si>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</si>
  <si>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</si>
  <si>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</si>
  <si>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</si>
  <si>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</si>
  <si>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</si>
  <si>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</si>
  <si>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Modernizace výtahu</t>
  </si>
  <si>
    <t>JKSO:</t>
  </si>
  <si>
    <t>CC-CZ:</t>
  </si>
  <si>
    <t>Místo:</t>
  </si>
  <si>
    <t>Zámecká 54,55, Frýdek-Místek</t>
  </si>
  <si>
    <t>Datum:</t>
  </si>
  <si>
    <t>25. 6. 2018</t>
  </si>
  <si>
    <t>Objednatel:</t>
  </si>
  <si>
    <t>IČ:</t>
  </si>
  <si>
    <t>Statutární město Frýdek-Místek</t>
  </si>
  <si>
    <t>DIČ:</t>
  </si>
  <si>
    <t>Zhotovitel:</t>
  </si>
  <si>
    <t>Vyplň údaj</t>
  </si>
  <si>
    <t>Projektant:</t>
  </si>
  <si>
    <t>Ing.Petr Kolda</t>
  </si>
  <si>
    <t>True</t>
  </si>
  <si>
    <t>Zpracovatel:</t>
  </si>
  <si>
    <t>Ing.Tomáš Ricka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</si>
  <si>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</si>
  <si>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</si>
  <si>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</si>
  <si>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</si>
  <si>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</si>
  <si>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</si>
  <si>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</si>
  <si>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</si>
  <si>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</si>
  <si>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</si>
  <si>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</si>
  <si>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</si>
  <si>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</si>
  <si>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</si>
  <si>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</si>
  <si>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</si>
  <si>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</si>
  <si>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</si>
  <si>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</si>
  <si>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</si>
  <si>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</si>
  <si>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</si>
  <si>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</si>
  <si>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</si>
  <si>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</si>
  <si>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</si>
  <si>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</si>
  <si>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</si>
  <si>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</si>
  <si>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</si>
  <si>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</si>
  <si>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</si>
  <si>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</si>
  <si>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</si>
  <si>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</si>
  <si>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</si>
  <si>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</si>
  <si>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</si>
  <si>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</si>
  <si>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</si>
  <si>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</si>
  <si>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</si>
  <si>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{202a7651-02f6-4701-b04e-1e7cd5b2c5e2}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</si>
  <si>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</si>
  <si>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</si>
  <si>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</si>
  <si>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</si>
  <si>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</si>
  <si>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</si>
  <si>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</si>
  <si>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</si>
  <si>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</si>
  <si>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</si>
  <si>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</si>
  <si>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</si>
  <si>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</si>
  <si>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</si>
  <si>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</si>
  <si>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</si>
  <si>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</si>
  <si>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</si>
  <si>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dle výběru investora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</si>
  <si>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</si>
  <si>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</si>
  <si>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</si>
  <si>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</si>
  <si>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</si>
  <si>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</si>
  <si>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</si>
  <si>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</si>
  <si>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</si>
  <si>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</si>
  <si>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</si>
  <si>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</si>
  <si>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</si>
  <si>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</si>
  <si>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</si>
  <si>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</si>
  <si>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</si>
  <si>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</si>
  <si>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</si>
  <si>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N00 - Výtah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</si>
  <si>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</si>
  <si>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</si>
  <si>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</si>
  <si>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</si>
  <si>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</si>
  <si>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</si>
  <si>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</si>
  <si>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</si>
  <si>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</si>
  <si>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</si>
  <si>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</si>
  <si>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</si>
  <si>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</si>
  <si>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</si>
  <si>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</si>
  <si>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</si>
  <si>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</si>
  <si>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</si>
  <si>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</si>
  <si>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</si>
  <si>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</si>
  <si>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</si>
  <si>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</si>
  <si>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</si>
  <si>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</si>
  <si>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</si>
  <si>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411386611</t>
  </si>
  <si>
    <t>Zabetonování prostupů v instalačních šachtách ze suchých směsí pl do 0,09 m2 ve stropech</t>
  </si>
  <si>
    <t>kus</t>
  </si>
  <si>
    <t>4</t>
  </si>
  <si>
    <t>-2126187506</t>
  </si>
  <si>
    <t>612315302</t>
  </si>
  <si>
    <t>Vápenná štuková omítka ostění nebo nadpraží</t>
  </si>
  <si>
    <t>m2</t>
  </si>
  <si>
    <t>588981490</t>
  </si>
  <si>
    <t>3</t>
  </si>
  <si>
    <t>612325223</t>
  </si>
  <si>
    <t>Vápenocementová štuková omítka malých ploch do 1,0 m2 na stěnách</t>
  </si>
  <si>
    <t>-317667937</t>
  </si>
  <si>
    <t>619995001</t>
  </si>
  <si>
    <t>Začištění omítek kolem oken, dveří, podlah nebo obkladů</t>
  </si>
  <si>
    <t>m</t>
  </si>
  <si>
    <t>-1942926434</t>
  </si>
  <si>
    <t>5</t>
  </si>
  <si>
    <t>949311112</t>
  </si>
  <si>
    <t>Montáž lešení trubkového do šachet o půdorysné ploše do 6 m2 v do 20 m</t>
  </si>
  <si>
    <t>1128698009</t>
  </si>
  <si>
    <t>6</t>
  </si>
  <si>
    <t>949311211</t>
  </si>
  <si>
    <t>Příplatek k lešení trubkovému do šachet do 6 m2 v do 30 m za první a ZKD den použití</t>
  </si>
  <si>
    <t>-1148175479</t>
  </si>
  <si>
    <t>7</t>
  </si>
  <si>
    <t>949311812</t>
  </si>
  <si>
    <t>Demontáž lešení trubkového do šachet o půdorysné ploše do 6 m2 v do 20 m</t>
  </si>
  <si>
    <t>1358106018</t>
  </si>
  <si>
    <t>8</t>
  </si>
  <si>
    <t>952901111</t>
  </si>
  <si>
    <t>Vyčištění budov bytové a občanské výstavby při výšce podlaží do 4 m</t>
  </si>
  <si>
    <t>2019275732</t>
  </si>
  <si>
    <t>9</t>
  </si>
  <si>
    <t>972054141</t>
  </si>
  <si>
    <t>Vybourání otvorů v ŽB stropech nebo klenbách pl do 0,0225 m2 tl do 150 mm</t>
  </si>
  <si>
    <t>-1293200720</t>
  </si>
  <si>
    <t>10</t>
  </si>
  <si>
    <t>977151116</t>
  </si>
  <si>
    <t>Jádrové vrty diamantovými korunkami do D 80 mm do stavebních materiálů</t>
  </si>
  <si>
    <t>-840187231</t>
  </si>
  <si>
    <t>11</t>
  </si>
  <si>
    <t>978013191</t>
  </si>
  <si>
    <t>Otlučení (osekání) vnitřní vápenné nebo vápenocementové omítky stěn v rozsahu do 100 %</t>
  </si>
  <si>
    <t>-332428131</t>
  </si>
  <si>
    <t>12</t>
  </si>
  <si>
    <t>997013214</t>
  </si>
  <si>
    <t>Vnitrostaveništní doprava suti a vybouraných hmot pro budovy v do 15 m ručně</t>
  </si>
  <si>
    <t>t</t>
  </si>
  <si>
    <t>128188876</t>
  </si>
  <si>
    <t>13</t>
  </si>
  <si>
    <t>997013501</t>
  </si>
  <si>
    <t>Odvoz suti a vybouraných hmot na skládku nebo meziskládku do 1 km se složením</t>
  </si>
  <si>
    <t>-1088214196</t>
  </si>
  <si>
    <t>14</t>
  </si>
  <si>
    <t>997013509</t>
  </si>
  <si>
    <t>Příplatek k odvozu suti a vybouraných hmot na skládku ZKD 1 km přes 1 km</t>
  </si>
  <si>
    <t>1607942798</t>
  </si>
  <si>
    <t>997013831</t>
  </si>
  <si>
    <t>Poplatek za uložení na skládce (skládkovné) stavebního odpadu směsného kód odpadu 170 904</t>
  </si>
  <si>
    <t>1092758632</t>
  </si>
  <si>
    <t>16</t>
  </si>
  <si>
    <t>998018003</t>
  </si>
  <si>
    <t>Přesun hmot ruční pro budovy v do 24 m</t>
  </si>
  <si>
    <t>1153849061</t>
  </si>
  <si>
    <t>17</t>
  </si>
  <si>
    <t>741-1</t>
  </si>
  <si>
    <t>Doplnění osvětlení strojovny dvoutrubicovým svítidlem zářivkovým prachotěsným-dodávka+montáž</t>
  </si>
  <si>
    <t>-1538366679</t>
  </si>
  <si>
    <t>18</t>
  </si>
  <si>
    <t>763131411</t>
  </si>
  <si>
    <t>SDK podhled desky 1xA 12,5 bez TI dvouvrstvá spodní kce profil CD+UD</t>
  </si>
  <si>
    <t>-482903669</t>
  </si>
  <si>
    <t>19</t>
  </si>
  <si>
    <t>998763403</t>
  </si>
  <si>
    <t>Přesun hmot procentní pro sádrokartonové konstrukce v objektech v do 24 m</t>
  </si>
  <si>
    <t>%</t>
  </si>
  <si>
    <t>-788520286</t>
  </si>
  <si>
    <t>20</t>
  </si>
  <si>
    <t>767-1</t>
  </si>
  <si>
    <t>Dodávka+montáž ocelového kesonu Z/1 včetně povrchové úpravy</t>
  </si>
  <si>
    <t>-373110439</t>
  </si>
  <si>
    <t>767-2</t>
  </si>
  <si>
    <t>Úprava stávajícího ocelového žebříku Z/2 včetně materiálu a povrchové úpravy</t>
  </si>
  <si>
    <t>973903486</t>
  </si>
  <si>
    <t>22</t>
  </si>
  <si>
    <t>767-3</t>
  </si>
  <si>
    <t>Doplnění dveří do strojovny zámkem dle specifikace v TZ</t>
  </si>
  <si>
    <t>492447094</t>
  </si>
  <si>
    <t>23</t>
  </si>
  <si>
    <t>998767203</t>
  </si>
  <si>
    <t>Přesun hmot procentní pro zámečnické konstrukce v objektech v do 24 m</t>
  </si>
  <si>
    <t>-692466498</t>
  </si>
  <si>
    <t>24</t>
  </si>
  <si>
    <t>771471112</t>
  </si>
  <si>
    <t>Montáž soklíků z dlaždic keramických rovných do malty v do 90 mm</t>
  </si>
  <si>
    <t>-1290673240</t>
  </si>
  <si>
    <t>25</t>
  </si>
  <si>
    <t>771571810</t>
  </si>
  <si>
    <t>Demontáž podlah z dlaždic keramických kladených do malty</t>
  </si>
  <si>
    <t>-1175800637</t>
  </si>
  <si>
    <t>26</t>
  </si>
  <si>
    <t>771571913</t>
  </si>
  <si>
    <t>Oprava podlah z keramických dlaždic režných do malty do 12 ks/m2</t>
  </si>
  <si>
    <t>-1813236746</t>
  </si>
  <si>
    <t>27</t>
  </si>
  <si>
    <t>M</t>
  </si>
  <si>
    <t>59761003</t>
  </si>
  <si>
    <t>dlaždice keramické koupelnové (barevné) přes 9 do 12 ks/m2</t>
  </si>
  <si>
    <t>32</t>
  </si>
  <si>
    <t>-541697647</t>
  </si>
  <si>
    <t>28</t>
  </si>
  <si>
    <t>783917161</t>
  </si>
  <si>
    <t>Krycí dvojnásobný syntetický nátěr betonové podlahy</t>
  </si>
  <si>
    <t>-1676924418</t>
  </si>
  <si>
    <t>29</t>
  </si>
  <si>
    <t>784211125</t>
  </si>
  <si>
    <t>Dvojnásobné bílé malby ze směsí za mokra středně otěruvzdorných v místnostech výšky přes 5,00 m</t>
  </si>
  <si>
    <t>201397243</t>
  </si>
  <si>
    <t>30</t>
  </si>
  <si>
    <t>N00-2</t>
  </si>
  <si>
    <t>Demontáž stávající technologie včetně ekologické likvidace</t>
  </si>
  <si>
    <t>komplet</t>
  </si>
  <si>
    <t>512</t>
  </si>
  <si>
    <t>644568223</t>
  </si>
  <si>
    <t>31</t>
  </si>
  <si>
    <t>N00-3</t>
  </si>
  <si>
    <t>Nová technologie výtahu</t>
  </si>
  <si>
    <t>-593326734</t>
  </si>
  <si>
    <t>N00-4</t>
  </si>
  <si>
    <t>Montáž nové technologie výtahu</t>
  </si>
  <si>
    <t>2048027906</t>
  </si>
  <si>
    <t>33</t>
  </si>
  <si>
    <t>N00-5</t>
  </si>
  <si>
    <t>Dokumentace k výtahu</t>
  </si>
  <si>
    <t>-1754808534</t>
  </si>
  <si>
    <t>34</t>
  </si>
  <si>
    <t>N00-6</t>
  </si>
  <si>
    <t>Zkoušky a revize</t>
  </si>
  <si>
    <t>soubor</t>
  </si>
  <si>
    <t>-1027052385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</si>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</sst>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3" borderId="24" xfId="0" applyNumberFormat="1" applyFont="1" applyFill="1" applyBorder="1" applyAlignment="1" applyProtection="1">
      <alignment vertical="center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68" t="s">
        <v>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R2" s="211" t="s">
        <v>8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70" t="s">
        <v>12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23"/>
      <c r="AS4" s="17" t="s">
        <v>13</v>
      </c>
      <c r="BE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74" t="s">
        <v>17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25"/>
      <c r="AQ5" s="23"/>
      <c r="BE5" s="172" t="s">
        <v>18</v>
      </c>
      <c r="BS5" s="18" t="s">
        <v>9</v>
      </c>
    </row>
    <row r="6" spans="2:71" ht="36.9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76" t="s">
        <v>20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25"/>
      <c r="AQ6" s="23"/>
      <c r="BE6" s="173"/>
      <c r="BS6" s="18" t="s">
        <v>9</v>
      </c>
    </row>
    <row r="7" spans="2:71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5</v>
      </c>
      <c r="AO7" s="25"/>
      <c r="AP7" s="25"/>
      <c r="AQ7" s="23"/>
      <c r="BE7" s="173"/>
      <c r="BS7" s="18" t="s">
        <v>9</v>
      </c>
    </row>
    <row r="8" spans="2:71" ht="14.45" customHeight="1">
      <c r="B8" s="22"/>
      <c r="C8" s="25"/>
      <c r="D8" s="29" t="s">
        <v>23</v>
      </c>
      <c r="E8" s="25"/>
      <c r="F8" s="25"/>
      <c r="G8" s="25"/>
      <c r="H8" s="25"/>
      <c r="I8" s="25"/>
      <c r="J8" s="25"/>
      <c r="K8" s="27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25</v>
      </c>
      <c r="AL8" s="25"/>
      <c r="AM8" s="25"/>
      <c r="AN8" s="30" t="s">
        <v>26</v>
      </c>
      <c r="AO8" s="25"/>
      <c r="AP8" s="25"/>
      <c r="AQ8" s="23"/>
      <c r="BE8" s="173"/>
      <c r="BS8" s="18" t="s">
        <v>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3"/>
      <c r="BS9" s="18" t="s">
        <v>9</v>
      </c>
    </row>
    <row r="10" spans="2:71" ht="14.45" customHeight="1">
      <c r="B10" s="22"/>
      <c r="C10" s="25"/>
      <c r="D10" s="29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28</v>
      </c>
      <c r="AL10" s="25"/>
      <c r="AM10" s="25"/>
      <c r="AN10" s="27" t="s">
        <v>5</v>
      </c>
      <c r="AO10" s="25"/>
      <c r="AP10" s="25"/>
      <c r="AQ10" s="23"/>
      <c r="BE10" s="173"/>
      <c r="BS10" s="18" t="s">
        <v>9</v>
      </c>
    </row>
    <row r="11" spans="2:71" ht="18.4" customHeight="1">
      <c r="B11" s="22"/>
      <c r="C11" s="25"/>
      <c r="D11" s="25"/>
      <c r="E11" s="27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30</v>
      </c>
      <c r="AL11" s="25"/>
      <c r="AM11" s="25"/>
      <c r="AN11" s="27" t="s">
        <v>5</v>
      </c>
      <c r="AO11" s="25"/>
      <c r="AP11" s="25"/>
      <c r="AQ11" s="23"/>
      <c r="BE11" s="173"/>
      <c r="BS11" s="18" t="s">
        <v>9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3"/>
      <c r="BS12" s="18" t="s">
        <v>9</v>
      </c>
    </row>
    <row r="13" spans="2:71" ht="14.45" customHeight="1">
      <c r="B13" s="22"/>
      <c r="C13" s="25"/>
      <c r="D13" s="29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28</v>
      </c>
      <c r="AL13" s="25"/>
      <c r="AM13" s="25"/>
      <c r="AN13" s="31" t="s">
        <v>32</v>
      </c>
      <c r="AO13" s="25"/>
      <c r="AP13" s="25"/>
      <c r="AQ13" s="23"/>
      <c r="BE13" s="173"/>
      <c r="BS13" s="18" t="s">
        <v>9</v>
      </c>
    </row>
    <row r="14" spans="2:71" ht="13.5">
      <c r="B14" s="22"/>
      <c r="C14" s="25"/>
      <c r="D14" s="25"/>
      <c r="E14" s="177" t="s">
        <v>32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29" t="s">
        <v>30</v>
      </c>
      <c r="AL14" s="25"/>
      <c r="AM14" s="25"/>
      <c r="AN14" s="31" t="s">
        <v>32</v>
      </c>
      <c r="AO14" s="25"/>
      <c r="AP14" s="25"/>
      <c r="AQ14" s="23"/>
      <c r="BE14" s="173"/>
      <c r="BS14" s="18" t="s">
        <v>9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3"/>
      <c r="BS15" s="18" t="s">
        <v>6</v>
      </c>
    </row>
    <row r="16" spans="2:71" ht="14.45" customHeight="1">
      <c r="B16" s="22"/>
      <c r="C16" s="25"/>
      <c r="D16" s="29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28</v>
      </c>
      <c r="AL16" s="25"/>
      <c r="AM16" s="25"/>
      <c r="AN16" s="27" t="s">
        <v>5</v>
      </c>
      <c r="AO16" s="25"/>
      <c r="AP16" s="25"/>
      <c r="AQ16" s="23"/>
      <c r="BE16" s="173"/>
      <c r="BS16" s="18" t="s">
        <v>6</v>
      </c>
    </row>
    <row r="17" spans="2:71" ht="18.4" customHeight="1">
      <c r="B17" s="22"/>
      <c r="C17" s="25"/>
      <c r="D17" s="25"/>
      <c r="E17" s="27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30</v>
      </c>
      <c r="AL17" s="25"/>
      <c r="AM17" s="25"/>
      <c r="AN17" s="27" t="s">
        <v>5</v>
      </c>
      <c r="AO17" s="25"/>
      <c r="AP17" s="25"/>
      <c r="AQ17" s="23"/>
      <c r="BE17" s="173"/>
      <c r="BS17" s="18" t="s">
        <v>35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3"/>
      <c r="BS18" s="18" t="s">
        <v>17</v>
      </c>
    </row>
    <row r="19" spans="2:71" ht="14.45" customHeight="1">
      <c r="B19" s="22"/>
      <c r="C19" s="25"/>
      <c r="D19" s="29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28</v>
      </c>
      <c r="AL19" s="25"/>
      <c r="AM19" s="25"/>
      <c r="AN19" s="27" t="s">
        <v>5</v>
      </c>
      <c r="AO19" s="25"/>
      <c r="AP19" s="25"/>
      <c r="AQ19" s="23"/>
      <c r="BE19" s="173"/>
      <c r="BS19" s="18" t="s">
        <v>17</v>
      </c>
    </row>
    <row r="20" spans="2:57" ht="18.4" customHeight="1">
      <c r="B20" s="22"/>
      <c r="C20" s="25"/>
      <c r="D20" s="25"/>
      <c r="E20" s="27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30</v>
      </c>
      <c r="AL20" s="25"/>
      <c r="AM20" s="25"/>
      <c r="AN20" s="27" t="s">
        <v>5</v>
      </c>
      <c r="AO20" s="25"/>
      <c r="AP20" s="25"/>
      <c r="AQ20" s="23"/>
      <c r="BE20" s="173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3"/>
    </row>
    <row r="22" spans="2:57" ht="13.5">
      <c r="B22" s="22"/>
      <c r="C22" s="25"/>
      <c r="D22" s="29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3"/>
    </row>
    <row r="23" spans="2:57" ht="16.5" customHeight="1">
      <c r="B23" s="22"/>
      <c r="C23" s="25"/>
      <c r="D23" s="25"/>
      <c r="E23" s="179" t="s">
        <v>5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25"/>
      <c r="AP23" s="25"/>
      <c r="AQ23" s="23"/>
      <c r="BE23" s="173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3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3"/>
    </row>
    <row r="26" spans="2:57" ht="14.45" customHeight="1">
      <c r="B26" s="22"/>
      <c r="C26" s="25"/>
      <c r="D26" s="33" t="s">
        <v>39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0">
        <f>ROUND(AG87,0)</f>
        <v>0</v>
      </c>
      <c r="AL26" s="175"/>
      <c r="AM26" s="175"/>
      <c r="AN26" s="175"/>
      <c r="AO26" s="175"/>
      <c r="AP26" s="25"/>
      <c r="AQ26" s="23"/>
      <c r="BE26" s="173"/>
    </row>
    <row r="27" spans="2:57" ht="14.45" customHeight="1">
      <c r="B27" s="22"/>
      <c r="C27" s="25"/>
      <c r="D27" s="33" t="s">
        <v>40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0">
        <f>ROUND(AG90,0)</f>
        <v>0</v>
      </c>
      <c r="AL27" s="180"/>
      <c r="AM27" s="180"/>
      <c r="AN27" s="180"/>
      <c r="AO27" s="180"/>
      <c r="AP27" s="25"/>
      <c r="AQ27" s="23"/>
      <c r="BE27" s="173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3"/>
    </row>
    <row r="29" spans="2:57" s="1" customFormat="1" ht="25.9" customHeight="1">
      <c r="B29" s="34"/>
      <c r="C29" s="35"/>
      <c r="D29" s="37" t="s">
        <v>41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1">
        <f>ROUND(AK26+AK27,0)</f>
        <v>0</v>
      </c>
      <c r="AL29" s="182"/>
      <c r="AM29" s="182"/>
      <c r="AN29" s="182"/>
      <c r="AO29" s="182"/>
      <c r="AP29" s="35"/>
      <c r="AQ29" s="36"/>
      <c r="BE29" s="173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3"/>
    </row>
    <row r="31" spans="2:57" s="2" customFormat="1" ht="14.45" customHeight="1">
      <c r="B31" s="39"/>
      <c r="C31" s="40"/>
      <c r="D31" s="41" t="s">
        <v>42</v>
      </c>
      <c r="E31" s="40"/>
      <c r="F31" s="41" t="s">
        <v>43</v>
      </c>
      <c r="G31" s="40"/>
      <c r="H31" s="40"/>
      <c r="I31" s="40"/>
      <c r="J31" s="40"/>
      <c r="K31" s="40"/>
      <c r="L31" s="183">
        <v>0.21</v>
      </c>
      <c r="M31" s="184"/>
      <c r="N31" s="184"/>
      <c r="O31" s="184"/>
      <c r="P31" s="40"/>
      <c r="Q31" s="40"/>
      <c r="R31" s="40"/>
      <c r="S31" s="40"/>
      <c r="T31" s="43" t="s">
        <v>44</v>
      </c>
      <c r="U31" s="40"/>
      <c r="V31" s="40"/>
      <c r="W31" s="185">
        <f>ROUND(AZ87+SUM(CD91:CD95),0)</f>
        <v>0</v>
      </c>
      <c r="X31" s="184"/>
      <c r="Y31" s="184"/>
      <c r="Z31" s="184"/>
      <c r="AA31" s="184"/>
      <c r="AB31" s="184"/>
      <c r="AC31" s="184"/>
      <c r="AD31" s="184"/>
      <c r="AE31" s="184"/>
      <c r="AF31" s="40"/>
      <c r="AG31" s="40"/>
      <c r="AH31" s="40"/>
      <c r="AI31" s="40"/>
      <c r="AJ31" s="40"/>
      <c r="AK31" s="185">
        <f>ROUND(AV87+SUM(BY91:BY95),0)</f>
        <v>0</v>
      </c>
      <c r="AL31" s="184"/>
      <c r="AM31" s="184"/>
      <c r="AN31" s="184"/>
      <c r="AO31" s="184"/>
      <c r="AP31" s="40"/>
      <c r="AQ31" s="44"/>
      <c r="BE31" s="173"/>
    </row>
    <row r="32" spans="2:57" s="2" customFormat="1" ht="14.45" customHeight="1">
      <c r="B32" s="39"/>
      <c r="C32" s="40"/>
      <c r="D32" s="40"/>
      <c r="E32" s="40"/>
      <c r="F32" s="41" t="s">
        <v>45</v>
      </c>
      <c r="G32" s="40"/>
      <c r="H32" s="40"/>
      <c r="I32" s="40"/>
      <c r="J32" s="40"/>
      <c r="K32" s="40"/>
      <c r="L32" s="183">
        <v>0.15</v>
      </c>
      <c r="M32" s="184"/>
      <c r="N32" s="184"/>
      <c r="O32" s="184"/>
      <c r="P32" s="40"/>
      <c r="Q32" s="40"/>
      <c r="R32" s="40"/>
      <c r="S32" s="40"/>
      <c r="T32" s="43" t="s">
        <v>44</v>
      </c>
      <c r="U32" s="40"/>
      <c r="V32" s="40"/>
      <c r="W32" s="185">
        <f>ROUND(BA87+SUM(CE91:CE95),0)</f>
        <v>0</v>
      </c>
      <c r="X32" s="184"/>
      <c r="Y32" s="184"/>
      <c r="Z32" s="184"/>
      <c r="AA32" s="184"/>
      <c r="AB32" s="184"/>
      <c r="AC32" s="184"/>
      <c r="AD32" s="184"/>
      <c r="AE32" s="184"/>
      <c r="AF32" s="40"/>
      <c r="AG32" s="40"/>
      <c r="AH32" s="40"/>
      <c r="AI32" s="40"/>
      <c r="AJ32" s="40"/>
      <c r="AK32" s="185">
        <f>ROUND(AW87+SUM(BZ91:BZ95),0)</f>
        <v>0</v>
      </c>
      <c r="AL32" s="184"/>
      <c r="AM32" s="184"/>
      <c r="AN32" s="184"/>
      <c r="AO32" s="184"/>
      <c r="AP32" s="40"/>
      <c r="AQ32" s="44"/>
      <c r="BE32" s="173"/>
    </row>
    <row r="33" spans="2:57" s="2" customFormat="1" ht="14.45" customHeight="1" hidden="1">
      <c r="B33" s="39"/>
      <c r="C33" s="40"/>
      <c r="D33" s="40"/>
      <c r="E33" s="40"/>
      <c r="F33" s="41" t="s">
        <v>46</v>
      </c>
      <c r="G33" s="40"/>
      <c r="H33" s="40"/>
      <c r="I33" s="40"/>
      <c r="J33" s="40"/>
      <c r="K33" s="40"/>
      <c r="L33" s="183">
        <v>0.21</v>
      </c>
      <c r="M33" s="184"/>
      <c r="N33" s="184"/>
      <c r="O33" s="184"/>
      <c r="P33" s="40"/>
      <c r="Q33" s="40"/>
      <c r="R33" s="40"/>
      <c r="S33" s="40"/>
      <c r="T33" s="43" t="s">
        <v>44</v>
      </c>
      <c r="U33" s="40"/>
      <c r="V33" s="40"/>
      <c r="W33" s="185">
        <f>ROUND(BB87+SUM(CF91:CF95),0)</f>
        <v>0</v>
      </c>
      <c r="X33" s="184"/>
      <c r="Y33" s="184"/>
      <c r="Z33" s="184"/>
      <c r="AA33" s="184"/>
      <c r="AB33" s="184"/>
      <c r="AC33" s="184"/>
      <c r="AD33" s="184"/>
      <c r="AE33" s="184"/>
      <c r="AF33" s="40"/>
      <c r="AG33" s="40"/>
      <c r="AH33" s="40"/>
      <c r="AI33" s="40"/>
      <c r="AJ33" s="40"/>
      <c r="AK33" s="185">
        <v>0</v>
      </c>
      <c r="AL33" s="184"/>
      <c r="AM33" s="184"/>
      <c r="AN33" s="184"/>
      <c r="AO33" s="184"/>
      <c r="AP33" s="40"/>
      <c r="AQ33" s="44"/>
      <c r="BE33" s="173"/>
    </row>
    <row r="34" spans="2:57" s="2" customFormat="1" ht="14.45" customHeight="1" hidden="1">
      <c r="B34" s="39"/>
      <c r="C34" s="40"/>
      <c r="D34" s="40"/>
      <c r="E34" s="40"/>
      <c r="F34" s="41" t="s">
        <v>47</v>
      </c>
      <c r="G34" s="40"/>
      <c r="H34" s="40"/>
      <c r="I34" s="40"/>
      <c r="J34" s="40"/>
      <c r="K34" s="40"/>
      <c r="L34" s="183">
        <v>0.15</v>
      </c>
      <c r="M34" s="184"/>
      <c r="N34" s="184"/>
      <c r="O34" s="184"/>
      <c r="P34" s="40"/>
      <c r="Q34" s="40"/>
      <c r="R34" s="40"/>
      <c r="S34" s="40"/>
      <c r="T34" s="43" t="s">
        <v>44</v>
      </c>
      <c r="U34" s="40"/>
      <c r="V34" s="40"/>
      <c r="W34" s="185">
        <f>ROUND(BC87+SUM(CG91:CG95),0)</f>
        <v>0</v>
      </c>
      <c r="X34" s="184"/>
      <c r="Y34" s="184"/>
      <c r="Z34" s="184"/>
      <c r="AA34" s="184"/>
      <c r="AB34" s="184"/>
      <c r="AC34" s="184"/>
      <c r="AD34" s="184"/>
      <c r="AE34" s="184"/>
      <c r="AF34" s="40"/>
      <c r="AG34" s="40"/>
      <c r="AH34" s="40"/>
      <c r="AI34" s="40"/>
      <c r="AJ34" s="40"/>
      <c r="AK34" s="185">
        <v>0</v>
      </c>
      <c r="AL34" s="184"/>
      <c r="AM34" s="184"/>
      <c r="AN34" s="184"/>
      <c r="AO34" s="184"/>
      <c r="AP34" s="40"/>
      <c r="AQ34" s="44"/>
      <c r="BE34" s="173"/>
    </row>
    <row r="35" spans="2:43" s="2" customFormat="1" ht="14.45" customHeight="1" hidden="1">
      <c r="B35" s="39"/>
      <c r="C35" s="40"/>
      <c r="D35" s="40"/>
      <c r="E35" s="40"/>
      <c r="F35" s="41" t="s">
        <v>48</v>
      </c>
      <c r="G35" s="40"/>
      <c r="H35" s="40"/>
      <c r="I35" s="40"/>
      <c r="J35" s="40"/>
      <c r="K35" s="40"/>
      <c r="L35" s="183">
        <v>0</v>
      </c>
      <c r="M35" s="184"/>
      <c r="N35" s="184"/>
      <c r="O35" s="184"/>
      <c r="P35" s="40"/>
      <c r="Q35" s="40"/>
      <c r="R35" s="40"/>
      <c r="S35" s="40"/>
      <c r="T35" s="43" t="s">
        <v>44</v>
      </c>
      <c r="U35" s="40"/>
      <c r="V35" s="40"/>
      <c r="W35" s="185">
        <f>ROUND(BD87+SUM(CH91:CH95),0)</f>
        <v>0</v>
      </c>
      <c r="X35" s="184"/>
      <c r="Y35" s="184"/>
      <c r="Z35" s="184"/>
      <c r="AA35" s="184"/>
      <c r="AB35" s="184"/>
      <c r="AC35" s="184"/>
      <c r="AD35" s="184"/>
      <c r="AE35" s="184"/>
      <c r="AF35" s="40"/>
      <c r="AG35" s="40"/>
      <c r="AH35" s="40"/>
      <c r="AI35" s="40"/>
      <c r="AJ35" s="40"/>
      <c r="AK35" s="185">
        <v>0</v>
      </c>
      <c r="AL35" s="184"/>
      <c r="AM35" s="184"/>
      <c r="AN35" s="184"/>
      <c r="AO35" s="184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50</v>
      </c>
      <c r="U37" s="47"/>
      <c r="V37" s="47"/>
      <c r="W37" s="47"/>
      <c r="X37" s="186" t="s">
        <v>51</v>
      </c>
      <c r="Y37" s="187"/>
      <c r="Z37" s="187"/>
      <c r="AA37" s="187"/>
      <c r="AB37" s="187"/>
      <c r="AC37" s="47"/>
      <c r="AD37" s="47"/>
      <c r="AE37" s="47"/>
      <c r="AF37" s="47"/>
      <c r="AG37" s="47"/>
      <c r="AH37" s="47"/>
      <c r="AI37" s="47"/>
      <c r="AJ37" s="47"/>
      <c r="AK37" s="188">
        <f>SUM(AK29:AK35)</f>
        <v>0</v>
      </c>
      <c r="AL37" s="187"/>
      <c r="AM37" s="187"/>
      <c r="AN37" s="187"/>
      <c r="AO37" s="189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3.5">
      <c r="B49" s="34"/>
      <c r="C49" s="35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53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3.5">
      <c r="B58" s="34"/>
      <c r="C58" s="35"/>
      <c r="D58" s="54" t="s">
        <v>54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55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54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55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3.5">
      <c r="B60" s="34"/>
      <c r="C60" s="35"/>
      <c r="D60" s="49" t="s">
        <v>56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57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3.5">
      <c r="B69" s="34"/>
      <c r="C69" s="35"/>
      <c r="D69" s="54" t="s">
        <v>54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55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54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55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70" t="s">
        <v>58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0" t="str">
        <f>K6</f>
        <v>Modernizace výtahu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Zámecká 54,55, Frýdek-Místek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25</v>
      </c>
      <c r="AJ80" s="35"/>
      <c r="AK80" s="35"/>
      <c r="AL80" s="35"/>
      <c r="AM80" s="72" t="str">
        <f>IF(AN8="","",AN8)</f>
        <v>25. 6. 2018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27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Statutární město Frýdek-Místek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33</v>
      </c>
      <c r="AJ82" s="35"/>
      <c r="AK82" s="35"/>
      <c r="AL82" s="35"/>
      <c r="AM82" s="192" t="str">
        <f>IF(E17="","",E17)</f>
        <v>Ing.Petr Kolda</v>
      </c>
      <c r="AN82" s="192"/>
      <c r="AO82" s="192"/>
      <c r="AP82" s="192"/>
      <c r="AQ82" s="36"/>
      <c r="AS82" s="193" t="s">
        <v>59</v>
      </c>
      <c r="AT82" s="194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3.5">
      <c r="B83" s="34"/>
      <c r="C83" s="29" t="s">
        <v>31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36</v>
      </c>
      <c r="AJ83" s="35"/>
      <c r="AK83" s="35"/>
      <c r="AL83" s="35"/>
      <c r="AM83" s="192" t="str">
        <f>IF(E20="","",E20)</f>
        <v>Ing.Tomáš Ricka</v>
      </c>
      <c r="AN83" s="192"/>
      <c r="AO83" s="192"/>
      <c r="AP83" s="192"/>
      <c r="AQ83" s="36"/>
      <c r="AS83" s="195"/>
      <c r="AT83" s="196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5"/>
      <c r="AT84" s="196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197" t="s">
        <v>60</v>
      </c>
      <c r="D85" s="198"/>
      <c r="E85" s="198"/>
      <c r="F85" s="198"/>
      <c r="G85" s="198"/>
      <c r="H85" s="74"/>
      <c r="I85" s="199" t="s">
        <v>61</v>
      </c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9" t="s">
        <v>62</v>
      </c>
      <c r="AH85" s="198"/>
      <c r="AI85" s="198"/>
      <c r="AJ85" s="198"/>
      <c r="AK85" s="198"/>
      <c r="AL85" s="198"/>
      <c r="AM85" s="198"/>
      <c r="AN85" s="199" t="s">
        <v>63</v>
      </c>
      <c r="AO85" s="198"/>
      <c r="AP85" s="200"/>
      <c r="AQ85" s="36"/>
      <c r="AS85" s="75" t="s">
        <v>64</v>
      </c>
      <c r="AT85" s="76" t="s">
        <v>65</v>
      </c>
      <c r="AU85" s="76" t="s">
        <v>66</v>
      </c>
      <c r="AV85" s="76" t="s">
        <v>67</v>
      </c>
      <c r="AW85" s="76" t="s">
        <v>68</v>
      </c>
      <c r="AX85" s="76" t="s">
        <v>69</v>
      </c>
      <c r="AY85" s="76" t="s">
        <v>70</v>
      </c>
      <c r="AZ85" s="76" t="s">
        <v>71</v>
      </c>
      <c r="BA85" s="76" t="s">
        <v>72</v>
      </c>
      <c r="BB85" s="76" t="s">
        <v>73</v>
      </c>
      <c r="BC85" s="76" t="s">
        <v>74</v>
      </c>
      <c r="BD85" s="77" t="s">
        <v>75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76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8">
        <f>ROUND(AG88,0)</f>
        <v>0</v>
      </c>
      <c r="AH87" s="208"/>
      <c r="AI87" s="208"/>
      <c r="AJ87" s="208"/>
      <c r="AK87" s="208"/>
      <c r="AL87" s="208"/>
      <c r="AM87" s="208"/>
      <c r="AN87" s="209">
        <f>SUM(AG87,AT87)</f>
        <v>0</v>
      </c>
      <c r="AO87" s="209"/>
      <c r="AP87" s="209"/>
      <c r="AQ87" s="70"/>
      <c r="AS87" s="81">
        <f>ROUND(AS88,0)</f>
        <v>0</v>
      </c>
      <c r="AT87" s="82">
        <f>ROUND(SUM(AV87:AW87),0)</f>
        <v>0</v>
      </c>
      <c r="AU87" s="83">
        <f>ROUND(AU88,5)</f>
        <v>0</v>
      </c>
      <c r="AV87" s="82">
        <f>ROUND(AZ87*L31,0)</f>
        <v>0</v>
      </c>
      <c r="AW87" s="82">
        <f>ROUND(BA87*L32,0)</f>
        <v>0</v>
      </c>
      <c r="AX87" s="82">
        <f>ROUND(BB87*L31,0)</f>
        <v>0</v>
      </c>
      <c r="AY87" s="82">
        <f>ROUND(BC87*L32,0)</f>
        <v>0</v>
      </c>
      <c r="AZ87" s="82">
        <f>ROUND(AZ88,0)</f>
        <v>0</v>
      </c>
      <c r="BA87" s="82">
        <f>ROUND(BA88,0)</f>
        <v>0</v>
      </c>
      <c r="BB87" s="82">
        <f>ROUND(BB88,0)</f>
        <v>0</v>
      </c>
      <c r="BC87" s="82">
        <f>ROUND(BC88,0)</f>
        <v>0</v>
      </c>
      <c r="BD87" s="84">
        <f>ROUND(BD88,0)</f>
        <v>0</v>
      </c>
      <c r="BS87" s="85" t="s">
        <v>77</v>
      </c>
      <c r="BT87" s="85" t="s">
        <v>78</v>
      </c>
      <c r="BV87" s="85" t="s">
        <v>79</v>
      </c>
      <c r="BW87" s="85" t="s">
        <v>80</v>
      </c>
      <c r="BX87" s="85" t="s">
        <v>81</v>
      </c>
    </row>
    <row r="88" spans="1:76" s="5" customFormat="1" ht="16.5" customHeight="1">
      <c r="A88" s="86" t="s">
        <v>82</v>
      </c>
      <c r="B88" s="87"/>
      <c r="C88" s="88"/>
      <c r="D88" s="203" t="s">
        <v>17</v>
      </c>
      <c r="E88" s="203"/>
      <c r="F88" s="203"/>
      <c r="G88" s="203"/>
      <c r="H88" s="203"/>
      <c r="I88" s="89"/>
      <c r="J88" s="203" t="s">
        <v>20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1">
        <f>'1 - Modernizace výtahu'!M29</f>
        <v>0</v>
      </c>
      <c r="AH88" s="202"/>
      <c r="AI88" s="202"/>
      <c r="AJ88" s="202"/>
      <c r="AK88" s="202"/>
      <c r="AL88" s="202"/>
      <c r="AM88" s="202"/>
      <c r="AN88" s="201">
        <f>SUM(AG88,AT88)</f>
        <v>0</v>
      </c>
      <c r="AO88" s="202"/>
      <c r="AP88" s="202"/>
      <c r="AQ88" s="90"/>
      <c r="AS88" s="91">
        <f>'1 - Modernizace výtahu'!M27</f>
        <v>0</v>
      </c>
      <c r="AT88" s="92">
        <f>ROUND(SUM(AV88:AW88),0)</f>
        <v>0</v>
      </c>
      <c r="AU88" s="93">
        <f>'1 - Modernizace výtahu'!W127</f>
        <v>0</v>
      </c>
      <c r="AV88" s="92">
        <f>'1 - Modernizace výtahu'!M31</f>
        <v>0</v>
      </c>
      <c r="AW88" s="92">
        <f>'1 - Modernizace výtahu'!M32</f>
        <v>0</v>
      </c>
      <c r="AX88" s="92">
        <f>'1 - Modernizace výtahu'!M33</f>
        <v>0</v>
      </c>
      <c r="AY88" s="92">
        <f>'1 - Modernizace výtahu'!M34</f>
        <v>0</v>
      </c>
      <c r="AZ88" s="92">
        <f>'1 - Modernizace výtahu'!H31</f>
        <v>0</v>
      </c>
      <c r="BA88" s="92">
        <f>'1 - Modernizace výtahu'!H32</f>
        <v>0</v>
      </c>
      <c r="BB88" s="92">
        <f>'1 - Modernizace výtahu'!H33</f>
        <v>0</v>
      </c>
      <c r="BC88" s="92">
        <f>'1 - Modernizace výtahu'!H34</f>
        <v>0</v>
      </c>
      <c r="BD88" s="94">
        <f>'1 - Modernizace výtahu'!H35</f>
        <v>0</v>
      </c>
      <c r="BT88" s="95" t="s">
        <v>17</v>
      </c>
      <c r="BU88" s="95" t="s">
        <v>83</v>
      </c>
      <c r="BV88" s="95" t="s">
        <v>79</v>
      </c>
      <c r="BW88" s="95" t="s">
        <v>80</v>
      </c>
      <c r="BX88" s="95" t="s">
        <v>81</v>
      </c>
    </row>
    <row r="89" spans="2:43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2:48" s="1" customFormat="1" ht="30" customHeight="1">
      <c r="B90" s="34"/>
      <c r="C90" s="79" t="s">
        <v>84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9">
        <f>ROUND(SUM(AG91:AG94),0)</f>
        <v>0</v>
      </c>
      <c r="AH90" s="209"/>
      <c r="AI90" s="209"/>
      <c r="AJ90" s="209"/>
      <c r="AK90" s="209"/>
      <c r="AL90" s="209"/>
      <c r="AM90" s="209"/>
      <c r="AN90" s="209">
        <f>ROUND(SUM(AN91:AN94),0)</f>
        <v>0</v>
      </c>
      <c r="AO90" s="209"/>
      <c r="AP90" s="209"/>
      <c r="AQ90" s="36"/>
      <c r="AS90" s="75" t="s">
        <v>85</v>
      </c>
      <c r="AT90" s="76" t="s">
        <v>86</v>
      </c>
      <c r="AU90" s="76" t="s">
        <v>42</v>
      </c>
      <c r="AV90" s="77" t="s">
        <v>65</v>
      </c>
    </row>
    <row r="91" spans="2:89" s="1" customFormat="1" ht="19.9" customHeight="1">
      <c r="B91" s="34"/>
      <c r="C91" s="35"/>
      <c r="D91" s="96" t="s">
        <v>87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04">
        <f>ROUND(AG87*AS91,0)</f>
        <v>0</v>
      </c>
      <c r="AH91" s="205"/>
      <c r="AI91" s="205"/>
      <c r="AJ91" s="205"/>
      <c r="AK91" s="205"/>
      <c r="AL91" s="205"/>
      <c r="AM91" s="205"/>
      <c r="AN91" s="205">
        <f>ROUND(AG91+AV91,0)</f>
        <v>0</v>
      </c>
      <c r="AO91" s="205"/>
      <c r="AP91" s="205"/>
      <c r="AQ91" s="36"/>
      <c r="AS91" s="97">
        <v>0</v>
      </c>
      <c r="AT91" s="98" t="s">
        <v>88</v>
      </c>
      <c r="AU91" s="98" t="s">
        <v>43</v>
      </c>
      <c r="AV91" s="99">
        <f>ROUND(IF(AU91="základní",AG91*L31,IF(AU91="snížená",AG91*L32,0)),0)</f>
        <v>0</v>
      </c>
      <c r="BV91" s="18" t="s">
        <v>89</v>
      </c>
      <c r="BY91" s="100">
        <f>IF(AU91="základní",AV91,0)</f>
        <v>0</v>
      </c>
      <c r="BZ91" s="100">
        <f>IF(AU91="snížená",AV91,0)</f>
        <v>0</v>
      </c>
      <c r="CA91" s="100">
        <v>0</v>
      </c>
      <c r="CB91" s="100">
        <v>0</v>
      </c>
      <c r="CC91" s="100">
        <v>0</v>
      </c>
      <c r="CD91" s="100">
        <f>IF(AU91="základní",AG91,0)</f>
        <v>0</v>
      </c>
      <c r="CE91" s="100">
        <f>IF(AU91="snížená",AG91,0)</f>
        <v>0</v>
      </c>
      <c r="CF91" s="100">
        <f>IF(AU91="zákl. přenesená",AG91,0)</f>
        <v>0</v>
      </c>
      <c r="CG91" s="100">
        <f>IF(AU91="sníž. přenesená",AG91,0)</f>
        <v>0</v>
      </c>
      <c r="CH91" s="100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" customHeight="1">
      <c r="B92" s="34"/>
      <c r="C92" s="35"/>
      <c r="D92" s="206" t="s">
        <v>90</v>
      </c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35"/>
      <c r="AD92" s="35"/>
      <c r="AE92" s="35"/>
      <c r="AF92" s="35"/>
      <c r="AG92" s="204">
        <f>AG87*AS92</f>
        <v>0</v>
      </c>
      <c r="AH92" s="205"/>
      <c r="AI92" s="205"/>
      <c r="AJ92" s="205"/>
      <c r="AK92" s="205"/>
      <c r="AL92" s="205"/>
      <c r="AM92" s="205"/>
      <c r="AN92" s="205">
        <f>AG92+AV92</f>
        <v>0</v>
      </c>
      <c r="AO92" s="205"/>
      <c r="AP92" s="205"/>
      <c r="AQ92" s="36"/>
      <c r="AS92" s="101">
        <v>0</v>
      </c>
      <c r="AT92" s="102" t="s">
        <v>88</v>
      </c>
      <c r="AU92" s="102" t="s">
        <v>43</v>
      </c>
      <c r="AV92" s="103">
        <f>ROUND(IF(AU92="nulová",0,IF(OR(AU92="základní",AU92="zákl. přenesená"),AG92*L31,AG92*L32)),0)</f>
        <v>0</v>
      </c>
      <c r="BV92" s="18" t="s">
        <v>91</v>
      </c>
      <c r="BY92" s="100">
        <f>IF(AU92="základní",AV92,0)</f>
        <v>0</v>
      </c>
      <c r="BZ92" s="100">
        <f>IF(AU92="snížená",AV92,0)</f>
        <v>0</v>
      </c>
      <c r="CA92" s="100">
        <f>IF(AU92="zákl. přenesená",AV92,0)</f>
        <v>0</v>
      </c>
      <c r="CB92" s="100">
        <f>IF(AU92="sníž. přenesená",AV92,0)</f>
        <v>0</v>
      </c>
      <c r="CC92" s="100">
        <f>IF(AU92="nulová",AV92,0)</f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" customHeight="1">
      <c r="B93" s="34"/>
      <c r="C93" s="35"/>
      <c r="D93" s="206" t="s">
        <v>90</v>
      </c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35"/>
      <c r="AD93" s="35"/>
      <c r="AE93" s="35"/>
      <c r="AF93" s="35"/>
      <c r="AG93" s="204">
        <f>AG87*AS93</f>
        <v>0</v>
      </c>
      <c r="AH93" s="205"/>
      <c r="AI93" s="205"/>
      <c r="AJ93" s="205"/>
      <c r="AK93" s="205"/>
      <c r="AL93" s="205"/>
      <c r="AM93" s="205"/>
      <c r="AN93" s="205">
        <f>AG93+AV93</f>
        <v>0</v>
      </c>
      <c r="AO93" s="205"/>
      <c r="AP93" s="205"/>
      <c r="AQ93" s="36"/>
      <c r="AS93" s="101">
        <v>0</v>
      </c>
      <c r="AT93" s="102" t="s">
        <v>88</v>
      </c>
      <c r="AU93" s="102" t="s">
        <v>43</v>
      </c>
      <c r="AV93" s="103">
        <f>ROUND(IF(AU93="nulová",0,IF(OR(AU93="základní",AU93="zákl. přenesená"),AG93*L31,AG93*L32)),0)</f>
        <v>0</v>
      </c>
      <c r="BV93" s="18" t="s">
        <v>91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4"/>
      <c r="C94" s="35"/>
      <c r="D94" s="206" t="s">
        <v>90</v>
      </c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35"/>
      <c r="AD94" s="35"/>
      <c r="AE94" s="35"/>
      <c r="AF94" s="35"/>
      <c r="AG94" s="204">
        <f>AG87*AS94</f>
        <v>0</v>
      </c>
      <c r="AH94" s="205"/>
      <c r="AI94" s="205"/>
      <c r="AJ94" s="205"/>
      <c r="AK94" s="205"/>
      <c r="AL94" s="205"/>
      <c r="AM94" s="205"/>
      <c r="AN94" s="205">
        <f>AG94+AV94</f>
        <v>0</v>
      </c>
      <c r="AO94" s="205"/>
      <c r="AP94" s="205"/>
      <c r="AQ94" s="36"/>
      <c r="AS94" s="104">
        <v>0</v>
      </c>
      <c r="AT94" s="105" t="s">
        <v>88</v>
      </c>
      <c r="AU94" s="105" t="s">
        <v>43</v>
      </c>
      <c r="AV94" s="106">
        <f>ROUND(IF(AU94="nulová",0,IF(OR(AU94="základní",AU94="zákl. přenesená"),AG94*L31,AG94*L32)),0)</f>
        <v>0</v>
      </c>
      <c r="BV94" s="18" t="s">
        <v>91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7" t="s">
        <v>92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210">
        <f>ROUND(AG87+AG90,0)</f>
        <v>0</v>
      </c>
      <c r="AH96" s="210"/>
      <c r="AI96" s="210"/>
      <c r="AJ96" s="210"/>
      <c r="AK96" s="210"/>
      <c r="AL96" s="210"/>
      <c r="AM96" s="210"/>
      <c r="AN96" s="210">
        <f>AN87+AN90</f>
        <v>0</v>
      </c>
      <c r="AO96" s="210"/>
      <c r="AP96" s="210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Modernizace výtahu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9"/>
      <c r="B1" s="11"/>
      <c r="C1" s="11"/>
      <c r="D1" s="12" t="s">
        <v>1</v>
      </c>
      <c r="E1" s="11"/>
      <c r="F1" s="13" t="s">
        <v>93</v>
      </c>
      <c r="G1" s="13"/>
      <c r="H1" s="248" t="s">
        <v>94</v>
      </c>
      <c r="I1" s="248"/>
      <c r="J1" s="248"/>
      <c r="K1" s="248"/>
      <c r="L1" s="13" t="s">
        <v>95</v>
      </c>
      <c r="M1" s="11"/>
      <c r="N1" s="11"/>
      <c r="O1" s="12" t="s">
        <v>96</v>
      </c>
      <c r="P1" s="11"/>
      <c r="Q1" s="11"/>
      <c r="R1" s="11"/>
      <c r="S1" s="13" t="s">
        <v>97</v>
      </c>
      <c r="T1" s="13"/>
      <c r="U1" s="109"/>
      <c r="V1" s="1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68" t="s">
        <v>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S2" s="211" t="s">
        <v>8</v>
      </c>
      <c r="T2" s="212"/>
      <c r="U2" s="212"/>
      <c r="V2" s="212"/>
      <c r="W2" s="212"/>
      <c r="X2" s="212"/>
      <c r="Y2" s="212"/>
      <c r="Z2" s="212"/>
      <c r="AA2" s="212"/>
      <c r="AB2" s="212"/>
      <c r="AC2" s="212"/>
      <c r="AT2" s="18" t="s">
        <v>80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17</v>
      </c>
    </row>
    <row r="4" spans="2:46" ht="36.95" customHeight="1">
      <c r="B4" s="22"/>
      <c r="C4" s="170" t="s">
        <v>98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s="1" customFormat="1" ht="32.85" customHeight="1">
      <c r="B6" s="34"/>
      <c r="C6" s="35"/>
      <c r="D6" s="28" t="s">
        <v>19</v>
      </c>
      <c r="E6" s="35"/>
      <c r="F6" s="176" t="s">
        <v>20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35"/>
      <c r="R6" s="36"/>
    </row>
    <row r="7" spans="2:18" s="1" customFormat="1" ht="14.45" customHeight="1">
      <c r="B7" s="34"/>
      <c r="C7" s="35"/>
      <c r="D7" s="29" t="s">
        <v>21</v>
      </c>
      <c r="E7" s="35"/>
      <c r="F7" s="27" t="s">
        <v>5</v>
      </c>
      <c r="G7" s="35"/>
      <c r="H7" s="35"/>
      <c r="I7" s="35"/>
      <c r="J7" s="35"/>
      <c r="K7" s="35"/>
      <c r="L7" s="35"/>
      <c r="M7" s="29" t="s">
        <v>22</v>
      </c>
      <c r="N7" s="35"/>
      <c r="O7" s="27" t="s">
        <v>5</v>
      </c>
      <c r="P7" s="35"/>
      <c r="Q7" s="35"/>
      <c r="R7" s="36"/>
    </row>
    <row r="8" spans="2:18" s="1" customFormat="1" ht="14.45" customHeight="1">
      <c r="B8" s="34"/>
      <c r="C8" s="35"/>
      <c r="D8" s="29" t="s">
        <v>23</v>
      </c>
      <c r="E8" s="35"/>
      <c r="F8" s="27" t="s">
        <v>24</v>
      </c>
      <c r="G8" s="35"/>
      <c r="H8" s="35"/>
      <c r="I8" s="35"/>
      <c r="J8" s="35"/>
      <c r="K8" s="35"/>
      <c r="L8" s="35"/>
      <c r="M8" s="29" t="s">
        <v>25</v>
      </c>
      <c r="N8" s="35"/>
      <c r="O8" s="214" t="str">
        <f>'Rekapitulace stavby'!AN8</f>
        <v>25. 6. 2018</v>
      </c>
      <c r="P8" s="215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27</v>
      </c>
      <c r="E10" s="35"/>
      <c r="F10" s="35"/>
      <c r="G10" s="35"/>
      <c r="H10" s="35"/>
      <c r="I10" s="35"/>
      <c r="J10" s="35"/>
      <c r="K10" s="35"/>
      <c r="L10" s="35"/>
      <c r="M10" s="29" t="s">
        <v>28</v>
      </c>
      <c r="N10" s="35"/>
      <c r="O10" s="174" t="s">
        <v>5</v>
      </c>
      <c r="P10" s="174"/>
      <c r="Q10" s="35"/>
      <c r="R10" s="36"/>
    </row>
    <row r="11" spans="2:18" s="1" customFormat="1" ht="18" customHeight="1">
      <c r="B11" s="34"/>
      <c r="C11" s="35"/>
      <c r="D11" s="35"/>
      <c r="E11" s="27" t="s">
        <v>29</v>
      </c>
      <c r="F11" s="35"/>
      <c r="G11" s="35"/>
      <c r="H11" s="35"/>
      <c r="I11" s="35"/>
      <c r="J11" s="35"/>
      <c r="K11" s="35"/>
      <c r="L11" s="35"/>
      <c r="M11" s="29" t="s">
        <v>30</v>
      </c>
      <c r="N11" s="35"/>
      <c r="O11" s="174" t="s">
        <v>5</v>
      </c>
      <c r="P11" s="174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31</v>
      </c>
      <c r="E13" s="35"/>
      <c r="F13" s="35"/>
      <c r="G13" s="35"/>
      <c r="H13" s="35"/>
      <c r="I13" s="35"/>
      <c r="J13" s="35"/>
      <c r="K13" s="35"/>
      <c r="L13" s="35"/>
      <c r="M13" s="29" t="s">
        <v>28</v>
      </c>
      <c r="N13" s="35"/>
      <c r="O13" s="216" t="s">
        <v>5</v>
      </c>
      <c r="P13" s="174"/>
      <c r="Q13" s="35"/>
      <c r="R13" s="36"/>
    </row>
    <row r="14" spans="2:18" s="1" customFormat="1" ht="18" customHeight="1">
      <c r="B14" s="34"/>
      <c r="C14" s="35"/>
      <c r="D14" s="35"/>
      <c r="E14" s="216" t="s">
        <v>99</v>
      </c>
      <c r="F14" s="217"/>
      <c r="G14" s="217"/>
      <c r="H14" s="217"/>
      <c r="I14" s="217"/>
      <c r="J14" s="217"/>
      <c r="K14" s="217"/>
      <c r="L14" s="217"/>
      <c r="M14" s="29" t="s">
        <v>30</v>
      </c>
      <c r="N14" s="35"/>
      <c r="O14" s="216" t="s">
        <v>5</v>
      </c>
      <c r="P14" s="174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33</v>
      </c>
      <c r="E16" s="35"/>
      <c r="F16" s="35"/>
      <c r="G16" s="35"/>
      <c r="H16" s="35"/>
      <c r="I16" s="35"/>
      <c r="J16" s="35"/>
      <c r="K16" s="35"/>
      <c r="L16" s="35"/>
      <c r="M16" s="29" t="s">
        <v>28</v>
      </c>
      <c r="N16" s="35"/>
      <c r="O16" s="174" t="s">
        <v>5</v>
      </c>
      <c r="P16" s="174"/>
      <c r="Q16" s="35"/>
      <c r="R16" s="36"/>
    </row>
    <row r="17" spans="2:18" s="1" customFormat="1" ht="18" customHeight="1">
      <c r="B17" s="34"/>
      <c r="C17" s="35"/>
      <c r="D17" s="35"/>
      <c r="E17" s="27" t="s">
        <v>34</v>
      </c>
      <c r="F17" s="35"/>
      <c r="G17" s="35"/>
      <c r="H17" s="35"/>
      <c r="I17" s="35"/>
      <c r="J17" s="35"/>
      <c r="K17" s="35"/>
      <c r="L17" s="35"/>
      <c r="M17" s="29" t="s">
        <v>30</v>
      </c>
      <c r="N17" s="35"/>
      <c r="O17" s="174" t="s">
        <v>5</v>
      </c>
      <c r="P17" s="174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36</v>
      </c>
      <c r="E19" s="35"/>
      <c r="F19" s="35"/>
      <c r="G19" s="35"/>
      <c r="H19" s="35"/>
      <c r="I19" s="35"/>
      <c r="J19" s="35"/>
      <c r="K19" s="35"/>
      <c r="L19" s="35"/>
      <c r="M19" s="29" t="s">
        <v>28</v>
      </c>
      <c r="N19" s="35"/>
      <c r="O19" s="174" t="s">
        <v>5</v>
      </c>
      <c r="P19" s="174"/>
      <c r="Q19" s="35"/>
      <c r="R19" s="36"/>
    </row>
    <row r="20" spans="2:18" s="1" customFormat="1" ht="18" customHeight="1">
      <c r="B20" s="34"/>
      <c r="C20" s="35"/>
      <c r="D20" s="35"/>
      <c r="E20" s="27" t="s">
        <v>37</v>
      </c>
      <c r="F20" s="35"/>
      <c r="G20" s="35"/>
      <c r="H20" s="35"/>
      <c r="I20" s="35"/>
      <c r="J20" s="35"/>
      <c r="K20" s="35"/>
      <c r="L20" s="35"/>
      <c r="M20" s="29" t="s">
        <v>30</v>
      </c>
      <c r="N20" s="35"/>
      <c r="O20" s="174" t="s">
        <v>5</v>
      </c>
      <c r="P20" s="174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38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79" t="s">
        <v>5</v>
      </c>
      <c r="F23" s="179"/>
      <c r="G23" s="179"/>
      <c r="H23" s="179"/>
      <c r="I23" s="179"/>
      <c r="J23" s="179"/>
      <c r="K23" s="179"/>
      <c r="L23" s="179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0" t="s">
        <v>100</v>
      </c>
      <c r="E26" s="35"/>
      <c r="F26" s="35"/>
      <c r="G26" s="35"/>
      <c r="H26" s="35"/>
      <c r="I26" s="35"/>
      <c r="J26" s="35"/>
      <c r="K26" s="35"/>
      <c r="L26" s="35"/>
      <c r="M26" s="180">
        <f>N87</f>
        <v>0</v>
      </c>
      <c r="N26" s="180"/>
      <c r="O26" s="180"/>
      <c r="P26" s="180"/>
      <c r="Q26" s="35"/>
      <c r="R26" s="36"/>
    </row>
    <row r="27" spans="2:18" s="1" customFormat="1" ht="14.45" customHeight="1">
      <c r="B27" s="34"/>
      <c r="C27" s="35"/>
      <c r="D27" s="33" t="s">
        <v>87</v>
      </c>
      <c r="E27" s="35"/>
      <c r="F27" s="35"/>
      <c r="G27" s="35"/>
      <c r="H27" s="35"/>
      <c r="I27" s="35"/>
      <c r="J27" s="35"/>
      <c r="K27" s="35"/>
      <c r="L27" s="35"/>
      <c r="M27" s="180">
        <f>N103</f>
        <v>0</v>
      </c>
      <c r="N27" s="180"/>
      <c r="O27" s="180"/>
      <c r="P27" s="180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1" t="s">
        <v>41</v>
      </c>
      <c r="E29" s="35"/>
      <c r="F29" s="35"/>
      <c r="G29" s="35"/>
      <c r="H29" s="35"/>
      <c r="I29" s="35"/>
      <c r="J29" s="35"/>
      <c r="K29" s="35"/>
      <c r="L29" s="35"/>
      <c r="M29" s="218">
        <f>ROUND(M26+M27,0)</f>
        <v>0</v>
      </c>
      <c r="N29" s="213"/>
      <c r="O29" s="213"/>
      <c r="P29" s="213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42</v>
      </c>
      <c r="E31" s="41" t="s">
        <v>43</v>
      </c>
      <c r="F31" s="42">
        <v>0.21</v>
      </c>
      <c r="G31" s="112" t="s">
        <v>44</v>
      </c>
      <c r="H31" s="219">
        <f>(SUM(BE103:BE110)+SUM(BE127:BE175))</f>
        <v>0</v>
      </c>
      <c r="I31" s="213"/>
      <c r="J31" s="213"/>
      <c r="K31" s="35"/>
      <c r="L31" s="35"/>
      <c r="M31" s="219">
        <f>ROUND((SUM(BE103:BE110)+SUM(BE127:BE175)),0)*F31</f>
        <v>0</v>
      </c>
      <c r="N31" s="213"/>
      <c r="O31" s="213"/>
      <c r="P31" s="213"/>
      <c r="Q31" s="35"/>
      <c r="R31" s="36"/>
    </row>
    <row r="32" spans="2:18" s="1" customFormat="1" ht="14.45" customHeight="1">
      <c r="B32" s="34"/>
      <c r="C32" s="35"/>
      <c r="D32" s="35"/>
      <c r="E32" s="41" t="s">
        <v>45</v>
      </c>
      <c r="F32" s="42">
        <v>0.15</v>
      </c>
      <c r="G32" s="112" t="s">
        <v>44</v>
      </c>
      <c r="H32" s="219">
        <f>(SUM(BF103:BF110)+SUM(BF127:BF175))</f>
        <v>0</v>
      </c>
      <c r="I32" s="213"/>
      <c r="J32" s="213"/>
      <c r="K32" s="35"/>
      <c r="L32" s="35"/>
      <c r="M32" s="219">
        <f>ROUND((SUM(BF103:BF110)+SUM(BF127:BF175)),0)*F32</f>
        <v>0</v>
      </c>
      <c r="N32" s="213"/>
      <c r="O32" s="213"/>
      <c r="P32" s="213"/>
      <c r="Q32" s="35"/>
      <c r="R32" s="36"/>
    </row>
    <row r="33" spans="2:18" s="1" customFormat="1" ht="14.45" customHeight="1" hidden="1">
      <c r="B33" s="34"/>
      <c r="C33" s="35"/>
      <c r="D33" s="35"/>
      <c r="E33" s="41" t="s">
        <v>46</v>
      </c>
      <c r="F33" s="42">
        <v>0.21</v>
      </c>
      <c r="G33" s="112" t="s">
        <v>44</v>
      </c>
      <c r="H33" s="219">
        <f>(SUM(BG103:BG110)+SUM(BG127:BG175))</f>
        <v>0</v>
      </c>
      <c r="I33" s="213"/>
      <c r="J33" s="213"/>
      <c r="K33" s="35"/>
      <c r="L33" s="35"/>
      <c r="M33" s="219">
        <v>0</v>
      </c>
      <c r="N33" s="213"/>
      <c r="O33" s="213"/>
      <c r="P33" s="213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47</v>
      </c>
      <c r="F34" s="42">
        <v>0.15</v>
      </c>
      <c r="G34" s="112" t="s">
        <v>44</v>
      </c>
      <c r="H34" s="219">
        <f>(SUM(BH103:BH110)+SUM(BH127:BH175))</f>
        <v>0</v>
      </c>
      <c r="I34" s="213"/>
      <c r="J34" s="213"/>
      <c r="K34" s="35"/>
      <c r="L34" s="35"/>
      <c r="M34" s="219">
        <v>0</v>
      </c>
      <c r="N34" s="213"/>
      <c r="O34" s="213"/>
      <c r="P34" s="213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48</v>
      </c>
      <c r="F35" s="42">
        <v>0</v>
      </c>
      <c r="G35" s="112" t="s">
        <v>44</v>
      </c>
      <c r="H35" s="219">
        <f>(SUM(BI103:BI110)+SUM(BI127:BI175))</f>
        <v>0</v>
      </c>
      <c r="I35" s="213"/>
      <c r="J35" s="213"/>
      <c r="K35" s="35"/>
      <c r="L35" s="35"/>
      <c r="M35" s="219">
        <v>0</v>
      </c>
      <c r="N35" s="213"/>
      <c r="O35" s="213"/>
      <c r="P35" s="213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08"/>
      <c r="D37" s="113" t="s">
        <v>49</v>
      </c>
      <c r="E37" s="74"/>
      <c r="F37" s="74"/>
      <c r="G37" s="114" t="s">
        <v>50</v>
      </c>
      <c r="H37" s="115" t="s">
        <v>51</v>
      </c>
      <c r="I37" s="74"/>
      <c r="J37" s="74"/>
      <c r="K37" s="74"/>
      <c r="L37" s="220">
        <f>SUM(M29:M35)</f>
        <v>0</v>
      </c>
      <c r="M37" s="220"/>
      <c r="N37" s="220"/>
      <c r="O37" s="220"/>
      <c r="P37" s="221"/>
      <c r="Q37" s="108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70" t="s">
        <v>101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5" customHeight="1">
      <c r="B78" s="34"/>
      <c r="C78" s="68" t="s">
        <v>19</v>
      </c>
      <c r="D78" s="35"/>
      <c r="E78" s="35"/>
      <c r="F78" s="190" t="str">
        <f>F6</f>
        <v>Modernizace výtahu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5"/>
      <c r="R78" s="36"/>
    </row>
    <row r="79" spans="2:18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29" t="s">
        <v>23</v>
      </c>
      <c r="D80" s="35"/>
      <c r="E80" s="35"/>
      <c r="F80" s="27" t="str">
        <f>F8</f>
        <v>Zámecká 54,55, Frýdek-Místek</v>
      </c>
      <c r="G80" s="35"/>
      <c r="H80" s="35"/>
      <c r="I80" s="35"/>
      <c r="J80" s="35"/>
      <c r="K80" s="29" t="s">
        <v>25</v>
      </c>
      <c r="L80" s="35"/>
      <c r="M80" s="215" t="str">
        <f>IF(O8="","",O8)</f>
        <v>25. 6. 2018</v>
      </c>
      <c r="N80" s="215"/>
      <c r="O80" s="215"/>
      <c r="P80" s="215"/>
      <c r="Q80" s="35"/>
      <c r="R80" s="36"/>
    </row>
    <row r="81" spans="2:18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3.5">
      <c r="B82" s="34"/>
      <c r="C82" s="29" t="s">
        <v>27</v>
      </c>
      <c r="D82" s="35"/>
      <c r="E82" s="35"/>
      <c r="F82" s="27" t="str">
        <f>E11</f>
        <v>Statutární město Frýdek-Místek</v>
      </c>
      <c r="G82" s="35"/>
      <c r="H82" s="35"/>
      <c r="I82" s="35"/>
      <c r="J82" s="35"/>
      <c r="K82" s="29" t="s">
        <v>33</v>
      </c>
      <c r="L82" s="35"/>
      <c r="M82" s="174" t="str">
        <f>E17</f>
        <v>Ing.Petr Kolda</v>
      </c>
      <c r="N82" s="174"/>
      <c r="O82" s="174"/>
      <c r="P82" s="174"/>
      <c r="Q82" s="174"/>
      <c r="R82" s="36"/>
    </row>
    <row r="83" spans="2:18" s="1" customFormat="1" ht="14.45" customHeight="1">
      <c r="B83" s="34"/>
      <c r="C83" s="29" t="s">
        <v>31</v>
      </c>
      <c r="D83" s="35"/>
      <c r="E83" s="35"/>
      <c r="F83" s="27" t="str">
        <f>IF(E14="","",E14)</f>
        <v>dle výběru investora</v>
      </c>
      <c r="G83" s="35"/>
      <c r="H83" s="35"/>
      <c r="I83" s="35"/>
      <c r="J83" s="35"/>
      <c r="K83" s="29" t="s">
        <v>36</v>
      </c>
      <c r="L83" s="35"/>
      <c r="M83" s="174" t="str">
        <f>E20</f>
        <v>Ing.Tomáš Ricka</v>
      </c>
      <c r="N83" s="174"/>
      <c r="O83" s="174"/>
      <c r="P83" s="174"/>
      <c r="Q83" s="174"/>
      <c r="R83" s="36"/>
    </row>
    <row r="84" spans="2:18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22" t="s">
        <v>102</v>
      </c>
      <c r="D85" s="223"/>
      <c r="E85" s="223"/>
      <c r="F85" s="223"/>
      <c r="G85" s="223"/>
      <c r="H85" s="108"/>
      <c r="I85" s="108"/>
      <c r="J85" s="108"/>
      <c r="K85" s="108"/>
      <c r="L85" s="108"/>
      <c r="M85" s="108"/>
      <c r="N85" s="222" t="s">
        <v>103</v>
      </c>
      <c r="O85" s="223"/>
      <c r="P85" s="223"/>
      <c r="Q85" s="223"/>
      <c r="R85" s="36"/>
    </row>
    <row r="86" spans="2:18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6" t="s">
        <v>104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09">
        <f>N127</f>
        <v>0</v>
      </c>
      <c r="O87" s="224"/>
      <c r="P87" s="224"/>
      <c r="Q87" s="224"/>
      <c r="R87" s="36"/>
      <c r="AU87" s="18" t="s">
        <v>105</v>
      </c>
    </row>
    <row r="88" spans="2:18" s="6" customFormat="1" ht="24.95" customHeight="1">
      <c r="B88" s="117"/>
      <c r="C88" s="118"/>
      <c r="D88" s="119" t="s">
        <v>106</v>
      </c>
      <c r="E88" s="118"/>
      <c r="F88" s="118"/>
      <c r="G88" s="118"/>
      <c r="H88" s="118"/>
      <c r="I88" s="118"/>
      <c r="J88" s="118"/>
      <c r="K88" s="118"/>
      <c r="L88" s="118"/>
      <c r="M88" s="118"/>
      <c r="N88" s="225">
        <f>N128</f>
        <v>0</v>
      </c>
      <c r="O88" s="226"/>
      <c r="P88" s="226"/>
      <c r="Q88" s="226"/>
      <c r="R88" s="120"/>
    </row>
    <row r="89" spans="2:18" s="7" customFormat="1" ht="19.9" customHeight="1">
      <c r="B89" s="121"/>
      <c r="C89" s="122"/>
      <c r="D89" s="96" t="s">
        <v>107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05">
        <f>N129</f>
        <v>0</v>
      </c>
      <c r="O89" s="227"/>
      <c r="P89" s="227"/>
      <c r="Q89" s="227"/>
      <c r="R89" s="123"/>
    </row>
    <row r="90" spans="2:18" s="7" customFormat="1" ht="19.9" customHeight="1">
      <c r="B90" s="121"/>
      <c r="C90" s="122"/>
      <c r="D90" s="96" t="s">
        <v>108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05">
        <f>N131</f>
        <v>0</v>
      </c>
      <c r="O90" s="227"/>
      <c r="P90" s="227"/>
      <c r="Q90" s="227"/>
      <c r="R90" s="123"/>
    </row>
    <row r="91" spans="2:18" s="7" customFormat="1" ht="19.9" customHeight="1">
      <c r="B91" s="121"/>
      <c r="C91" s="122"/>
      <c r="D91" s="96" t="s">
        <v>109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05">
        <f>N135</f>
        <v>0</v>
      </c>
      <c r="O91" s="227"/>
      <c r="P91" s="227"/>
      <c r="Q91" s="227"/>
      <c r="R91" s="123"/>
    </row>
    <row r="92" spans="2:18" s="7" customFormat="1" ht="19.9" customHeight="1">
      <c r="B92" s="121"/>
      <c r="C92" s="122"/>
      <c r="D92" s="96" t="s">
        <v>110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05">
        <f>N143</f>
        <v>0</v>
      </c>
      <c r="O92" s="227"/>
      <c r="P92" s="227"/>
      <c r="Q92" s="227"/>
      <c r="R92" s="123"/>
    </row>
    <row r="93" spans="2:18" s="7" customFormat="1" ht="19.9" customHeight="1">
      <c r="B93" s="121"/>
      <c r="C93" s="122"/>
      <c r="D93" s="96" t="s">
        <v>111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05">
        <f>N148</f>
        <v>0</v>
      </c>
      <c r="O93" s="227"/>
      <c r="P93" s="227"/>
      <c r="Q93" s="227"/>
      <c r="R93" s="123"/>
    </row>
    <row r="94" spans="2:18" s="6" customFormat="1" ht="24.95" customHeight="1">
      <c r="B94" s="117"/>
      <c r="C94" s="118"/>
      <c r="D94" s="119" t="s">
        <v>112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25">
        <f>N150</f>
        <v>0</v>
      </c>
      <c r="O94" s="226"/>
      <c r="P94" s="226"/>
      <c r="Q94" s="226"/>
      <c r="R94" s="120"/>
    </row>
    <row r="95" spans="2:18" s="7" customFormat="1" ht="19.9" customHeight="1">
      <c r="B95" s="121"/>
      <c r="C95" s="122"/>
      <c r="D95" s="96" t="s">
        <v>113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05">
        <f>N151</f>
        <v>0</v>
      </c>
      <c r="O95" s="227"/>
      <c r="P95" s="227"/>
      <c r="Q95" s="227"/>
      <c r="R95" s="123"/>
    </row>
    <row r="96" spans="2:18" s="7" customFormat="1" ht="19.9" customHeight="1">
      <c r="B96" s="121"/>
      <c r="C96" s="122"/>
      <c r="D96" s="96" t="s">
        <v>114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05">
        <f>N153</f>
        <v>0</v>
      </c>
      <c r="O96" s="227"/>
      <c r="P96" s="227"/>
      <c r="Q96" s="227"/>
      <c r="R96" s="123"/>
    </row>
    <row r="97" spans="2:18" s="7" customFormat="1" ht="19.9" customHeight="1">
      <c r="B97" s="121"/>
      <c r="C97" s="122"/>
      <c r="D97" s="96" t="s">
        <v>115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05">
        <f>N156</f>
        <v>0</v>
      </c>
      <c r="O97" s="227"/>
      <c r="P97" s="227"/>
      <c r="Q97" s="227"/>
      <c r="R97" s="123"/>
    </row>
    <row r="98" spans="2:18" s="7" customFormat="1" ht="19.9" customHeight="1">
      <c r="B98" s="121"/>
      <c r="C98" s="122"/>
      <c r="D98" s="96" t="s">
        <v>116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05">
        <f>N161</f>
        <v>0</v>
      </c>
      <c r="O98" s="227"/>
      <c r="P98" s="227"/>
      <c r="Q98" s="227"/>
      <c r="R98" s="123"/>
    </row>
    <row r="99" spans="2:18" s="7" customFormat="1" ht="19.9" customHeight="1">
      <c r="B99" s="121"/>
      <c r="C99" s="122"/>
      <c r="D99" s="96" t="s">
        <v>117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05">
        <f>N166</f>
        <v>0</v>
      </c>
      <c r="O99" s="227"/>
      <c r="P99" s="227"/>
      <c r="Q99" s="227"/>
      <c r="R99" s="123"/>
    </row>
    <row r="100" spans="2:18" s="7" customFormat="1" ht="19.9" customHeight="1">
      <c r="B100" s="121"/>
      <c r="C100" s="122"/>
      <c r="D100" s="96" t="s">
        <v>118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05">
        <f>N168</f>
        <v>0</v>
      </c>
      <c r="O100" s="227"/>
      <c r="P100" s="227"/>
      <c r="Q100" s="227"/>
      <c r="R100" s="123"/>
    </row>
    <row r="101" spans="2:18" s="7" customFormat="1" ht="19.9" customHeight="1">
      <c r="B101" s="121"/>
      <c r="C101" s="122"/>
      <c r="D101" s="96" t="s">
        <v>119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05">
        <f>N170</f>
        <v>0</v>
      </c>
      <c r="O101" s="227"/>
      <c r="P101" s="227"/>
      <c r="Q101" s="227"/>
      <c r="R101" s="123"/>
    </row>
    <row r="102" spans="2:18" s="1" customFormat="1" ht="21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21" s="1" customFormat="1" ht="29.25" customHeight="1">
      <c r="B103" s="34"/>
      <c r="C103" s="116" t="s">
        <v>120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24">
        <f>ROUND(N104+N105+N106+N107+N108+N109,0)</f>
        <v>0</v>
      </c>
      <c r="O103" s="228"/>
      <c r="P103" s="228"/>
      <c r="Q103" s="228"/>
      <c r="R103" s="36"/>
      <c r="T103" s="124"/>
      <c r="U103" s="125" t="s">
        <v>42</v>
      </c>
    </row>
    <row r="104" spans="2:65" s="1" customFormat="1" ht="18" customHeight="1">
      <c r="B104" s="126"/>
      <c r="C104" s="127"/>
      <c r="D104" s="206" t="s">
        <v>121</v>
      </c>
      <c r="E104" s="229"/>
      <c r="F104" s="229"/>
      <c r="G104" s="229"/>
      <c r="H104" s="229"/>
      <c r="I104" s="127"/>
      <c r="J104" s="127"/>
      <c r="K104" s="127"/>
      <c r="L104" s="127"/>
      <c r="M104" s="127"/>
      <c r="N104" s="204">
        <f>ROUND(N87*T104,0)</f>
        <v>0</v>
      </c>
      <c r="O104" s="230"/>
      <c r="P104" s="230"/>
      <c r="Q104" s="230"/>
      <c r="R104" s="129"/>
      <c r="S104" s="130"/>
      <c r="T104" s="131"/>
      <c r="U104" s="132" t="s">
        <v>45</v>
      </c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3" t="s">
        <v>122</v>
      </c>
      <c r="AZ104" s="130"/>
      <c r="BA104" s="130"/>
      <c r="BB104" s="130"/>
      <c r="BC104" s="130"/>
      <c r="BD104" s="130"/>
      <c r="BE104" s="134">
        <f aca="true" t="shared" si="0" ref="BE104:BE109">IF(U104="základní",N104,0)</f>
        <v>0</v>
      </c>
      <c r="BF104" s="134">
        <f aca="true" t="shared" si="1" ref="BF104:BF109">IF(U104="snížená",N104,0)</f>
        <v>0</v>
      </c>
      <c r="BG104" s="134">
        <f aca="true" t="shared" si="2" ref="BG104:BG109">IF(U104="zákl. přenesená",N104,0)</f>
        <v>0</v>
      </c>
      <c r="BH104" s="134">
        <f aca="true" t="shared" si="3" ref="BH104:BH109">IF(U104="sníž. přenesená",N104,0)</f>
        <v>0</v>
      </c>
      <c r="BI104" s="134">
        <f aca="true" t="shared" si="4" ref="BI104:BI109">IF(U104="nulová",N104,0)</f>
        <v>0</v>
      </c>
      <c r="BJ104" s="133" t="s">
        <v>123</v>
      </c>
      <c r="BK104" s="130"/>
      <c r="BL104" s="130"/>
      <c r="BM104" s="130"/>
    </row>
    <row r="105" spans="2:65" s="1" customFormat="1" ht="18" customHeight="1">
      <c r="B105" s="126"/>
      <c r="C105" s="127"/>
      <c r="D105" s="206" t="s">
        <v>124</v>
      </c>
      <c r="E105" s="229"/>
      <c r="F105" s="229"/>
      <c r="G105" s="229"/>
      <c r="H105" s="229"/>
      <c r="I105" s="127"/>
      <c r="J105" s="127"/>
      <c r="K105" s="127"/>
      <c r="L105" s="127"/>
      <c r="M105" s="127"/>
      <c r="N105" s="204">
        <f>ROUND(N87*T105,0)</f>
        <v>0</v>
      </c>
      <c r="O105" s="230"/>
      <c r="P105" s="230"/>
      <c r="Q105" s="230"/>
      <c r="R105" s="129"/>
      <c r="S105" s="130"/>
      <c r="T105" s="131"/>
      <c r="U105" s="132" t="s">
        <v>45</v>
      </c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3" t="s">
        <v>122</v>
      </c>
      <c r="AZ105" s="130"/>
      <c r="BA105" s="130"/>
      <c r="BB105" s="130"/>
      <c r="BC105" s="130"/>
      <c r="BD105" s="130"/>
      <c r="BE105" s="134">
        <f t="shared" si="0"/>
        <v>0</v>
      </c>
      <c r="BF105" s="134">
        <f t="shared" si="1"/>
        <v>0</v>
      </c>
      <c r="BG105" s="134">
        <f t="shared" si="2"/>
        <v>0</v>
      </c>
      <c r="BH105" s="134">
        <f t="shared" si="3"/>
        <v>0</v>
      </c>
      <c r="BI105" s="134">
        <f t="shared" si="4"/>
        <v>0</v>
      </c>
      <c r="BJ105" s="133" t="s">
        <v>123</v>
      </c>
      <c r="BK105" s="130"/>
      <c r="BL105" s="130"/>
      <c r="BM105" s="130"/>
    </row>
    <row r="106" spans="2:65" s="1" customFormat="1" ht="18" customHeight="1">
      <c r="B106" s="126"/>
      <c r="C106" s="127"/>
      <c r="D106" s="206" t="s">
        <v>125</v>
      </c>
      <c r="E106" s="229"/>
      <c r="F106" s="229"/>
      <c r="G106" s="229"/>
      <c r="H106" s="229"/>
      <c r="I106" s="127"/>
      <c r="J106" s="127"/>
      <c r="K106" s="127"/>
      <c r="L106" s="127"/>
      <c r="M106" s="127"/>
      <c r="N106" s="204">
        <f>ROUND(N87*T106,0)</f>
        <v>0</v>
      </c>
      <c r="O106" s="230"/>
      <c r="P106" s="230"/>
      <c r="Q106" s="230"/>
      <c r="R106" s="129"/>
      <c r="S106" s="130"/>
      <c r="T106" s="131"/>
      <c r="U106" s="132" t="s">
        <v>45</v>
      </c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3" t="s">
        <v>122</v>
      </c>
      <c r="AZ106" s="130"/>
      <c r="BA106" s="130"/>
      <c r="BB106" s="130"/>
      <c r="BC106" s="130"/>
      <c r="BD106" s="130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123</v>
      </c>
      <c r="BK106" s="130"/>
      <c r="BL106" s="130"/>
      <c r="BM106" s="130"/>
    </row>
    <row r="107" spans="2:65" s="1" customFormat="1" ht="18" customHeight="1">
      <c r="B107" s="126"/>
      <c r="C107" s="127"/>
      <c r="D107" s="206" t="s">
        <v>126</v>
      </c>
      <c r="E107" s="229"/>
      <c r="F107" s="229"/>
      <c r="G107" s="229"/>
      <c r="H107" s="229"/>
      <c r="I107" s="127"/>
      <c r="J107" s="127"/>
      <c r="K107" s="127"/>
      <c r="L107" s="127"/>
      <c r="M107" s="127"/>
      <c r="N107" s="204">
        <f>ROUND(N87*T107,0)</f>
        <v>0</v>
      </c>
      <c r="O107" s="230"/>
      <c r="P107" s="230"/>
      <c r="Q107" s="230"/>
      <c r="R107" s="129"/>
      <c r="S107" s="130"/>
      <c r="T107" s="131"/>
      <c r="U107" s="132" t="s">
        <v>45</v>
      </c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3" t="s">
        <v>122</v>
      </c>
      <c r="AZ107" s="130"/>
      <c r="BA107" s="130"/>
      <c r="BB107" s="130"/>
      <c r="BC107" s="130"/>
      <c r="BD107" s="130"/>
      <c r="BE107" s="134">
        <f t="shared" si="0"/>
        <v>0</v>
      </c>
      <c r="BF107" s="134">
        <f t="shared" si="1"/>
        <v>0</v>
      </c>
      <c r="BG107" s="134">
        <f t="shared" si="2"/>
        <v>0</v>
      </c>
      <c r="BH107" s="134">
        <f t="shared" si="3"/>
        <v>0</v>
      </c>
      <c r="BI107" s="134">
        <f t="shared" si="4"/>
        <v>0</v>
      </c>
      <c r="BJ107" s="133" t="s">
        <v>123</v>
      </c>
      <c r="BK107" s="130"/>
      <c r="BL107" s="130"/>
      <c r="BM107" s="130"/>
    </row>
    <row r="108" spans="2:65" s="1" customFormat="1" ht="18" customHeight="1">
      <c r="B108" s="126"/>
      <c r="C108" s="127"/>
      <c r="D108" s="206" t="s">
        <v>127</v>
      </c>
      <c r="E108" s="229"/>
      <c r="F108" s="229"/>
      <c r="G108" s="229"/>
      <c r="H108" s="229"/>
      <c r="I108" s="127"/>
      <c r="J108" s="127"/>
      <c r="K108" s="127"/>
      <c r="L108" s="127"/>
      <c r="M108" s="127"/>
      <c r="N108" s="204">
        <f>ROUND(N87*T108,0)</f>
        <v>0</v>
      </c>
      <c r="O108" s="230"/>
      <c r="P108" s="230"/>
      <c r="Q108" s="230"/>
      <c r="R108" s="129"/>
      <c r="S108" s="130"/>
      <c r="T108" s="131"/>
      <c r="U108" s="132" t="s">
        <v>45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3" t="s">
        <v>122</v>
      </c>
      <c r="AZ108" s="130"/>
      <c r="BA108" s="130"/>
      <c r="BB108" s="130"/>
      <c r="BC108" s="130"/>
      <c r="BD108" s="130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123</v>
      </c>
      <c r="BK108" s="130"/>
      <c r="BL108" s="130"/>
      <c r="BM108" s="130"/>
    </row>
    <row r="109" spans="2:65" s="1" customFormat="1" ht="18" customHeight="1">
      <c r="B109" s="126"/>
      <c r="C109" s="127"/>
      <c r="D109" s="128" t="s">
        <v>128</v>
      </c>
      <c r="E109" s="127"/>
      <c r="F109" s="127"/>
      <c r="G109" s="127"/>
      <c r="H109" s="127"/>
      <c r="I109" s="127"/>
      <c r="J109" s="127"/>
      <c r="K109" s="127"/>
      <c r="L109" s="127"/>
      <c r="M109" s="127"/>
      <c r="N109" s="204">
        <f>ROUND(N87*T109,0)</f>
        <v>0</v>
      </c>
      <c r="O109" s="230"/>
      <c r="P109" s="230"/>
      <c r="Q109" s="230"/>
      <c r="R109" s="129"/>
      <c r="S109" s="130"/>
      <c r="T109" s="135"/>
      <c r="U109" s="136" t="s">
        <v>45</v>
      </c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3" t="s">
        <v>129</v>
      </c>
      <c r="AZ109" s="130"/>
      <c r="BA109" s="130"/>
      <c r="BB109" s="130"/>
      <c r="BC109" s="130"/>
      <c r="BD109" s="130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123</v>
      </c>
      <c r="BK109" s="130"/>
      <c r="BL109" s="130"/>
      <c r="BM109" s="130"/>
    </row>
    <row r="110" spans="2:18" s="1" customFormat="1" ht="13.5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29.25" customHeight="1">
      <c r="B111" s="34"/>
      <c r="C111" s="107" t="s">
        <v>92</v>
      </c>
      <c r="D111" s="108"/>
      <c r="E111" s="108"/>
      <c r="F111" s="108"/>
      <c r="G111" s="108"/>
      <c r="H111" s="108"/>
      <c r="I111" s="108"/>
      <c r="J111" s="108"/>
      <c r="K111" s="108"/>
      <c r="L111" s="210">
        <f>ROUND(SUM(N87+N103),0)</f>
        <v>0</v>
      </c>
      <c r="M111" s="210"/>
      <c r="N111" s="210"/>
      <c r="O111" s="210"/>
      <c r="P111" s="210"/>
      <c r="Q111" s="210"/>
      <c r="R111" s="36"/>
    </row>
    <row r="112" spans="2:18" s="1" customFormat="1" ht="6.95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</row>
    <row r="116" spans="2:18" s="1" customFormat="1" ht="6.95" customHeight="1"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</row>
    <row r="117" spans="2:18" s="1" customFormat="1" ht="36.95" customHeight="1">
      <c r="B117" s="34"/>
      <c r="C117" s="170" t="s">
        <v>130</v>
      </c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36.95" customHeight="1">
      <c r="B119" s="34"/>
      <c r="C119" s="68" t="s">
        <v>19</v>
      </c>
      <c r="D119" s="35"/>
      <c r="E119" s="35"/>
      <c r="F119" s="190" t="str">
        <f>F6</f>
        <v>Modernizace výtahu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35"/>
      <c r="R119" s="36"/>
    </row>
    <row r="120" spans="2:18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18" customHeight="1">
      <c r="B121" s="34"/>
      <c r="C121" s="29" t="s">
        <v>23</v>
      </c>
      <c r="D121" s="35"/>
      <c r="E121" s="35"/>
      <c r="F121" s="27" t="str">
        <f>F8</f>
        <v>Zámecká 54,55, Frýdek-Místek</v>
      </c>
      <c r="G121" s="35"/>
      <c r="H121" s="35"/>
      <c r="I121" s="35"/>
      <c r="J121" s="35"/>
      <c r="K121" s="29" t="s">
        <v>25</v>
      </c>
      <c r="L121" s="35"/>
      <c r="M121" s="215" t="str">
        <f>IF(O8="","",O8)</f>
        <v>25. 6. 2018</v>
      </c>
      <c r="N121" s="215"/>
      <c r="O121" s="215"/>
      <c r="P121" s="215"/>
      <c r="Q121" s="35"/>
      <c r="R121" s="36"/>
    </row>
    <row r="122" spans="2:18" s="1" customFormat="1" ht="6.9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1" customFormat="1" ht="13.5">
      <c r="B123" s="34"/>
      <c r="C123" s="29" t="s">
        <v>27</v>
      </c>
      <c r="D123" s="35"/>
      <c r="E123" s="35"/>
      <c r="F123" s="27" t="str">
        <f>E11</f>
        <v>Statutární město Frýdek-Místek</v>
      </c>
      <c r="G123" s="35"/>
      <c r="H123" s="35"/>
      <c r="I123" s="35"/>
      <c r="J123" s="35"/>
      <c r="K123" s="29" t="s">
        <v>33</v>
      </c>
      <c r="L123" s="35"/>
      <c r="M123" s="174" t="str">
        <f>E17</f>
        <v>Ing.Petr Kolda</v>
      </c>
      <c r="N123" s="174"/>
      <c r="O123" s="174"/>
      <c r="P123" s="174"/>
      <c r="Q123" s="174"/>
      <c r="R123" s="36"/>
    </row>
    <row r="124" spans="2:18" s="1" customFormat="1" ht="14.45" customHeight="1">
      <c r="B124" s="34"/>
      <c r="C124" s="29" t="s">
        <v>31</v>
      </c>
      <c r="D124" s="35"/>
      <c r="E124" s="35"/>
      <c r="F124" s="27" t="str">
        <f>IF(E14="","",E14)</f>
        <v>dle výběru investora</v>
      </c>
      <c r="G124" s="35"/>
      <c r="H124" s="35"/>
      <c r="I124" s="35"/>
      <c r="J124" s="35"/>
      <c r="K124" s="29" t="s">
        <v>36</v>
      </c>
      <c r="L124" s="35"/>
      <c r="M124" s="174" t="str">
        <f>E20</f>
        <v>Ing.Tomáš Ricka</v>
      </c>
      <c r="N124" s="174"/>
      <c r="O124" s="174"/>
      <c r="P124" s="174"/>
      <c r="Q124" s="174"/>
      <c r="R124" s="36"/>
    </row>
    <row r="125" spans="2:18" s="1" customFormat="1" ht="10.3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27" s="8" customFormat="1" ht="29.25" customHeight="1">
      <c r="B126" s="137"/>
      <c r="C126" s="138" t="s">
        <v>131</v>
      </c>
      <c r="D126" s="139" t="s">
        <v>132</v>
      </c>
      <c r="E126" s="139" t="s">
        <v>60</v>
      </c>
      <c r="F126" s="231" t="s">
        <v>133</v>
      </c>
      <c r="G126" s="231"/>
      <c r="H126" s="231"/>
      <c r="I126" s="231"/>
      <c r="J126" s="139" t="s">
        <v>134</v>
      </c>
      <c r="K126" s="139" t="s">
        <v>135</v>
      </c>
      <c r="L126" s="231" t="s">
        <v>136</v>
      </c>
      <c r="M126" s="231"/>
      <c r="N126" s="231" t="s">
        <v>103</v>
      </c>
      <c r="O126" s="231"/>
      <c r="P126" s="231"/>
      <c r="Q126" s="232"/>
      <c r="R126" s="140"/>
      <c r="T126" s="75" t="s">
        <v>137</v>
      </c>
      <c r="U126" s="76" t="s">
        <v>42</v>
      </c>
      <c r="V126" s="76" t="s">
        <v>138</v>
      </c>
      <c r="W126" s="76" t="s">
        <v>139</v>
      </c>
      <c r="X126" s="76" t="s">
        <v>140</v>
      </c>
      <c r="Y126" s="76" t="s">
        <v>141</v>
      </c>
      <c r="Z126" s="76" t="s">
        <v>142</v>
      </c>
      <c r="AA126" s="77" t="s">
        <v>143</v>
      </c>
    </row>
    <row r="127" spans="2:63" s="1" customFormat="1" ht="29.25" customHeight="1">
      <c r="B127" s="34"/>
      <c r="C127" s="79" t="s">
        <v>100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239">
        <f>BK127</f>
        <v>0</v>
      </c>
      <c r="O127" s="240"/>
      <c r="P127" s="240"/>
      <c r="Q127" s="240"/>
      <c r="R127" s="36"/>
      <c r="T127" s="78"/>
      <c r="U127" s="50"/>
      <c r="V127" s="50"/>
      <c r="W127" s="141">
        <f>W128+W150+W176</f>
        <v>0</v>
      </c>
      <c r="X127" s="50"/>
      <c r="Y127" s="141">
        <f>Y128+Y150+Y176</f>
        <v>0.8364135300000001</v>
      </c>
      <c r="Z127" s="50"/>
      <c r="AA127" s="142">
        <f>AA128+AA150+AA176</f>
        <v>0.48646831999999995</v>
      </c>
      <c r="AT127" s="18" t="s">
        <v>77</v>
      </c>
      <c r="AU127" s="18" t="s">
        <v>105</v>
      </c>
      <c r="BK127" s="143">
        <f>BK128+BK150+BK176</f>
        <v>0</v>
      </c>
    </row>
    <row r="128" spans="2:63" s="9" customFormat="1" ht="37.35" customHeight="1">
      <c r="B128" s="144"/>
      <c r="C128" s="145"/>
      <c r="D128" s="146" t="s">
        <v>106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241">
        <f>BK128</f>
        <v>0</v>
      </c>
      <c r="O128" s="225"/>
      <c r="P128" s="225"/>
      <c r="Q128" s="225"/>
      <c r="R128" s="147"/>
      <c r="T128" s="148"/>
      <c r="U128" s="145"/>
      <c r="V128" s="145"/>
      <c r="W128" s="149">
        <f>W129+W131+W135+W143+W148</f>
        <v>0</v>
      </c>
      <c r="X128" s="145"/>
      <c r="Y128" s="149">
        <f>Y129+Y131+Y135+Y143+Y148</f>
        <v>0.7025398</v>
      </c>
      <c r="Z128" s="145"/>
      <c r="AA128" s="150">
        <f>AA129+AA131+AA135+AA143+AA148</f>
        <v>0.26796</v>
      </c>
      <c r="AR128" s="151" t="s">
        <v>17</v>
      </c>
      <c r="AT128" s="152" t="s">
        <v>77</v>
      </c>
      <c r="AU128" s="152" t="s">
        <v>78</v>
      </c>
      <c r="AY128" s="151" t="s">
        <v>144</v>
      </c>
      <c r="BK128" s="153">
        <f>BK129+BK131+BK135+BK143+BK148</f>
        <v>0</v>
      </c>
    </row>
    <row r="129" spans="2:63" s="9" customFormat="1" ht="19.9" customHeight="1">
      <c r="B129" s="144"/>
      <c r="C129" s="145"/>
      <c r="D129" s="154" t="s">
        <v>107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242">
        <f>BK129</f>
        <v>0</v>
      </c>
      <c r="O129" s="243"/>
      <c r="P129" s="243"/>
      <c r="Q129" s="243"/>
      <c r="R129" s="147"/>
      <c r="T129" s="148"/>
      <c r="U129" s="145"/>
      <c r="V129" s="145"/>
      <c r="W129" s="149">
        <f>W130</f>
        <v>0</v>
      </c>
      <c r="X129" s="145"/>
      <c r="Y129" s="149">
        <f>Y130</f>
        <v>0.0788</v>
      </c>
      <c r="Z129" s="145"/>
      <c r="AA129" s="150">
        <f>AA130</f>
        <v>0</v>
      </c>
      <c r="AR129" s="151" t="s">
        <v>17</v>
      </c>
      <c r="AT129" s="152" t="s">
        <v>77</v>
      </c>
      <c r="AU129" s="152" t="s">
        <v>17</v>
      </c>
      <c r="AY129" s="151" t="s">
        <v>144</v>
      </c>
      <c r="BK129" s="153">
        <f>BK130</f>
        <v>0</v>
      </c>
    </row>
    <row r="130" spans="2:65" s="1" customFormat="1" ht="38.25" customHeight="1">
      <c r="B130" s="126"/>
      <c r="C130" s="155" t="s">
        <v>17</v>
      </c>
      <c r="D130" s="155" t="s">
        <v>145</v>
      </c>
      <c r="E130" s="156" t="s">
        <v>146</v>
      </c>
      <c r="F130" s="233" t="s">
        <v>147</v>
      </c>
      <c r="G130" s="233"/>
      <c r="H130" s="233"/>
      <c r="I130" s="233"/>
      <c r="J130" s="157" t="s">
        <v>148</v>
      </c>
      <c r="K130" s="158">
        <v>4</v>
      </c>
      <c r="L130" s="234">
        <v>0</v>
      </c>
      <c r="M130" s="234"/>
      <c r="N130" s="235">
        <f>ROUND(L130*K130,2)</f>
        <v>0</v>
      </c>
      <c r="O130" s="235"/>
      <c r="P130" s="235"/>
      <c r="Q130" s="235"/>
      <c r="R130" s="129"/>
      <c r="T130" s="159" t="s">
        <v>5</v>
      </c>
      <c r="U130" s="43" t="s">
        <v>45</v>
      </c>
      <c r="V130" s="35"/>
      <c r="W130" s="160">
        <f>V130*K130</f>
        <v>0</v>
      </c>
      <c r="X130" s="160">
        <v>0.0197</v>
      </c>
      <c r="Y130" s="160">
        <f>X130*K130</f>
        <v>0.0788</v>
      </c>
      <c r="Z130" s="160">
        <v>0</v>
      </c>
      <c r="AA130" s="161">
        <f>Z130*K130</f>
        <v>0</v>
      </c>
      <c r="AR130" s="18" t="s">
        <v>149</v>
      </c>
      <c r="AT130" s="18" t="s">
        <v>145</v>
      </c>
      <c r="AU130" s="18" t="s">
        <v>123</v>
      </c>
      <c r="AY130" s="18" t="s">
        <v>144</v>
      </c>
      <c r="BE130" s="100">
        <f>IF(U130="základní",N130,0)</f>
        <v>0</v>
      </c>
      <c r="BF130" s="100">
        <f>IF(U130="snížená",N130,0)</f>
        <v>0</v>
      </c>
      <c r="BG130" s="100">
        <f>IF(U130="zákl. přenesená",N130,0)</f>
        <v>0</v>
      </c>
      <c r="BH130" s="100">
        <f>IF(U130="sníž. přenesená",N130,0)</f>
        <v>0</v>
      </c>
      <c r="BI130" s="100">
        <f>IF(U130="nulová",N130,0)</f>
        <v>0</v>
      </c>
      <c r="BJ130" s="18" t="s">
        <v>123</v>
      </c>
      <c r="BK130" s="100">
        <f>ROUND(L130*K130,2)</f>
        <v>0</v>
      </c>
      <c r="BL130" s="18" t="s">
        <v>149</v>
      </c>
      <c r="BM130" s="18" t="s">
        <v>150</v>
      </c>
    </row>
    <row r="131" spans="2:63" s="9" customFormat="1" ht="29.85" customHeight="1">
      <c r="B131" s="144"/>
      <c r="C131" s="145"/>
      <c r="D131" s="154" t="s">
        <v>108</v>
      </c>
      <c r="E131" s="154"/>
      <c r="F131" s="154"/>
      <c r="G131" s="154"/>
      <c r="H131" s="154"/>
      <c r="I131" s="154"/>
      <c r="J131" s="154"/>
      <c r="K131" s="154"/>
      <c r="L131" s="154"/>
      <c r="M131" s="154"/>
      <c r="N131" s="244">
        <f>BK131</f>
        <v>0</v>
      </c>
      <c r="O131" s="245"/>
      <c r="P131" s="245"/>
      <c r="Q131" s="245"/>
      <c r="R131" s="147"/>
      <c r="T131" s="148"/>
      <c r="U131" s="145"/>
      <c r="V131" s="145"/>
      <c r="W131" s="149">
        <f>SUM(W132:W134)</f>
        <v>0</v>
      </c>
      <c r="X131" s="145"/>
      <c r="Y131" s="149">
        <f>SUM(Y132:Y134)</f>
        <v>0.6217198</v>
      </c>
      <c r="Z131" s="145"/>
      <c r="AA131" s="150">
        <f>SUM(AA132:AA134)</f>
        <v>0</v>
      </c>
      <c r="AR131" s="151" t="s">
        <v>17</v>
      </c>
      <c r="AT131" s="152" t="s">
        <v>77</v>
      </c>
      <c r="AU131" s="152" t="s">
        <v>17</v>
      </c>
      <c r="AY131" s="151" t="s">
        <v>144</v>
      </c>
      <c r="BK131" s="153">
        <f>SUM(BK132:BK134)</f>
        <v>0</v>
      </c>
    </row>
    <row r="132" spans="2:65" s="1" customFormat="1" ht="25.5" customHeight="1">
      <c r="B132" s="126"/>
      <c r="C132" s="155" t="s">
        <v>123</v>
      </c>
      <c r="D132" s="155" t="s">
        <v>145</v>
      </c>
      <c r="E132" s="156" t="s">
        <v>151</v>
      </c>
      <c r="F132" s="233" t="s">
        <v>152</v>
      </c>
      <c r="G132" s="233"/>
      <c r="H132" s="233"/>
      <c r="I132" s="233"/>
      <c r="J132" s="157" t="s">
        <v>153</v>
      </c>
      <c r="K132" s="158">
        <v>5.26</v>
      </c>
      <c r="L132" s="234">
        <v>0</v>
      </c>
      <c r="M132" s="234"/>
      <c r="N132" s="235">
        <f>ROUND(L132*K132,2)</f>
        <v>0</v>
      </c>
      <c r="O132" s="235"/>
      <c r="P132" s="235"/>
      <c r="Q132" s="235"/>
      <c r="R132" s="129"/>
      <c r="T132" s="159" t="s">
        <v>5</v>
      </c>
      <c r="U132" s="43" t="s">
        <v>45</v>
      </c>
      <c r="V132" s="35"/>
      <c r="W132" s="160">
        <f>V132*K132</f>
        <v>0</v>
      </c>
      <c r="X132" s="160">
        <v>0.03273</v>
      </c>
      <c r="Y132" s="160">
        <f>X132*K132</f>
        <v>0.1721598</v>
      </c>
      <c r="Z132" s="160">
        <v>0</v>
      </c>
      <c r="AA132" s="161">
        <f>Z132*K132</f>
        <v>0</v>
      </c>
      <c r="AR132" s="18" t="s">
        <v>149</v>
      </c>
      <c r="AT132" s="18" t="s">
        <v>145</v>
      </c>
      <c r="AU132" s="18" t="s">
        <v>123</v>
      </c>
      <c r="AY132" s="18" t="s">
        <v>144</v>
      </c>
      <c r="BE132" s="100">
        <f>IF(U132="základní",N132,0)</f>
        <v>0</v>
      </c>
      <c r="BF132" s="100">
        <f>IF(U132="snížená",N132,0)</f>
        <v>0</v>
      </c>
      <c r="BG132" s="100">
        <f>IF(U132="zákl. přenesená",N132,0)</f>
        <v>0</v>
      </c>
      <c r="BH132" s="100">
        <f>IF(U132="sníž. přenesená",N132,0)</f>
        <v>0</v>
      </c>
      <c r="BI132" s="100">
        <f>IF(U132="nulová",N132,0)</f>
        <v>0</v>
      </c>
      <c r="BJ132" s="18" t="s">
        <v>123</v>
      </c>
      <c r="BK132" s="100">
        <f>ROUND(L132*K132,2)</f>
        <v>0</v>
      </c>
      <c r="BL132" s="18" t="s">
        <v>149</v>
      </c>
      <c r="BM132" s="18" t="s">
        <v>154</v>
      </c>
    </row>
    <row r="133" spans="2:65" s="1" customFormat="1" ht="25.5" customHeight="1">
      <c r="B133" s="126"/>
      <c r="C133" s="155" t="s">
        <v>155</v>
      </c>
      <c r="D133" s="155" t="s">
        <v>145</v>
      </c>
      <c r="E133" s="156" t="s">
        <v>156</v>
      </c>
      <c r="F133" s="233" t="s">
        <v>157</v>
      </c>
      <c r="G133" s="233"/>
      <c r="H133" s="233"/>
      <c r="I133" s="233"/>
      <c r="J133" s="157" t="s">
        <v>148</v>
      </c>
      <c r="K133" s="158">
        <v>10</v>
      </c>
      <c r="L133" s="234">
        <v>0</v>
      </c>
      <c r="M133" s="234"/>
      <c r="N133" s="235">
        <f>ROUND(L133*K133,2)</f>
        <v>0</v>
      </c>
      <c r="O133" s="235"/>
      <c r="P133" s="235"/>
      <c r="Q133" s="235"/>
      <c r="R133" s="129"/>
      <c r="T133" s="159" t="s">
        <v>5</v>
      </c>
      <c r="U133" s="43" t="s">
        <v>45</v>
      </c>
      <c r="V133" s="35"/>
      <c r="W133" s="160">
        <f>V133*K133</f>
        <v>0</v>
      </c>
      <c r="X133" s="160">
        <v>0.0415</v>
      </c>
      <c r="Y133" s="160">
        <f>X133*K133</f>
        <v>0.41500000000000004</v>
      </c>
      <c r="Z133" s="160">
        <v>0</v>
      </c>
      <c r="AA133" s="161">
        <f>Z133*K133</f>
        <v>0</v>
      </c>
      <c r="AR133" s="18" t="s">
        <v>149</v>
      </c>
      <c r="AT133" s="18" t="s">
        <v>145</v>
      </c>
      <c r="AU133" s="18" t="s">
        <v>123</v>
      </c>
      <c r="AY133" s="18" t="s">
        <v>144</v>
      </c>
      <c r="BE133" s="100">
        <f>IF(U133="základní",N133,0)</f>
        <v>0</v>
      </c>
      <c r="BF133" s="100">
        <f>IF(U133="snížená",N133,0)</f>
        <v>0</v>
      </c>
      <c r="BG133" s="100">
        <f>IF(U133="zákl. přenesená",N133,0)</f>
        <v>0</v>
      </c>
      <c r="BH133" s="100">
        <f>IF(U133="sníž. přenesená",N133,0)</f>
        <v>0</v>
      </c>
      <c r="BI133" s="100">
        <f>IF(U133="nulová",N133,0)</f>
        <v>0</v>
      </c>
      <c r="BJ133" s="18" t="s">
        <v>123</v>
      </c>
      <c r="BK133" s="100">
        <f>ROUND(L133*K133,2)</f>
        <v>0</v>
      </c>
      <c r="BL133" s="18" t="s">
        <v>149</v>
      </c>
      <c r="BM133" s="18" t="s">
        <v>158</v>
      </c>
    </row>
    <row r="134" spans="2:65" s="1" customFormat="1" ht="25.5" customHeight="1">
      <c r="B134" s="126"/>
      <c r="C134" s="155" t="s">
        <v>149</v>
      </c>
      <c r="D134" s="155" t="s">
        <v>145</v>
      </c>
      <c r="E134" s="156" t="s">
        <v>159</v>
      </c>
      <c r="F134" s="233" t="s">
        <v>160</v>
      </c>
      <c r="G134" s="233"/>
      <c r="H134" s="233"/>
      <c r="I134" s="233"/>
      <c r="J134" s="157" t="s">
        <v>161</v>
      </c>
      <c r="K134" s="158">
        <v>23.04</v>
      </c>
      <c r="L134" s="234">
        <v>0</v>
      </c>
      <c r="M134" s="234"/>
      <c r="N134" s="235">
        <f>ROUND(L134*K134,2)</f>
        <v>0</v>
      </c>
      <c r="O134" s="235"/>
      <c r="P134" s="235"/>
      <c r="Q134" s="235"/>
      <c r="R134" s="129"/>
      <c r="T134" s="159" t="s">
        <v>5</v>
      </c>
      <c r="U134" s="43" t="s">
        <v>45</v>
      </c>
      <c r="V134" s="35"/>
      <c r="W134" s="160">
        <f>V134*K134</f>
        <v>0</v>
      </c>
      <c r="X134" s="160">
        <v>0.0015</v>
      </c>
      <c r="Y134" s="160">
        <f>X134*K134</f>
        <v>0.03456</v>
      </c>
      <c r="Z134" s="160">
        <v>0</v>
      </c>
      <c r="AA134" s="161">
        <f>Z134*K134</f>
        <v>0</v>
      </c>
      <c r="AR134" s="18" t="s">
        <v>149</v>
      </c>
      <c r="AT134" s="18" t="s">
        <v>145</v>
      </c>
      <c r="AU134" s="18" t="s">
        <v>123</v>
      </c>
      <c r="AY134" s="18" t="s">
        <v>144</v>
      </c>
      <c r="BE134" s="100">
        <f>IF(U134="základní",N134,0)</f>
        <v>0</v>
      </c>
      <c r="BF134" s="100">
        <f>IF(U134="snížená",N134,0)</f>
        <v>0</v>
      </c>
      <c r="BG134" s="100">
        <f>IF(U134="zákl. přenesená",N134,0)</f>
        <v>0</v>
      </c>
      <c r="BH134" s="100">
        <f>IF(U134="sníž. přenesená",N134,0)</f>
        <v>0</v>
      </c>
      <c r="BI134" s="100">
        <f>IF(U134="nulová",N134,0)</f>
        <v>0</v>
      </c>
      <c r="BJ134" s="18" t="s">
        <v>123</v>
      </c>
      <c r="BK134" s="100">
        <f>ROUND(L134*K134,2)</f>
        <v>0</v>
      </c>
      <c r="BL134" s="18" t="s">
        <v>149</v>
      </c>
      <c r="BM134" s="18" t="s">
        <v>162</v>
      </c>
    </row>
    <row r="135" spans="2:63" s="9" customFormat="1" ht="29.85" customHeight="1">
      <c r="B135" s="144"/>
      <c r="C135" s="145"/>
      <c r="D135" s="154" t="s">
        <v>109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244">
        <f>BK135</f>
        <v>0</v>
      </c>
      <c r="O135" s="245"/>
      <c r="P135" s="245"/>
      <c r="Q135" s="245"/>
      <c r="R135" s="147"/>
      <c r="T135" s="148"/>
      <c r="U135" s="145"/>
      <c r="V135" s="145"/>
      <c r="W135" s="149">
        <f>SUM(W136:W142)</f>
        <v>0</v>
      </c>
      <c r="X135" s="145"/>
      <c r="Y135" s="149">
        <f>SUM(Y136:Y142)</f>
        <v>0.00202</v>
      </c>
      <c r="Z135" s="145"/>
      <c r="AA135" s="150">
        <f>SUM(AA136:AA142)</f>
        <v>0.26796</v>
      </c>
      <c r="AR135" s="151" t="s">
        <v>17</v>
      </c>
      <c r="AT135" s="152" t="s">
        <v>77</v>
      </c>
      <c r="AU135" s="152" t="s">
        <v>17</v>
      </c>
      <c r="AY135" s="151" t="s">
        <v>144</v>
      </c>
      <c r="BK135" s="153">
        <f>SUM(BK136:BK142)</f>
        <v>0</v>
      </c>
    </row>
    <row r="136" spans="2:65" s="1" customFormat="1" ht="25.5" customHeight="1">
      <c r="B136" s="126"/>
      <c r="C136" s="155" t="s">
        <v>163</v>
      </c>
      <c r="D136" s="155" t="s">
        <v>145</v>
      </c>
      <c r="E136" s="156" t="s">
        <v>164</v>
      </c>
      <c r="F136" s="233" t="s">
        <v>165</v>
      </c>
      <c r="G136" s="233"/>
      <c r="H136" s="233"/>
      <c r="I136" s="233"/>
      <c r="J136" s="157" t="s">
        <v>161</v>
      </c>
      <c r="K136" s="158">
        <v>14.92</v>
      </c>
      <c r="L136" s="234">
        <v>0</v>
      </c>
      <c r="M136" s="234"/>
      <c r="N136" s="235">
        <f aca="true" t="shared" si="5" ref="N136:N142">ROUND(L136*K136,2)</f>
        <v>0</v>
      </c>
      <c r="O136" s="235"/>
      <c r="P136" s="235"/>
      <c r="Q136" s="235"/>
      <c r="R136" s="129"/>
      <c r="T136" s="159" t="s">
        <v>5</v>
      </c>
      <c r="U136" s="43" t="s">
        <v>45</v>
      </c>
      <c r="V136" s="35"/>
      <c r="W136" s="160">
        <f aca="true" t="shared" si="6" ref="W136:W142">V136*K136</f>
        <v>0</v>
      </c>
      <c r="X136" s="160">
        <v>0</v>
      </c>
      <c r="Y136" s="160">
        <f aca="true" t="shared" si="7" ref="Y136:Y142">X136*K136</f>
        <v>0</v>
      </c>
      <c r="Z136" s="160">
        <v>0</v>
      </c>
      <c r="AA136" s="161">
        <f aca="true" t="shared" si="8" ref="AA136:AA142">Z136*K136</f>
        <v>0</v>
      </c>
      <c r="AR136" s="18" t="s">
        <v>149</v>
      </c>
      <c r="AT136" s="18" t="s">
        <v>145</v>
      </c>
      <c r="AU136" s="18" t="s">
        <v>123</v>
      </c>
      <c r="AY136" s="18" t="s">
        <v>144</v>
      </c>
      <c r="BE136" s="100">
        <f aca="true" t="shared" si="9" ref="BE136:BE142">IF(U136="základní",N136,0)</f>
        <v>0</v>
      </c>
      <c r="BF136" s="100">
        <f aca="true" t="shared" si="10" ref="BF136:BF142">IF(U136="snížená",N136,0)</f>
        <v>0</v>
      </c>
      <c r="BG136" s="100">
        <f aca="true" t="shared" si="11" ref="BG136:BG142">IF(U136="zákl. přenesená",N136,0)</f>
        <v>0</v>
      </c>
      <c r="BH136" s="100">
        <f aca="true" t="shared" si="12" ref="BH136:BH142">IF(U136="sníž. přenesená",N136,0)</f>
        <v>0</v>
      </c>
      <c r="BI136" s="100">
        <f aca="true" t="shared" si="13" ref="BI136:BI142">IF(U136="nulová",N136,0)</f>
        <v>0</v>
      </c>
      <c r="BJ136" s="18" t="s">
        <v>123</v>
      </c>
      <c r="BK136" s="100">
        <f aca="true" t="shared" si="14" ref="BK136:BK142">ROUND(L136*K136,2)</f>
        <v>0</v>
      </c>
      <c r="BL136" s="18" t="s">
        <v>149</v>
      </c>
      <c r="BM136" s="18" t="s">
        <v>166</v>
      </c>
    </row>
    <row r="137" spans="2:65" s="1" customFormat="1" ht="38.25" customHeight="1">
      <c r="B137" s="126"/>
      <c r="C137" s="155" t="s">
        <v>167</v>
      </c>
      <c r="D137" s="155" t="s">
        <v>145</v>
      </c>
      <c r="E137" s="156" t="s">
        <v>168</v>
      </c>
      <c r="F137" s="233" t="s">
        <v>169</v>
      </c>
      <c r="G137" s="233"/>
      <c r="H137" s="233"/>
      <c r="I137" s="233"/>
      <c r="J137" s="157" t="s">
        <v>161</v>
      </c>
      <c r="K137" s="158">
        <v>447.6</v>
      </c>
      <c r="L137" s="234">
        <v>0</v>
      </c>
      <c r="M137" s="234"/>
      <c r="N137" s="235">
        <f t="shared" si="5"/>
        <v>0</v>
      </c>
      <c r="O137" s="235"/>
      <c r="P137" s="235"/>
      <c r="Q137" s="235"/>
      <c r="R137" s="129"/>
      <c r="T137" s="159" t="s">
        <v>5</v>
      </c>
      <c r="U137" s="43" t="s">
        <v>45</v>
      </c>
      <c r="V137" s="35"/>
      <c r="W137" s="160">
        <f t="shared" si="6"/>
        <v>0</v>
      </c>
      <c r="X137" s="160">
        <v>0</v>
      </c>
      <c r="Y137" s="160">
        <f t="shared" si="7"/>
        <v>0</v>
      </c>
      <c r="Z137" s="160">
        <v>0</v>
      </c>
      <c r="AA137" s="161">
        <f t="shared" si="8"/>
        <v>0</v>
      </c>
      <c r="AR137" s="18" t="s">
        <v>149</v>
      </c>
      <c r="AT137" s="18" t="s">
        <v>145</v>
      </c>
      <c r="AU137" s="18" t="s">
        <v>123</v>
      </c>
      <c r="AY137" s="18" t="s">
        <v>144</v>
      </c>
      <c r="BE137" s="100">
        <f t="shared" si="9"/>
        <v>0</v>
      </c>
      <c r="BF137" s="100">
        <f t="shared" si="10"/>
        <v>0</v>
      </c>
      <c r="BG137" s="100">
        <f t="shared" si="11"/>
        <v>0</v>
      </c>
      <c r="BH137" s="100">
        <f t="shared" si="12"/>
        <v>0</v>
      </c>
      <c r="BI137" s="100">
        <f t="shared" si="13"/>
        <v>0</v>
      </c>
      <c r="BJ137" s="18" t="s">
        <v>123</v>
      </c>
      <c r="BK137" s="100">
        <f t="shared" si="14"/>
        <v>0</v>
      </c>
      <c r="BL137" s="18" t="s">
        <v>149</v>
      </c>
      <c r="BM137" s="18" t="s">
        <v>170</v>
      </c>
    </row>
    <row r="138" spans="2:65" s="1" customFormat="1" ht="25.5" customHeight="1">
      <c r="B138" s="126"/>
      <c r="C138" s="155" t="s">
        <v>171</v>
      </c>
      <c r="D138" s="155" t="s">
        <v>145</v>
      </c>
      <c r="E138" s="156" t="s">
        <v>172</v>
      </c>
      <c r="F138" s="233" t="s">
        <v>173</v>
      </c>
      <c r="G138" s="233"/>
      <c r="H138" s="233"/>
      <c r="I138" s="233"/>
      <c r="J138" s="157" t="s">
        <v>161</v>
      </c>
      <c r="K138" s="158">
        <v>14.92</v>
      </c>
      <c r="L138" s="234">
        <v>0</v>
      </c>
      <c r="M138" s="234"/>
      <c r="N138" s="235">
        <f t="shared" si="5"/>
        <v>0</v>
      </c>
      <c r="O138" s="235"/>
      <c r="P138" s="235"/>
      <c r="Q138" s="235"/>
      <c r="R138" s="129"/>
      <c r="T138" s="159" t="s">
        <v>5</v>
      </c>
      <c r="U138" s="43" t="s">
        <v>45</v>
      </c>
      <c r="V138" s="35"/>
      <c r="W138" s="160">
        <f t="shared" si="6"/>
        <v>0</v>
      </c>
      <c r="X138" s="160">
        <v>0</v>
      </c>
      <c r="Y138" s="160">
        <f t="shared" si="7"/>
        <v>0</v>
      </c>
      <c r="Z138" s="160">
        <v>0</v>
      </c>
      <c r="AA138" s="161">
        <f t="shared" si="8"/>
        <v>0</v>
      </c>
      <c r="AR138" s="18" t="s">
        <v>149</v>
      </c>
      <c r="AT138" s="18" t="s">
        <v>145</v>
      </c>
      <c r="AU138" s="18" t="s">
        <v>123</v>
      </c>
      <c r="AY138" s="18" t="s">
        <v>144</v>
      </c>
      <c r="BE138" s="100">
        <f t="shared" si="9"/>
        <v>0</v>
      </c>
      <c r="BF138" s="100">
        <f t="shared" si="10"/>
        <v>0</v>
      </c>
      <c r="BG138" s="100">
        <f t="shared" si="11"/>
        <v>0</v>
      </c>
      <c r="BH138" s="100">
        <f t="shared" si="12"/>
        <v>0</v>
      </c>
      <c r="BI138" s="100">
        <f t="shared" si="13"/>
        <v>0</v>
      </c>
      <c r="BJ138" s="18" t="s">
        <v>123</v>
      </c>
      <c r="BK138" s="100">
        <f t="shared" si="14"/>
        <v>0</v>
      </c>
      <c r="BL138" s="18" t="s">
        <v>149</v>
      </c>
      <c r="BM138" s="18" t="s">
        <v>174</v>
      </c>
    </row>
    <row r="139" spans="2:65" s="1" customFormat="1" ht="25.5" customHeight="1">
      <c r="B139" s="126"/>
      <c r="C139" s="155" t="s">
        <v>175</v>
      </c>
      <c r="D139" s="155" t="s">
        <v>145</v>
      </c>
      <c r="E139" s="156" t="s">
        <v>176</v>
      </c>
      <c r="F139" s="233" t="s">
        <v>177</v>
      </c>
      <c r="G139" s="233"/>
      <c r="H139" s="233"/>
      <c r="I139" s="233"/>
      <c r="J139" s="157" t="s">
        <v>153</v>
      </c>
      <c r="K139" s="158">
        <v>40</v>
      </c>
      <c r="L139" s="234">
        <v>0</v>
      </c>
      <c r="M139" s="234"/>
      <c r="N139" s="235">
        <f t="shared" si="5"/>
        <v>0</v>
      </c>
      <c r="O139" s="235"/>
      <c r="P139" s="235"/>
      <c r="Q139" s="235"/>
      <c r="R139" s="129"/>
      <c r="T139" s="159" t="s">
        <v>5</v>
      </c>
      <c r="U139" s="43" t="s">
        <v>45</v>
      </c>
      <c r="V139" s="35"/>
      <c r="W139" s="160">
        <f t="shared" si="6"/>
        <v>0</v>
      </c>
      <c r="X139" s="160">
        <v>4E-05</v>
      </c>
      <c r="Y139" s="160">
        <f t="shared" si="7"/>
        <v>0.0016</v>
      </c>
      <c r="Z139" s="160">
        <v>0</v>
      </c>
      <c r="AA139" s="161">
        <f t="shared" si="8"/>
        <v>0</v>
      </c>
      <c r="AR139" s="18" t="s">
        <v>149</v>
      </c>
      <c r="AT139" s="18" t="s">
        <v>145</v>
      </c>
      <c r="AU139" s="18" t="s">
        <v>123</v>
      </c>
      <c r="AY139" s="18" t="s">
        <v>144</v>
      </c>
      <c r="BE139" s="100">
        <f t="shared" si="9"/>
        <v>0</v>
      </c>
      <c r="BF139" s="100">
        <f t="shared" si="10"/>
        <v>0</v>
      </c>
      <c r="BG139" s="100">
        <f t="shared" si="11"/>
        <v>0</v>
      </c>
      <c r="BH139" s="100">
        <f t="shared" si="12"/>
        <v>0</v>
      </c>
      <c r="BI139" s="100">
        <f t="shared" si="13"/>
        <v>0</v>
      </c>
      <c r="BJ139" s="18" t="s">
        <v>123</v>
      </c>
      <c r="BK139" s="100">
        <f t="shared" si="14"/>
        <v>0</v>
      </c>
      <c r="BL139" s="18" t="s">
        <v>149</v>
      </c>
      <c r="BM139" s="18" t="s">
        <v>178</v>
      </c>
    </row>
    <row r="140" spans="2:65" s="1" customFormat="1" ht="25.5" customHeight="1">
      <c r="B140" s="126"/>
      <c r="C140" s="155" t="s">
        <v>179</v>
      </c>
      <c r="D140" s="155" t="s">
        <v>145</v>
      </c>
      <c r="E140" s="156" t="s">
        <v>180</v>
      </c>
      <c r="F140" s="233" t="s">
        <v>181</v>
      </c>
      <c r="G140" s="233"/>
      <c r="H140" s="233"/>
      <c r="I140" s="233"/>
      <c r="J140" s="157" t="s">
        <v>148</v>
      </c>
      <c r="K140" s="158">
        <v>2</v>
      </c>
      <c r="L140" s="234">
        <v>0</v>
      </c>
      <c r="M140" s="234"/>
      <c r="N140" s="235">
        <f t="shared" si="5"/>
        <v>0</v>
      </c>
      <c r="O140" s="235"/>
      <c r="P140" s="235"/>
      <c r="Q140" s="235"/>
      <c r="R140" s="129"/>
      <c r="T140" s="159" t="s">
        <v>5</v>
      </c>
      <c r="U140" s="43" t="s">
        <v>45</v>
      </c>
      <c r="V140" s="35"/>
      <c r="W140" s="160">
        <f t="shared" si="6"/>
        <v>0</v>
      </c>
      <c r="X140" s="160">
        <v>0</v>
      </c>
      <c r="Y140" s="160">
        <f t="shared" si="7"/>
        <v>0</v>
      </c>
      <c r="Z140" s="160">
        <v>0.008</v>
      </c>
      <c r="AA140" s="161">
        <f t="shared" si="8"/>
        <v>0.016</v>
      </c>
      <c r="AR140" s="18" t="s">
        <v>149</v>
      </c>
      <c r="AT140" s="18" t="s">
        <v>145</v>
      </c>
      <c r="AU140" s="18" t="s">
        <v>123</v>
      </c>
      <c r="AY140" s="18" t="s">
        <v>144</v>
      </c>
      <c r="BE140" s="100">
        <f t="shared" si="9"/>
        <v>0</v>
      </c>
      <c r="BF140" s="100">
        <f t="shared" si="10"/>
        <v>0</v>
      </c>
      <c r="BG140" s="100">
        <f t="shared" si="11"/>
        <v>0</v>
      </c>
      <c r="BH140" s="100">
        <f t="shared" si="12"/>
        <v>0</v>
      </c>
      <c r="BI140" s="100">
        <f t="shared" si="13"/>
        <v>0</v>
      </c>
      <c r="BJ140" s="18" t="s">
        <v>123</v>
      </c>
      <c r="BK140" s="100">
        <f t="shared" si="14"/>
        <v>0</v>
      </c>
      <c r="BL140" s="18" t="s">
        <v>149</v>
      </c>
      <c r="BM140" s="18" t="s">
        <v>182</v>
      </c>
    </row>
    <row r="141" spans="2:65" s="1" customFormat="1" ht="25.5" customHeight="1">
      <c r="B141" s="126"/>
      <c r="C141" s="155" t="s">
        <v>183</v>
      </c>
      <c r="D141" s="155" t="s">
        <v>145</v>
      </c>
      <c r="E141" s="156" t="s">
        <v>184</v>
      </c>
      <c r="F141" s="233" t="s">
        <v>185</v>
      </c>
      <c r="G141" s="233"/>
      <c r="H141" s="233"/>
      <c r="I141" s="233"/>
      <c r="J141" s="157" t="s">
        <v>161</v>
      </c>
      <c r="K141" s="158">
        <v>0.5</v>
      </c>
      <c r="L141" s="234">
        <v>0</v>
      </c>
      <c r="M141" s="234"/>
      <c r="N141" s="235">
        <f t="shared" si="5"/>
        <v>0</v>
      </c>
      <c r="O141" s="235"/>
      <c r="P141" s="235"/>
      <c r="Q141" s="235"/>
      <c r="R141" s="129"/>
      <c r="T141" s="159" t="s">
        <v>5</v>
      </c>
      <c r="U141" s="43" t="s">
        <v>45</v>
      </c>
      <c r="V141" s="35"/>
      <c r="W141" s="160">
        <f t="shared" si="6"/>
        <v>0</v>
      </c>
      <c r="X141" s="160">
        <v>0.00084</v>
      </c>
      <c r="Y141" s="160">
        <f t="shared" si="7"/>
        <v>0.00042</v>
      </c>
      <c r="Z141" s="160">
        <v>0.02</v>
      </c>
      <c r="AA141" s="161">
        <f t="shared" si="8"/>
        <v>0.01</v>
      </c>
      <c r="AR141" s="18" t="s">
        <v>149</v>
      </c>
      <c r="AT141" s="18" t="s">
        <v>145</v>
      </c>
      <c r="AU141" s="18" t="s">
        <v>123</v>
      </c>
      <c r="AY141" s="18" t="s">
        <v>144</v>
      </c>
      <c r="BE141" s="100">
        <f t="shared" si="9"/>
        <v>0</v>
      </c>
      <c r="BF141" s="100">
        <f t="shared" si="10"/>
        <v>0</v>
      </c>
      <c r="BG141" s="100">
        <f t="shared" si="11"/>
        <v>0</v>
      </c>
      <c r="BH141" s="100">
        <f t="shared" si="12"/>
        <v>0</v>
      </c>
      <c r="BI141" s="100">
        <f t="shared" si="13"/>
        <v>0</v>
      </c>
      <c r="BJ141" s="18" t="s">
        <v>123</v>
      </c>
      <c r="BK141" s="100">
        <f t="shared" si="14"/>
        <v>0</v>
      </c>
      <c r="BL141" s="18" t="s">
        <v>149</v>
      </c>
      <c r="BM141" s="18" t="s">
        <v>186</v>
      </c>
    </row>
    <row r="142" spans="2:65" s="1" customFormat="1" ht="38.25" customHeight="1">
      <c r="B142" s="126"/>
      <c r="C142" s="155" t="s">
        <v>187</v>
      </c>
      <c r="D142" s="155" t="s">
        <v>145</v>
      </c>
      <c r="E142" s="156" t="s">
        <v>188</v>
      </c>
      <c r="F142" s="233" t="s">
        <v>189</v>
      </c>
      <c r="G142" s="233"/>
      <c r="H142" s="233"/>
      <c r="I142" s="233"/>
      <c r="J142" s="157" t="s">
        <v>153</v>
      </c>
      <c r="K142" s="158">
        <v>5.26</v>
      </c>
      <c r="L142" s="234">
        <v>0</v>
      </c>
      <c r="M142" s="234"/>
      <c r="N142" s="235">
        <f t="shared" si="5"/>
        <v>0</v>
      </c>
      <c r="O142" s="235"/>
      <c r="P142" s="235"/>
      <c r="Q142" s="235"/>
      <c r="R142" s="129"/>
      <c r="T142" s="159" t="s">
        <v>5</v>
      </c>
      <c r="U142" s="43" t="s">
        <v>45</v>
      </c>
      <c r="V142" s="35"/>
      <c r="W142" s="160">
        <f t="shared" si="6"/>
        <v>0</v>
      </c>
      <c r="X142" s="160">
        <v>0</v>
      </c>
      <c r="Y142" s="160">
        <f t="shared" si="7"/>
        <v>0</v>
      </c>
      <c r="Z142" s="160">
        <v>0.046</v>
      </c>
      <c r="AA142" s="161">
        <f t="shared" si="8"/>
        <v>0.24195999999999998</v>
      </c>
      <c r="AR142" s="18" t="s">
        <v>149</v>
      </c>
      <c r="AT142" s="18" t="s">
        <v>145</v>
      </c>
      <c r="AU142" s="18" t="s">
        <v>123</v>
      </c>
      <c r="AY142" s="18" t="s">
        <v>144</v>
      </c>
      <c r="BE142" s="100">
        <f t="shared" si="9"/>
        <v>0</v>
      </c>
      <c r="BF142" s="100">
        <f t="shared" si="10"/>
        <v>0</v>
      </c>
      <c r="BG142" s="100">
        <f t="shared" si="11"/>
        <v>0</v>
      </c>
      <c r="BH142" s="100">
        <f t="shared" si="12"/>
        <v>0</v>
      </c>
      <c r="BI142" s="100">
        <f t="shared" si="13"/>
        <v>0</v>
      </c>
      <c r="BJ142" s="18" t="s">
        <v>123</v>
      </c>
      <c r="BK142" s="100">
        <f t="shared" si="14"/>
        <v>0</v>
      </c>
      <c r="BL142" s="18" t="s">
        <v>149</v>
      </c>
      <c r="BM142" s="18" t="s">
        <v>190</v>
      </c>
    </row>
    <row r="143" spans="2:63" s="9" customFormat="1" ht="29.85" customHeight="1">
      <c r="B143" s="144"/>
      <c r="C143" s="145"/>
      <c r="D143" s="154" t="s">
        <v>110</v>
      </c>
      <c r="E143" s="154"/>
      <c r="F143" s="154"/>
      <c r="G143" s="154"/>
      <c r="H143" s="154"/>
      <c r="I143" s="154"/>
      <c r="J143" s="154"/>
      <c r="K143" s="154"/>
      <c r="L143" s="154"/>
      <c r="M143" s="154"/>
      <c r="N143" s="244">
        <f>BK143</f>
        <v>0</v>
      </c>
      <c r="O143" s="245"/>
      <c r="P143" s="245"/>
      <c r="Q143" s="245"/>
      <c r="R143" s="147"/>
      <c r="T143" s="148"/>
      <c r="U143" s="145"/>
      <c r="V143" s="145"/>
      <c r="W143" s="149">
        <f>SUM(W144:W147)</f>
        <v>0</v>
      </c>
      <c r="X143" s="145"/>
      <c r="Y143" s="149">
        <f>SUM(Y144:Y147)</f>
        <v>0</v>
      </c>
      <c r="Z143" s="145"/>
      <c r="AA143" s="150">
        <f>SUM(AA144:AA147)</f>
        <v>0</v>
      </c>
      <c r="AR143" s="151" t="s">
        <v>17</v>
      </c>
      <c r="AT143" s="152" t="s">
        <v>77</v>
      </c>
      <c r="AU143" s="152" t="s">
        <v>17</v>
      </c>
      <c r="AY143" s="151" t="s">
        <v>144</v>
      </c>
      <c r="BK143" s="153">
        <f>SUM(BK144:BK147)</f>
        <v>0</v>
      </c>
    </row>
    <row r="144" spans="2:65" s="1" customFormat="1" ht="38.25" customHeight="1">
      <c r="B144" s="126"/>
      <c r="C144" s="155" t="s">
        <v>191</v>
      </c>
      <c r="D144" s="155" t="s">
        <v>145</v>
      </c>
      <c r="E144" s="156" t="s">
        <v>192</v>
      </c>
      <c r="F144" s="233" t="s">
        <v>193</v>
      </c>
      <c r="G144" s="233"/>
      <c r="H144" s="233"/>
      <c r="I144" s="233"/>
      <c r="J144" s="157" t="s">
        <v>194</v>
      </c>
      <c r="K144" s="158">
        <v>0.486</v>
      </c>
      <c r="L144" s="234">
        <v>0</v>
      </c>
      <c r="M144" s="234"/>
      <c r="N144" s="235">
        <f>ROUND(L144*K144,2)</f>
        <v>0</v>
      </c>
      <c r="O144" s="235"/>
      <c r="P144" s="235"/>
      <c r="Q144" s="235"/>
      <c r="R144" s="129"/>
      <c r="T144" s="159" t="s">
        <v>5</v>
      </c>
      <c r="U144" s="43" t="s">
        <v>45</v>
      </c>
      <c r="V144" s="35"/>
      <c r="W144" s="160">
        <f>V144*K144</f>
        <v>0</v>
      </c>
      <c r="X144" s="160">
        <v>0</v>
      </c>
      <c r="Y144" s="160">
        <f>X144*K144</f>
        <v>0</v>
      </c>
      <c r="Z144" s="160">
        <v>0</v>
      </c>
      <c r="AA144" s="161">
        <f>Z144*K144</f>
        <v>0</v>
      </c>
      <c r="AR144" s="18" t="s">
        <v>149</v>
      </c>
      <c r="AT144" s="18" t="s">
        <v>145</v>
      </c>
      <c r="AU144" s="18" t="s">
        <v>123</v>
      </c>
      <c r="AY144" s="18" t="s">
        <v>144</v>
      </c>
      <c r="BE144" s="100">
        <f>IF(U144="základní",N144,0)</f>
        <v>0</v>
      </c>
      <c r="BF144" s="100">
        <f>IF(U144="snížená",N144,0)</f>
        <v>0</v>
      </c>
      <c r="BG144" s="100">
        <f>IF(U144="zákl. přenesená",N144,0)</f>
        <v>0</v>
      </c>
      <c r="BH144" s="100">
        <f>IF(U144="sníž. přenesená",N144,0)</f>
        <v>0</v>
      </c>
      <c r="BI144" s="100">
        <f>IF(U144="nulová",N144,0)</f>
        <v>0</v>
      </c>
      <c r="BJ144" s="18" t="s">
        <v>123</v>
      </c>
      <c r="BK144" s="100">
        <f>ROUND(L144*K144,2)</f>
        <v>0</v>
      </c>
      <c r="BL144" s="18" t="s">
        <v>149</v>
      </c>
      <c r="BM144" s="18" t="s">
        <v>195</v>
      </c>
    </row>
    <row r="145" spans="2:65" s="1" customFormat="1" ht="38.25" customHeight="1">
      <c r="B145" s="126"/>
      <c r="C145" s="155" t="s">
        <v>196</v>
      </c>
      <c r="D145" s="155" t="s">
        <v>145</v>
      </c>
      <c r="E145" s="156" t="s">
        <v>197</v>
      </c>
      <c r="F145" s="233" t="s">
        <v>198</v>
      </c>
      <c r="G145" s="233"/>
      <c r="H145" s="233"/>
      <c r="I145" s="233"/>
      <c r="J145" s="157" t="s">
        <v>194</v>
      </c>
      <c r="K145" s="158">
        <v>0.486</v>
      </c>
      <c r="L145" s="234">
        <v>0</v>
      </c>
      <c r="M145" s="234"/>
      <c r="N145" s="235">
        <f>ROUND(L145*K145,2)</f>
        <v>0</v>
      </c>
      <c r="O145" s="235"/>
      <c r="P145" s="235"/>
      <c r="Q145" s="235"/>
      <c r="R145" s="129"/>
      <c r="T145" s="159" t="s">
        <v>5</v>
      </c>
      <c r="U145" s="43" t="s">
        <v>45</v>
      </c>
      <c r="V145" s="35"/>
      <c r="W145" s="160">
        <f>V145*K145</f>
        <v>0</v>
      </c>
      <c r="X145" s="160">
        <v>0</v>
      </c>
      <c r="Y145" s="160">
        <f>X145*K145</f>
        <v>0</v>
      </c>
      <c r="Z145" s="160">
        <v>0</v>
      </c>
      <c r="AA145" s="161">
        <f>Z145*K145</f>
        <v>0</v>
      </c>
      <c r="AR145" s="18" t="s">
        <v>149</v>
      </c>
      <c r="AT145" s="18" t="s">
        <v>145</v>
      </c>
      <c r="AU145" s="18" t="s">
        <v>123</v>
      </c>
      <c r="AY145" s="18" t="s">
        <v>144</v>
      </c>
      <c r="BE145" s="100">
        <f>IF(U145="základní",N145,0)</f>
        <v>0</v>
      </c>
      <c r="BF145" s="100">
        <f>IF(U145="snížená",N145,0)</f>
        <v>0</v>
      </c>
      <c r="BG145" s="100">
        <f>IF(U145="zákl. přenesená",N145,0)</f>
        <v>0</v>
      </c>
      <c r="BH145" s="100">
        <f>IF(U145="sníž. přenesená",N145,0)</f>
        <v>0</v>
      </c>
      <c r="BI145" s="100">
        <f>IF(U145="nulová",N145,0)</f>
        <v>0</v>
      </c>
      <c r="BJ145" s="18" t="s">
        <v>123</v>
      </c>
      <c r="BK145" s="100">
        <f>ROUND(L145*K145,2)</f>
        <v>0</v>
      </c>
      <c r="BL145" s="18" t="s">
        <v>149</v>
      </c>
      <c r="BM145" s="18" t="s">
        <v>199</v>
      </c>
    </row>
    <row r="146" spans="2:65" s="1" customFormat="1" ht="25.5" customHeight="1">
      <c r="B146" s="126"/>
      <c r="C146" s="155" t="s">
        <v>200</v>
      </c>
      <c r="D146" s="155" t="s">
        <v>145</v>
      </c>
      <c r="E146" s="156" t="s">
        <v>201</v>
      </c>
      <c r="F146" s="233" t="s">
        <v>202</v>
      </c>
      <c r="G146" s="233"/>
      <c r="H146" s="233"/>
      <c r="I146" s="233"/>
      <c r="J146" s="157" t="s">
        <v>194</v>
      </c>
      <c r="K146" s="158">
        <v>9.72</v>
      </c>
      <c r="L146" s="234">
        <v>0</v>
      </c>
      <c r="M146" s="234"/>
      <c r="N146" s="235">
        <f>ROUND(L146*K146,2)</f>
        <v>0</v>
      </c>
      <c r="O146" s="235"/>
      <c r="P146" s="235"/>
      <c r="Q146" s="235"/>
      <c r="R146" s="129"/>
      <c r="T146" s="159" t="s">
        <v>5</v>
      </c>
      <c r="U146" s="43" t="s">
        <v>45</v>
      </c>
      <c r="V146" s="35"/>
      <c r="W146" s="160">
        <f>V146*K146</f>
        <v>0</v>
      </c>
      <c r="X146" s="160">
        <v>0</v>
      </c>
      <c r="Y146" s="160">
        <f>X146*K146</f>
        <v>0</v>
      </c>
      <c r="Z146" s="160">
        <v>0</v>
      </c>
      <c r="AA146" s="161">
        <f>Z146*K146</f>
        <v>0</v>
      </c>
      <c r="AR146" s="18" t="s">
        <v>149</v>
      </c>
      <c r="AT146" s="18" t="s">
        <v>145</v>
      </c>
      <c r="AU146" s="18" t="s">
        <v>123</v>
      </c>
      <c r="AY146" s="18" t="s">
        <v>144</v>
      </c>
      <c r="BE146" s="100">
        <f>IF(U146="základní",N146,0)</f>
        <v>0</v>
      </c>
      <c r="BF146" s="100">
        <f>IF(U146="snížená",N146,0)</f>
        <v>0</v>
      </c>
      <c r="BG146" s="100">
        <f>IF(U146="zákl. přenesená",N146,0)</f>
        <v>0</v>
      </c>
      <c r="BH146" s="100">
        <f>IF(U146="sníž. přenesená",N146,0)</f>
        <v>0</v>
      </c>
      <c r="BI146" s="100">
        <f>IF(U146="nulová",N146,0)</f>
        <v>0</v>
      </c>
      <c r="BJ146" s="18" t="s">
        <v>123</v>
      </c>
      <c r="BK146" s="100">
        <f>ROUND(L146*K146,2)</f>
        <v>0</v>
      </c>
      <c r="BL146" s="18" t="s">
        <v>149</v>
      </c>
      <c r="BM146" s="18" t="s">
        <v>203</v>
      </c>
    </row>
    <row r="147" spans="2:65" s="1" customFormat="1" ht="38.25" customHeight="1">
      <c r="B147" s="126"/>
      <c r="C147" s="155" t="s">
        <v>11</v>
      </c>
      <c r="D147" s="155" t="s">
        <v>145</v>
      </c>
      <c r="E147" s="156" t="s">
        <v>204</v>
      </c>
      <c r="F147" s="233" t="s">
        <v>205</v>
      </c>
      <c r="G147" s="233"/>
      <c r="H147" s="233"/>
      <c r="I147" s="233"/>
      <c r="J147" s="157" t="s">
        <v>194</v>
      </c>
      <c r="K147" s="158">
        <v>0.242</v>
      </c>
      <c r="L147" s="234">
        <v>0</v>
      </c>
      <c r="M147" s="234"/>
      <c r="N147" s="235">
        <f>ROUND(L147*K147,2)</f>
        <v>0</v>
      </c>
      <c r="O147" s="235"/>
      <c r="P147" s="235"/>
      <c r="Q147" s="235"/>
      <c r="R147" s="129"/>
      <c r="T147" s="159" t="s">
        <v>5</v>
      </c>
      <c r="U147" s="43" t="s">
        <v>45</v>
      </c>
      <c r="V147" s="35"/>
      <c r="W147" s="160">
        <f>V147*K147</f>
        <v>0</v>
      </c>
      <c r="X147" s="160">
        <v>0</v>
      </c>
      <c r="Y147" s="160">
        <f>X147*K147</f>
        <v>0</v>
      </c>
      <c r="Z147" s="160">
        <v>0</v>
      </c>
      <c r="AA147" s="161">
        <f>Z147*K147</f>
        <v>0</v>
      </c>
      <c r="AR147" s="18" t="s">
        <v>149</v>
      </c>
      <c r="AT147" s="18" t="s">
        <v>145</v>
      </c>
      <c r="AU147" s="18" t="s">
        <v>123</v>
      </c>
      <c r="AY147" s="18" t="s">
        <v>144</v>
      </c>
      <c r="BE147" s="100">
        <f>IF(U147="základní",N147,0)</f>
        <v>0</v>
      </c>
      <c r="BF147" s="100">
        <f>IF(U147="snížená",N147,0)</f>
        <v>0</v>
      </c>
      <c r="BG147" s="100">
        <f>IF(U147="zákl. přenesená",N147,0)</f>
        <v>0</v>
      </c>
      <c r="BH147" s="100">
        <f>IF(U147="sníž. přenesená",N147,0)</f>
        <v>0</v>
      </c>
      <c r="BI147" s="100">
        <f>IF(U147="nulová",N147,0)</f>
        <v>0</v>
      </c>
      <c r="BJ147" s="18" t="s">
        <v>123</v>
      </c>
      <c r="BK147" s="100">
        <f>ROUND(L147*K147,2)</f>
        <v>0</v>
      </c>
      <c r="BL147" s="18" t="s">
        <v>149</v>
      </c>
      <c r="BM147" s="18" t="s">
        <v>206</v>
      </c>
    </row>
    <row r="148" spans="2:63" s="9" customFormat="1" ht="29.85" customHeight="1">
      <c r="B148" s="144"/>
      <c r="C148" s="145"/>
      <c r="D148" s="154" t="s">
        <v>111</v>
      </c>
      <c r="E148" s="154"/>
      <c r="F148" s="154"/>
      <c r="G148" s="154"/>
      <c r="H148" s="154"/>
      <c r="I148" s="154"/>
      <c r="J148" s="154"/>
      <c r="K148" s="154"/>
      <c r="L148" s="154"/>
      <c r="M148" s="154"/>
      <c r="N148" s="244">
        <f>BK148</f>
        <v>0</v>
      </c>
      <c r="O148" s="245"/>
      <c r="P148" s="245"/>
      <c r="Q148" s="245"/>
      <c r="R148" s="147"/>
      <c r="T148" s="148"/>
      <c r="U148" s="145"/>
      <c r="V148" s="145"/>
      <c r="W148" s="149">
        <f>W149</f>
        <v>0</v>
      </c>
      <c r="X148" s="145"/>
      <c r="Y148" s="149">
        <f>Y149</f>
        <v>0</v>
      </c>
      <c r="Z148" s="145"/>
      <c r="AA148" s="150">
        <f>AA149</f>
        <v>0</v>
      </c>
      <c r="AR148" s="151" t="s">
        <v>17</v>
      </c>
      <c r="AT148" s="152" t="s">
        <v>77</v>
      </c>
      <c r="AU148" s="152" t="s">
        <v>17</v>
      </c>
      <c r="AY148" s="151" t="s">
        <v>144</v>
      </c>
      <c r="BK148" s="153">
        <f>BK149</f>
        <v>0</v>
      </c>
    </row>
    <row r="149" spans="2:65" s="1" customFormat="1" ht="25.5" customHeight="1">
      <c r="B149" s="126"/>
      <c r="C149" s="155" t="s">
        <v>207</v>
      </c>
      <c r="D149" s="155" t="s">
        <v>145</v>
      </c>
      <c r="E149" s="156" t="s">
        <v>208</v>
      </c>
      <c r="F149" s="233" t="s">
        <v>209</v>
      </c>
      <c r="G149" s="233"/>
      <c r="H149" s="233"/>
      <c r="I149" s="233"/>
      <c r="J149" s="157" t="s">
        <v>194</v>
      </c>
      <c r="K149" s="158">
        <v>0.703</v>
      </c>
      <c r="L149" s="234">
        <v>0</v>
      </c>
      <c r="M149" s="234"/>
      <c r="N149" s="235">
        <f>ROUND(L149*K149,2)</f>
        <v>0</v>
      </c>
      <c r="O149" s="235"/>
      <c r="P149" s="235"/>
      <c r="Q149" s="235"/>
      <c r="R149" s="129"/>
      <c r="T149" s="159" t="s">
        <v>5</v>
      </c>
      <c r="U149" s="43" t="s">
        <v>45</v>
      </c>
      <c r="V149" s="35"/>
      <c r="W149" s="160">
        <f>V149*K149</f>
        <v>0</v>
      </c>
      <c r="X149" s="160">
        <v>0</v>
      </c>
      <c r="Y149" s="160">
        <f>X149*K149</f>
        <v>0</v>
      </c>
      <c r="Z149" s="160">
        <v>0</v>
      </c>
      <c r="AA149" s="161">
        <f>Z149*K149</f>
        <v>0</v>
      </c>
      <c r="AR149" s="18" t="s">
        <v>149</v>
      </c>
      <c r="AT149" s="18" t="s">
        <v>145</v>
      </c>
      <c r="AU149" s="18" t="s">
        <v>123</v>
      </c>
      <c r="AY149" s="18" t="s">
        <v>144</v>
      </c>
      <c r="BE149" s="100">
        <f>IF(U149="základní",N149,0)</f>
        <v>0</v>
      </c>
      <c r="BF149" s="100">
        <f>IF(U149="snížená",N149,0)</f>
        <v>0</v>
      </c>
      <c r="BG149" s="100">
        <f>IF(U149="zákl. přenesená",N149,0)</f>
        <v>0</v>
      </c>
      <c r="BH149" s="100">
        <f>IF(U149="sníž. přenesená",N149,0)</f>
        <v>0</v>
      </c>
      <c r="BI149" s="100">
        <f>IF(U149="nulová",N149,0)</f>
        <v>0</v>
      </c>
      <c r="BJ149" s="18" t="s">
        <v>123</v>
      </c>
      <c r="BK149" s="100">
        <f>ROUND(L149*K149,2)</f>
        <v>0</v>
      </c>
      <c r="BL149" s="18" t="s">
        <v>149</v>
      </c>
      <c r="BM149" s="18" t="s">
        <v>210</v>
      </c>
    </row>
    <row r="150" spans="2:63" s="9" customFormat="1" ht="37.35" customHeight="1">
      <c r="B150" s="144"/>
      <c r="C150" s="145"/>
      <c r="D150" s="146" t="s">
        <v>112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246">
        <f>BK150</f>
        <v>0</v>
      </c>
      <c r="O150" s="247"/>
      <c r="P150" s="247"/>
      <c r="Q150" s="247"/>
      <c r="R150" s="147"/>
      <c r="T150" s="148"/>
      <c r="U150" s="145"/>
      <c r="V150" s="145"/>
      <c r="W150" s="149">
        <f>W151+W153+W156+W161+W166+W168+W170</f>
        <v>0</v>
      </c>
      <c r="X150" s="145"/>
      <c r="Y150" s="149">
        <f>Y151+Y153+Y156+Y161+Y166+Y168+Y170</f>
        <v>0.13387373</v>
      </c>
      <c r="Z150" s="145"/>
      <c r="AA150" s="150">
        <f>AA151+AA153+AA156+AA161+AA166+AA168+AA170</f>
        <v>0.21850831999999998</v>
      </c>
      <c r="AR150" s="151" t="s">
        <v>149</v>
      </c>
      <c r="AT150" s="152" t="s">
        <v>77</v>
      </c>
      <c r="AU150" s="152" t="s">
        <v>78</v>
      </c>
      <c r="AY150" s="151" t="s">
        <v>144</v>
      </c>
      <c r="BK150" s="153">
        <f>BK151+BK153+BK156+BK161+BK166+BK168+BK170</f>
        <v>0</v>
      </c>
    </row>
    <row r="151" spans="2:63" s="9" customFormat="1" ht="19.9" customHeight="1">
      <c r="B151" s="144"/>
      <c r="C151" s="145"/>
      <c r="D151" s="154" t="s">
        <v>113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242">
        <f>BK151</f>
        <v>0</v>
      </c>
      <c r="O151" s="243"/>
      <c r="P151" s="243"/>
      <c r="Q151" s="243"/>
      <c r="R151" s="147"/>
      <c r="T151" s="148"/>
      <c r="U151" s="145"/>
      <c r="V151" s="145"/>
      <c r="W151" s="149">
        <f>W152</f>
        <v>0</v>
      </c>
      <c r="X151" s="145"/>
      <c r="Y151" s="149">
        <f>Y152</f>
        <v>0</v>
      </c>
      <c r="Z151" s="145"/>
      <c r="AA151" s="150">
        <f>AA152</f>
        <v>0</v>
      </c>
      <c r="AR151" s="151" t="s">
        <v>123</v>
      </c>
      <c r="AT151" s="152" t="s">
        <v>77</v>
      </c>
      <c r="AU151" s="152" t="s">
        <v>17</v>
      </c>
      <c r="AY151" s="151" t="s">
        <v>144</v>
      </c>
      <c r="BK151" s="153">
        <f>BK152</f>
        <v>0</v>
      </c>
    </row>
    <row r="152" spans="2:65" s="1" customFormat="1" ht="38.25" customHeight="1">
      <c r="B152" s="126"/>
      <c r="C152" s="155" t="s">
        <v>211</v>
      </c>
      <c r="D152" s="155" t="s">
        <v>145</v>
      </c>
      <c r="E152" s="156" t="s">
        <v>212</v>
      </c>
      <c r="F152" s="233" t="s">
        <v>213</v>
      </c>
      <c r="G152" s="233"/>
      <c r="H152" s="233"/>
      <c r="I152" s="233"/>
      <c r="J152" s="157" t="s">
        <v>148</v>
      </c>
      <c r="K152" s="158">
        <v>1</v>
      </c>
      <c r="L152" s="234">
        <v>0</v>
      </c>
      <c r="M152" s="234"/>
      <c r="N152" s="235">
        <f>ROUND(L152*K152,2)</f>
        <v>0</v>
      </c>
      <c r="O152" s="235"/>
      <c r="P152" s="235"/>
      <c r="Q152" s="235"/>
      <c r="R152" s="129"/>
      <c r="T152" s="159" t="s">
        <v>5</v>
      </c>
      <c r="U152" s="43" t="s">
        <v>45</v>
      </c>
      <c r="V152" s="35"/>
      <c r="W152" s="160">
        <f>V152*K152</f>
        <v>0</v>
      </c>
      <c r="X152" s="160">
        <v>0</v>
      </c>
      <c r="Y152" s="160">
        <f>X152*K152</f>
        <v>0</v>
      </c>
      <c r="Z152" s="160">
        <v>0</v>
      </c>
      <c r="AA152" s="161">
        <f>Z152*K152</f>
        <v>0</v>
      </c>
      <c r="AR152" s="18" t="s">
        <v>207</v>
      </c>
      <c r="AT152" s="18" t="s">
        <v>145</v>
      </c>
      <c r="AU152" s="18" t="s">
        <v>123</v>
      </c>
      <c r="AY152" s="18" t="s">
        <v>144</v>
      </c>
      <c r="BE152" s="100">
        <f>IF(U152="základní",N152,0)</f>
        <v>0</v>
      </c>
      <c r="BF152" s="100">
        <f>IF(U152="snížená",N152,0)</f>
        <v>0</v>
      </c>
      <c r="BG152" s="100">
        <f>IF(U152="zákl. přenesená",N152,0)</f>
        <v>0</v>
      </c>
      <c r="BH152" s="100">
        <f>IF(U152="sníž. přenesená",N152,0)</f>
        <v>0</v>
      </c>
      <c r="BI152" s="100">
        <f>IF(U152="nulová",N152,0)</f>
        <v>0</v>
      </c>
      <c r="BJ152" s="18" t="s">
        <v>123</v>
      </c>
      <c r="BK152" s="100">
        <f>ROUND(L152*K152,2)</f>
        <v>0</v>
      </c>
      <c r="BL152" s="18" t="s">
        <v>207</v>
      </c>
      <c r="BM152" s="18" t="s">
        <v>214</v>
      </c>
    </row>
    <row r="153" spans="2:63" s="9" customFormat="1" ht="29.85" customHeight="1">
      <c r="B153" s="144"/>
      <c r="C153" s="145"/>
      <c r="D153" s="154" t="s">
        <v>114</v>
      </c>
      <c r="E153" s="154"/>
      <c r="F153" s="154"/>
      <c r="G153" s="154"/>
      <c r="H153" s="154"/>
      <c r="I153" s="154"/>
      <c r="J153" s="154"/>
      <c r="K153" s="154"/>
      <c r="L153" s="154"/>
      <c r="M153" s="154"/>
      <c r="N153" s="244">
        <f>BK153</f>
        <v>0</v>
      </c>
      <c r="O153" s="245"/>
      <c r="P153" s="245"/>
      <c r="Q153" s="245"/>
      <c r="R153" s="147"/>
      <c r="T153" s="148"/>
      <c r="U153" s="145"/>
      <c r="V153" s="145"/>
      <c r="W153" s="149">
        <f>SUM(W154:W155)</f>
        <v>0</v>
      </c>
      <c r="X153" s="145"/>
      <c r="Y153" s="149">
        <f>SUM(Y154:Y155)</f>
        <v>0.02642903</v>
      </c>
      <c r="Z153" s="145"/>
      <c r="AA153" s="150">
        <f>SUM(AA154:AA155)</f>
        <v>0</v>
      </c>
      <c r="AR153" s="151" t="s">
        <v>123</v>
      </c>
      <c r="AT153" s="152" t="s">
        <v>77</v>
      </c>
      <c r="AU153" s="152" t="s">
        <v>17</v>
      </c>
      <c r="AY153" s="151" t="s">
        <v>144</v>
      </c>
      <c r="BK153" s="153">
        <f>SUM(BK154:BK155)</f>
        <v>0</v>
      </c>
    </row>
    <row r="154" spans="2:65" s="1" customFormat="1" ht="25.5" customHeight="1">
      <c r="B154" s="126"/>
      <c r="C154" s="155" t="s">
        <v>215</v>
      </c>
      <c r="D154" s="155" t="s">
        <v>145</v>
      </c>
      <c r="E154" s="156" t="s">
        <v>216</v>
      </c>
      <c r="F154" s="233" t="s">
        <v>217</v>
      </c>
      <c r="G154" s="233"/>
      <c r="H154" s="233"/>
      <c r="I154" s="233"/>
      <c r="J154" s="157" t="s">
        <v>153</v>
      </c>
      <c r="K154" s="158">
        <v>2.161</v>
      </c>
      <c r="L154" s="234">
        <v>0</v>
      </c>
      <c r="M154" s="234"/>
      <c r="N154" s="235">
        <f>ROUND(L154*K154,2)</f>
        <v>0</v>
      </c>
      <c r="O154" s="235"/>
      <c r="P154" s="235"/>
      <c r="Q154" s="235"/>
      <c r="R154" s="129"/>
      <c r="T154" s="159" t="s">
        <v>5</v>
      </c>
      <c r="U154" s="43" t="s">
        <v>45</v>
      </c>
      <c r="V154" s="35"/>
      <c r="W154" s="160">
        <f>V154*K154</f>
        <v>0</v>
      </c>
      <c r="X154" s="160">
        <v>0.01223</v>
      </c>
      <c r="Y154" s="160">
        <f>X154*K154</f>
        <v>0.02642903</v>
      </c>
      <c r="Z154" s="160">
        <v>0</v>
      </c>
      <c r="AA154" s="161">
        <f>Z154*K154</f>
        <v>0</v>
      </c>
      <c r="AR154" s="18" t="s">
        <v>207</v>
      </c>
      <c r="AT154" s="18" t="s">
        <v>145</v>
      </c>
      <c r="AU154" s="18" t="s">
        <v>123</v>
      </c>
      <c r="AY154" s="18" t="s">
        <v>144</v>
      </c>
      <c r="BE154" s="100">
        <f>IF(U154="základní",N154,0)</f>
        <v>0</v>
      </c>
      <c r="BF154" s="100">
        <f>IF(U154="snížená",N154,0)</f>
        <v>0</v>
      </c>
      <c r="BG154" s="100">
        <f>IF(U154="zákl. přenesená",N154,0)</f>
        <v>0</v>
      </c>
      <c r="BH154" s="100">
        <f>IF(U154="sníž. přenesená",N154,0)</f>
        <v>0</v>
      </c>
      <c r="BI154" s="100">
        <f>IF(U154="nulová",N154,0)</f>
        <v>0</v>
      </c>
      <c r="BJ154" s="18" t="s">
        <v>123</v>
      </c>
      <c r="BK154" s="100">
        <f>ROUND(L154*K154,2)</f>
        <v>0</v>
      </c>
      <c r="BL154" s="18" t="s">
        <v>207</v>
      </c>
      <c r="BM154" s="18" t="s">
        <v>218</v>
      </c>
    </row>
    <row r="155" spans="2:65" s="1" customFormat="1" ht="25.5" customHeight="1">
      <c r="B155" s="126"/>
      <c r="C155" s="155" t="s">
        <v>219</v>
      </c>
      <c r="D155" s="155" t="s">
        <v>145</v>
      </c>
      <c r="E155" s="156" t="s">
        <v>220</v>
      </c>
      <c r="F155" s="233" t="s">
        <v>221</v>
      </c>
      <c r="G155" s="233"/>
      <c r="H155" s="233"/>
      <c r="I155" s="233"/>
      <c r="J155" s="157" t="s">
        <v>222</v>
      </c>
      <c r="K155" s="162">
        <v>0</v>
      </c>
      <c r="L155" s="234">
        <v>0</v>
      </c>
      <c r="M155" s="234"/>
      <c r="N155" s="235">
        <f>ROUND(L155*K155,2)</f>
        <v>0</v>
      </c>
      <c r="O155" s="235"/>
      <c r="P155" s="235"/>
      <c r="Q155" s="235"/>
      <c r="R155" s="129"/>
      <c r="T155" s="159" t="s">
        <v>5</v>
      </c>
      <c r="U155" s="43" t="s">
        <v>45</v>
      </c>
      <c r="V155" s="35"/>
      <c r="W155" s="160">
        <f>V155*K155</f>
        <v>0</v>
      </c>
      <c r="X155" s="160">
        <v>0</v>
      </c>
      <c r="Y155" s="160">
        <f>X155*K155</f>
        <v>0</v>
      </c>
      <c r="Z155" s="160">
        <v>0</v>
      </c>
      <c r="AA155" s="161">
        <f>Z155*K155</f>
        <v>0</v>
      </c>
      <c r="AR155" s="18" t="s">
        <v>207</v>
      </c>
      <c r="AT155" s="18" t="s">
        <v>145</v>
      </c>
      <c r="AU155" s="18" t="s">
        <v>123</v>
      </c>
      <c r="AY155" s="18" t="s">
        <v>144</v>
      </c>
      <c r="BE155" s="100">
        <f>IF(U155="základní",N155,0)</f>
        <v>0</v>
      </c>
      <c r="BF155" s="100">
        <f>IF(U155="snížená",N155,0)</f>
        <v>0</v>
      </c>
      <c r="BG155" s="100">
        <f>IF(U155="zákl. přenesená",N155,0)</f>
        <v>0</v>
      </c>
      <c r="BH155" s="100">
        <f>IF(U155="sníž. přenesená",N155,0)</f>
        <v>0</v>
      </c>
      <c r="BI155" s="100">
        <f>IF(U155="nulová",N155,0)</f>
        <v>0</v>
      </c>
      <c r="BJ155" s="18" t="s">
        <v>123</v>
      </c>
      <c r="BK155" s="100">
        <f>ROUND(L155*K155,2)</f>
        <v>0</v>
      </c>
      <c r="BL155" s="18" t="s">
        <v>207</v>
      </c>
      <c r="BM155" s="18" t="s">
        <v>223</v>
      </c>
    </row>
    <row r="156" spans="2:63" s="9" customFormat="1" ht="29.85" customHeight="1">
      <c r="B156" s="144"/>
      <c r="C156" s="145"/>
      <c r="D156" s="154" t="s">
        <v>115</v>
      </c>
      <c r="E156" s="154"/>
      <c r="F156" s="154"/>
      <c r="G156" s="154"/>
      <c r="H156" s="154"/>
      <c r="I156" s="154"/>
      <c r="J156" s="154"/>
      <c r="K156" s="154"/>
      <c r="L156" s="154"/>
      <c r="M156" s="154"/>
      <c r="N156" s="244">
        <f>BK156</f>
        <v>0</v>
      </c>
      <c r="O156" s="245"/>
      <c r="P156" s="245"/>
      <c r="Q156" s="245"/>
      <c r="R156" s="147"/>
      <c r="T156" s="148"/>
      <c r="U156" s="145"/>
      <c r="V156" s="145"/>
      <c r="W156" s="149">
        <f>SUM(W157:W160)</f>
        <v>0</v>
      </c>
      <c r="X156" s="145"/>
      <c r="Y156" s="149">
        <f>SUM(Y157:Y160)</f>
        <v>0.00045</v>
      </c>
      <c r="Z156" s="145"/>
      <c r="AA156" s="150">
        <f>SUM(AA157:AA160)</f>
        <v>0</v>
      </c>
      <c r="AR156" s="151" t="s">
        <v>123</v>
      </c>
      <c r="AT156" s="152" t="s">
        <v>77</v>
      </c>
      <c r="AU156" s="152" t="s">
        <v>17</v>
      </c>
      <c r="AY156" s="151" t="s">
        <v>144</v>
      </c>
      <c r="BK156" s="153">
        <f>SUM(BK157:BK160)</f>
        <v>0</v>
      </c>
    </row>
    <row r="157" spans="2:65" s="1" customFormat="1" ht="25.5" customHeight="1">
      <c r="B157" s="126"/>
      <c r="C157" s="155" t="s">
        <v>224</v>
      </c>
      <c r="D157" s="155" t="s">
        <v>145</v>
      </c>
      <c r="E157" s="156" t="s">
        <v>225</v>
      </c>
      <c r="F157" s="233" t="s">
        <v>226</v>
      </c>
      <c r="G157" s="233"/>
      <c r="H157" s="233"/>
      <c r="I157" s="233"/>
      <c r="J157" s="157" t="s">
        <v>148</v>
      </c>
      <c r="K157" s="158">
        <v>1</v>
      </c>
      <c r="L157" s="234">
        <v>0</v>
      </c>
      <c r="M157" s="234"/>
      <c r="N157" s="235">
        <f>ROUND(L157*K157,2)</f>
        <v>0</v>
      </c>
      <c r="O157" s="235"/>
      <c r="P157" s="235"/>
      <c r="Q157" s="235"/>
      <c r="R157" s="129"/>
      <c r="T157" s="159" t="s">
        <v>5</v>
      </c>
      <c r="U157" s="43" t="s">
        <v>45</v>
      </c>
      <c r="V157" s="35"/>
      <c r="W157" s="160">
        <f>V157*K157</f>
        <v>0</v>
      </c>
      <c r="X157" s="160">
        <v>0.00015</v>
      </c>
      <c r="Y157" s="160">
        <f>X157*K157</f>
        <v>0.00015</v>
      </c>
      <c r="Z157" s="160">
        <v>0</v>
      </c>
      <c r="AA157" s="161">
        <f>Z157*K157</f>
        <v>0</v>
      </c>
      <c r="AR157" s="18" t="s">
        <v>207</v>
      </c>
      <c r="AT157" s="18" t="s">
        <v>145</v>
      </c>
      <c r="AU157" s="18" t="s">
        <v>123</v>
      </c>
      <c r="AY157" s="18" t="s">
        <v>144</v>
      </c>
      <c r="BE157" s="100">
        <f>IF(U157="základní",N157,0)</f>
        <v>0</v>
      </c>
      <c r="BF157" s="100">
        <f>IF(U157="snížená",N157,0)</f>
        <v>0</v>
      </c>
      <c r="BG157" s="100">
        <f>IF(U157="zákl. přenesená",N157,0)</f>
        <v>0</v>
      </c>
      <c r="BH157" s="100">
        <f>IF(U157="sníž. přenesená",N157,0)</f>
        <v>0</v>
      </c>
      <c r="BI157" s="100">
        <f>IF(U157="nulová",N157,0)</f>
        <v>0</v>
      </c>
      <c r="BJ157" s="18" t="s">
        <v>123</v>
      </c>
      <c r="BK157" s="100">
        <f>ROUND(L157*K157,2)</f>
        <v>0</v>
      </c>
      <c r="BL157" s="18" t="s">
        <v>207</v>
      </c>
      <c r="BM157" s="18" t="s">
        <v>227</v>
      </c>
    </row>
    <row r="158" spans="2:65" s="1" customFormat="1" ht="25.5" customHeight="1">
      <c r="B158" s="126"/>
      <c r="C158" s="155" t="s">
        <v>10</v>
      </c>
      <c r="D158" s="155" t="s">
        <v>145</v>
      </c>
      <c r="E158" s="156" t="s">
        <v>228</v>
      </c>
      <c r="F158" s="233" t="s">
        <v>229</v>
      </c>
      <c r="G158" s="233"/>
      <c r="H158" s="233"/>
      <c r="I158" s="233"/>
      <c r="J158" s="157" t="s">
        <v>148</v>
      </c>
      <c r="K158" s="158">
        <v>1</v>
      </c>
      <c r="L158" s="234">
        <v>0</v>
      </c>
      <c r="M158" s="234"/>
      <c r="N158" s="235">
        <f>ROUND(L158*K158,2)</f>
        <v>0</v>
      </c>
      <c r="O158" s="235"/>
      <c r="P158" s="235"/>
      <c r="Q158" s="235"/>
      <c r="R158" s="129"/>
      <c r="T158" s="159" t="s">
        <v>5</v>
      </c>
      <c r="U158" s="43" t="s">
        <v>45</v>
      </c>
      <c r="V158" s="35"/>
      <c r="W158" s="160">
        <f>V158*K158</f>
        <v>0</v>
      </c>
      <c r="X158" s="160">
        <v>0.00015</v>
      </c>
      <c r="Y158" s="160">
        <f>X158*K158</f>
        <v>0.00015</v>
      </c>
      <c r="Z158" s="160">
        <v>0</v>
      </c>
      <c r="AA158" s="161">
        <f>Z158*K158</f>
        <v>0</v>
      </c>
      <c r="AR158" s="18" t="s">
        <v>207</v>
      </c>
      <c r="AT158" s="18" t="s">
        <v>145</v>
      </c>
      <c r="AU158" s="18" t="s">
        <v>123</v>
      </c>
      <c r="AY158" s="18" t="s">
        <v>144</v>
      </c>
      <c r="BE158" s="100">
        <f>IF(U158="základní",N158,0)</f>
        <v>0</v>
      </c>
      <c r="BF158" s="100">
        <f>IF(U158="snížená",N158,0)</f>
        <v>0</v>
      </c>
      <c r="BG158" s="100">
        <f>IF(U158="zákl. přenesená",N158,0)</f>
        <v>0</v>
      </c>
      <c r="BH158" s="100">
        <f>IF(U158="sníž. přenesená",N158,0)</f>
        <v>0</v>
      </c>
      <c r="BI158" s="100">
        <f>IF(U158="nulová",N158,0)</f>
        <v>0</v>
      </c>
      <c r="BJ158" s="18" t="s">
        <v>123</v>
      </c>
      <c r="BK158" s="100">
        <f>ROUND(L158*K158,2)</f>
        <v>0</v>
      </c>
      <c r="BL158" s="18" t="s">
        <v>207</v>
      </c>
      <c r="BM158" s="18" t="s">
        <v>230</v>
      </c>
    </row>
    <row r="159" spans="2:65" s="1" customFormat="1" ht="25.5" customHeight="1">
      <c r="B159" s="126"/>
      <c r="C159" s="155" t="s">
        <v>231</v>
      </c>
      <c r="D159" s="155" t="s">
        <v>145</v>
      </c>
      <c r="E159" s="156" t="s">
        <v>232</v>
      </c>
      <c r="F159" s="233" t="s">
        <v>233</v>
      </c>
      <c r="G159" s="233"/>
      <c r="H159" s="233"/>
      <c r="I159" s="233"/>
      <c r="J159" s="157" t="s">
        <v>148</v>
      </c>
      <c r="K159" s="158">
        <v>1</v>
      </c>
      <c r="L159" s="234">
        <v>0</v>
      </c>
      <c r="M159" s="234"/>
      <c r="N159" s="235">
        <f>ROUND(L159*K159,2)</f>
        <v>0</v>
      </c>
      <c r="O159" s="235"/>
      <c r="P159" s="235"/>
      <c r="Q159" s="235"/>
      <c r="R159" s="129"/>
      <c r="T159" s="159" t="s">
        <v>5</v>
      </c>
      <c r="U159" s="43" t="s">
        <v>45</v>
      </c>
      <c r="V159" s="35"/>
      <c r="W159" s="160">
        <f>V159*K159</f>
        <v>0</v>
      </c>
      <c r="X159" s="160">
        <v>0.00015</v>
      </c>
      <c r="Y159" s="160">
        <f>X159*K159</f>
        <v>0.00015</v>
      </c>
      <c r="Z159" s="160">
        <v>0</v>
      </c>
      <c r="AA159" s="161">
        <f>Z159*K159</f>
        <v>0</v>
      </c>
      <c r="AR159" s="18" t="s">
        <v>207</v>
      </c>
      <c r="AT159" s="18" t="s">
        <v>145</v>
      </c>
      <c r="AU159" s="18" t="s">
        <v>123</v>
      </c>
      <c r="AY159" s="18" t="s">
        <v>144</v>
      </c>
      <c r="BE159" s="100">
        <f>IF(U159="základní",N159,0)</f>
        <v>0</v>
      </c>
      <c r="BF159" s="100">
        <f>IF(U159="snížená",N159,0)</f>
        <v>0</v>
      </c>
      <c r="BG159" s="100">
        <f>IF(U159="zákl. přenesená",N159,0)</f>
        <v>0</v>
      </c>
      <c r="BH159" s="100">
        <f>IF(U159="sníž. přenesená",N159,0)</f>
        <v>0</v>
      </c>
      <c r="BI159" s="100">
        <f>IF(U159="nulová",N159,0)</f>
        <v>0</v>
      </c>
      <c r="BJ159" s="18" t="s">
        <v>123</v>
      </c>
      <c r="BK159" s="100">
        <f>ROUND(L159*K159,2)</f>
        <v>0</v>
      </c>
      <c r="BL159" s="18" t="s">
        <v>207</v>
      </c>
      <c r="BM159" s="18" t="s">
        <v>234</v>
      </c>
    </row>
    <row r="160" spans="2:65" s="1" customFormat="1" ht="25.5" customHeight="1">
      <c r="B160" s="126"/>
      <c r="C160" s="155" t="s">
        <v>235</v>
      </c>
      <c r="D160" s="155" t="s">
        <v>145</v>
      </c>
      <c r="E160" s="156" t="s">
        <v>236</v>
      </c>
      <c r="F160" s="233" t="s">
        <v>237</v>
      </c>
      <c r="G160" s="233"/>
      <c r="H160" s="233"/>
      <c r="I160" s="233"/>
      <c r="J160" s="157" t="s">
        <v>222</v>
      </c>
      <c r="K160" s="162">
        <v>0</v>
      </c>
      <c r="L160" s="234">
        <v>0</v>
      </c>
      <c r="M160" s="234"/>
      <c r="N160" s="235">
        <f>ROUND(L160*K160,2)</f>
        <v>0</v>
      </c>
      <c r="O160" s="235"/>
      <c r="P160" s="235"/>
      <c r="Q160" s="235"/>
      <c r="R160" s="129"/>
      <c r="T160" s="159" t="s">
        <v>5</v>
      </c>
      <c r="U160" s="43" t="s">
        <v>45</v>
      </c>
      <c r="V160" s="35"/>
      <c r="W160" s="160">
        <f>V160*K160</f>
        <v>0</v>
      </c>
      <c r="X160" s="160">
        <v>0</v>
      </c>
      <c r="Y160" s="160">
        <f>X160*K160</f>
        <v>0</v>
      </c>
      <c r="Z160" s="160">
        <v>0</v>
      </c>
      <c r="AA160" s="161">
        <f>Z160*K160</f>
        <v>0</v>
      </c>
      <c r="AR160" s="18" t="s">
        <v>207</v>
      </c>
      <c r="AT160" s="18" t="s">
        <v>145</v>
      </c>
      <c r="AU160" s="18" t="s">
        <v>123</v>
      </c>
      <c r="AY160" s="18" t="s">
        <v>144</v>
      </c>
      <c r="BE160" s="100">
        <f>IF(U160="základní",N160,0)</f>
        <v>0</v>
      </c>
      <c r="BF160" s="100">
        <f>IF(U160="snížená",N160,0)</f>
        <v>0</v>
      </c>
      <c r="BG160" s="100">
        <f>IF(U160="zákl. přenesená",N160,0)</f>
        <v>0</v>
      </c>
      <c r="BH160" s="100">
        <f>IF(U160="sníž. přenesená",N160,0)</f>
        <v>0</v>
      </c>
      <c r="BI160" s="100">
        <f>IF(U160="nulová",N160,0)</f>
        <v>0</v>
      </c>
      <c r="BJ160" s="18" t="s">
        <v>123</v>
      </c>
      <c r="BK160" s="100">
        <f>ROUND(L160*K160,2)</f>
        <v>0</v>
      </c>
      <c r="BL160" s="18" t="s">
        <v>207</v>
      </c>
      <c r="BM160" s="18" t="s">
        <v>238</v>
      </c>
    </row>
    <row r="161" spans="2:63" s="9" customFormat="1" ht="29.85" customHeight="1">
      <c r="B161" s="144"/>
      <c r="C161" s="145"/>
      <c r="D161" s="154" t="s">
        <v>116</v>
      </c>
      <c r="E161" s="154"/>
      <c r="F161" s="154"/>
      <c r="G161" s="154"/>
      <c r="H161" s="154"/>
      <c r="I161" s="154"/>
      <c r="J161" s="154"/>
      <c r="K161" s="154"/>
      <c r="L161" s="154"/>
      <c r="M161" s="154"/>
      <c r="N161" s="244">
        <f>BK161</f>
        <v>0</v>
      </c>
      <c r="O161" s="245"/>
      <c r="P161" s="245"/>
      <c r="Q161" s="245"/>
      <c r="R161" s="147"/>
      <c r="T161" s="148"/>
      <c r="U161" s="145"/>
      <c r="V161" s="145"/>
      <c r="W161" s="149">
        <f>SUM(W162:W165)</f>
        <v>0</v>
      </c>
      <c r="X161" s="145"/>
      <c r="Y161" s="149">
        <f>SUM(Y162:Y165)</f>
        <v>0.07219999999999999</v>
      </c>
      <c r="Z161" s="145"/>
      <c r="AA161" s="150">
        <f>SUM(AA162:AA165)</f>
        <v>0.21850831999999998</v>
      </c>
      <c r="AR161" s="151" t="s">
        <v>123</v>
      </c>
      <c r="AT161" s="152" t="s">
        <v>77</v>
      </c>
      <c r="AU161" s="152" t="s">
        <v>17</v>
      </c>
      <c r="AY161" s="151" t="s">
        <v>144</v>
      </c>
      <c r="BK161" s="153">
        <f>SUM(BK162:BK165)</f>
        <v>0</v>
      </c>
    </row>
    <row r="162" spans="2:65" s="1" customFormat="1" ht="25.5" customHeight="1">
      <c r="B162" s="126"/>
      <c r="C162" s="155" t="s">
        <v>239</v>
      </c>
      <c r="D162" s="155" t="s">
        <v>145</v>
      </c>
      <c r="E162" s="156" t="s">
        <v>240</v>
      </c>
      <c r="F162" s="233" t="s">
        <v>241</v>
      </c>
      <c r="G162" s="233"/>
      <c r="H162" s="233"/>
      <c r="I162" s="233"/>
      <c r="J162" s="157" t="s">
        <v>161</v>
      </c>
      <c r="K162" s="158">
        <v>2</v>
      </c>
      <c r="L162" s="234">
        <v>0</v>
      </c>
      <c r="M162" s="234"/>
      <c r="N162" s="235">
        <f>ROUND(L162*K162,2)</f>
        <v>0</v>
      </c>
      <c r="O162" s="235"/>
      <c r="P162" s="235"/>
      <c r="Q162" s="235"/>
      <c r="R162" s="129"/>
      <c r="T162" s="159" t="s">
        <v>5</v>
      </c>
      <c r="U162" s="43" t="s">
        <v>45</v>
      </c>
      <c r="V162" s="35"/>
      <c r="W162" s="160">
        <f>V162*K162</f>
        <v>0</v>
      </c>
      <c r="X162" s="160">
        <v>0.00374</v>
      </c>
      <c r="Y162" s="160">
        <f>X162*K162</f>
        <v>0.00748</v>
      </c>
      <c r="Z162" s="160">
        <v>0</v>
      </c>
      <c r="AA162" s="161">
        <f>Z162*K162</f>
        <v>0</v>
      </c>
      <c r="AR162" s="18" t="s">
        <v>207</v>
      </c>
      <c r="AT162" s="18" t="s">
        <v>145</v>
      </c>
      <c r="AU162" s="18" t="s">
        <v>123</v>
      </c>
      <c r="AY162" s="18" t="s">
        <v>144</v>
      </c>
      <c r="BE162" s="100">
        <f>IF(U162="základní",N162,0)</f>
        <v>0</v>
      </c>
      <c r="BF162" s="100">
        <f>IF(U162="snížená",N162,0)</f>
        <v>0</v>
      </c>
      <c r="BG162" s="100">
        <f>IF(U162="zákl. přenesená",N162,0)</f>
        <v>0</v>
      </c>
      <c r="BH162" s="100">
        <f>IF(U162="sníž. přenesená",N162,0)</f>
        <v>0</v>
      </c>
      <c r="BI162" s="100">
        <f>IF(U162="nulová",N162,0)</f>
        <v>0</v>
      </c>
      <c r="BJ162" s="18" t="s">
        <v>123</v>
      </c>
      <c r="BK162" s="100">
        <f>ROUND(L162*K162,2)</f>
        <v>0</v>
      </c>
      <c r="BL162" s="18" t="s">
        <v>207</v>
      </c>
      <c r="BM162" s="18" t="s">
        <v>242</v>
      </c>
    </row>
    <row r="163" spans="2:65" s="1" customFormat="1" ht="25.5" customHeight="1">
      <c r="B163" s="126"/>
      <c r="C163" s="155" t="s">
        <v>243</v>
      </c>
      <c r="D163" s="155" t="s">
        <v>145</v>
      </c>
      <c r="E163" s="156" t="s">
        <v>244</v>
      </c>
      <c r="F163" s="233" t="s">
        <v>245</v>
      </c>
      <c r="G163" s="233"/>
      <c r="H163" s="233"/>
      <c r="I163" s="233"/>
      <c r="J163" s="157" t="s">
        <v>153</v>
      </c>
      <c r="K163" s="158">
        <v>1.296</v>
      </c>
      <c r="L163" s="234">
        <v>0</v>
      </c>
      <c r="M163" s="234"/>
      <c r="N163" s="235">
        <f>ROUND(L163*K163,2)</f>
        <v>0</v>
      </c>
      <c r="O163" s="235"/>
      <c r="P163" s="235"/>
      <c r="Q163" s="235"/>
      <c r="R163" s="129"/>
      <c r="T163" s="159" t="s">
        <v>5</v>
      </c>
      <c r="U163" s="43" t="s">
        <v>45</v>
      </c>
      <c r="V163" s="35"/>
      <c r="W163" s="160">
        <f>V163*K163</f>
        <v>0</v>
      </c>
      <c r="X163" s="160">
        <v>0</v>
      </c>
      <c r="Y163" s="160">
        <f>X163*K163</f>
        <v>0</v>
      </c>
      <c r="Z163" s="160">
        <v>0.08317</v>
      </c>
      <c r="AA163" s="161">
        <f>Z163*K163</f>
        <v>0.10778831999999999</v>
      </c>
      <c r="AR163" s="18" t="s">
        <v>207</v>
      </c>
      <c r="AT163" s="18" t="s">
        <v>145</v>
      </c>
      <c r="AU163" s="18" t="s">
        <v>123</v>
      </c>
      <c r="AY163" s="18" t="s">
        <v>144</v>
      </c>
      <c r="BE163" s="100">
        <f>IF(U163="základní",N163,0)</f>
        <v>0</v>
      </c>
      <c r="BF163" s="100">
        <f>IF(U163="snížená",N163,0)</f>
        <v>0</v>
      </c>
      <c r="BG163" s="100">
        <f>IF(U163="zákl. přenesená",N163,0)</f>
        <v>0</v>
      </c>
      <c r="BH163" s="100">
        <f>IF(U163="sníž. přenesená",N163,0)</f>
        <v>0</v>
      </c>
      <c r="BI163" s="100">
        <f>IF(U163="nulová",N163,0)</f>
        <v>0</v>
      </c>
      <c r="BJ163" s="18" t="s">
        <v>123</v>
      </c>
      <c r="BK163" s="100">
        <f>ROUND(L163*K163,2)</f>
        <v>0</v>
      </c>
      <c r="BL163" s="18" t="s">
        <v>207</v>
      </c>
      <c r="BM163" s="18" t="s">
        <v>246</v>
      </c>
    </row>
    <row r="164" spans="2:65" s="1" customFormat="1" ht="25.5" customHeight="1">
      <c r="B164" s="126"/>
      <c r="C164" s="155" t="s">
        <v>247</v>
      </c>
      <c r="D164" s="155" t="s">
        <v>145</v>
      </c>
      <c r="E164" s="156" t="s">
        <v>248</v>
      </c>
      <c r="F164" s="233" t="s">
        <v>249</v>
      </c>
      <c r="G164" s="233"/>
      <c r="H164" s="233"/>
      <c r="I164" s="233"/>
      <c r="J164" s="157" t="s">
        <v>148</v>
      </c>
      <c r="K164" s="158">
        <v>16</v>
      </c>
      <c r="L164" s="234">
        <v>0</v>
      </c>
      <c r="M164" s="234"/>
      <c r="N164" s="235">
        <f>ROUND(L164*K164,2)</f>
        <v>0</v>
      </c>
      <c r="O164" s="235"/>
      <c r="P164" s="235"/>
      <c r="Q164" s="235"/>
      <c r="R164" s="129"/>
      <c r="T164" s="159" t="s">
        <v>5</v>
      </c>
      <c r="U164" s="43" t="s">
        <v>45</v>
      </c>
      <c r="V164" s="35"/>
      <c r="W164" s="160">
        <f>V164*K164</f>
        <v>0</v>
      </c>
      <c r="X164" s="160">
        <v>0.00067</v>
      </c>
      <c r="Y164" s="160">
        <f>X164*K164</f>
        <v>0.01072</v>
      </c>
      <c r="Z164" s="160">
        <v>0.00692</v>
      </c>
      <c r="AA164" s="161">
        <f>Z164*K164</f>
        <v>0.11072</v>
      </c>
      <c r="AR164" s="18" t="s">
        <v>207</v>
      </c>
      <c r="AT164" s="18" t="s">
        <v>145</v>
      </c>
      <c r="AU164" s="18" t="s">
        <v>123</v>
      </c>
      <c r="AY164" s="18" t="s">
        <v>144</v>
      </c>
      <c r="BE164" s="100">
        <f>IF(U164="základní",N164,0)</f>
        <v>0</v>
      </c>
      <c r="BF164" s="100">
        <f>IF(U164="snížená",N164,0)</f>
        <v>0</v>
      </c>
      <c r="BG164" s="100">
        <f>IF(U164="zákl. přenesená",N164,0)</f>
        <v>0</v>
      </c>
      <c r="BH164" s="100">
        <f>IF(U164="sníž. přenesená",N164,0)</f>
        <v>0</v>
      </c>
      <c r="BI164" s="100">
        <f>IF(U164="nulová",N164,0)</f>
        <v>0</v>
      </c>
      <c r="BJ164" s="18" t="s">
        <v>123</v>
      </c>
      <c r="BK164" s="100">
        <f>ROUND(L164*K164,2)</f>
        <v>0</v>
      </c>
      <c r="BL164" s="18" t="s">
        <v>207</v>
      </c>
      <c r="BM164" s="18" t="s">
        <v>250</v>
      </c>
    </row>
    <row r="165" spans="2:65" s="1" customFormat="1" ht="25.5" customHeight="1">
      <c r="B165" s="126"/>
      <c r="C165" s="163" t="s">
        <v>251</v>
      </c>
      <c r="D165" s="163" t="s">
        <v>252</v>
      </c>
      <c r="E165" s="164" t="s">
        <v>253</v>
      </c>
      <c r="F165" s="236" t="s">
        <v>254</v>
      </c>
      <c r="G165" s="236"/>
      <c r="H165" s="236"/>
      <c r="I165" s="236"/>
      <c r="J165" s="165" t="s">
        <v>153</v>
      </c>
      <c r="K165" s="166">
        <v>3</v>
      </c>
      <c r="L165" s="237">
        <v>0</v>
      </c>
      <c r="M165" s="237"/>
      <c r="N165" s="238">
        <f>ROUND(L165*K165,2)</f>
        <v>0</v>
      </c>
      <c r="O165" s="235"/>
      <c r="P165" s="235"/>
      <c r="Q165" s="235"/>
      <c r="R165" s="129"/>
      <c r="T165" s="159" t="s">
        <v>5</v>
      </c>
      <c r="U165" s="43" t="s">
        <v>45</v>
      </c>
      <c r="V165" s="35"/>
      <c r="W165" s="160">
        <f>V165*K165</f>
        <v>0</v>
      </c>
      <c r="X165" s="160">
        <v>0.018</v>
      </c>
      <c r="Y165" s="160">
        <f>X165*K165</f>
        <v>0.05399999999999999</v>
      </c>
      <c r="Z165" s="160">
        <v>0</v>
      </c>
      <c r="AA165" s="161">
        <f>Z165*K165</f>
        <v>0</v>
      </c>
      <c r="AR165" s="18" t="s">
        <v>255</v>
      </c>
      <c r="AT165" s="18" t="s">
        <v>252</v>
      </c>
      <c r="AU165" s="18" t="s">
        <v>123</v>
      </c>
      <c r="AY165" s="18" t="s">
        <v>144</v>
      </c>
      <c r="BE165" s="100">
        <f>IF(U165="základní",N165,0)</f>
        <v>0</v>
      </c>
      <c r="BF165" s="100">
        <f>IF(U165="snížená",N165,0)</f>
        <v>0</v>
      </c>
      <c r="BG165" s="100">
        <f>IF(U165="zákl. přenesená",N165,0)</f>
        <v>0</v>
      </c>
      <c r="BH165" s="100">
        <f>IF(U165="sníž. přenesená",N165,0)</f>
        <v>0</v>
      </c>
      <c r="BI165" s="100">
        <f>IF(U165="nulová",N165,0)</f>
        <v>0</v>
      </c>
      <c r="BJ165" s="18" t="s">
        <v>123</v>
      </c>
      <c r="BK165" s="100">
        <f>ROUND(L165*K165,2)</f>
        <v>0</v>
      </c>
      <c r="BL165" s="18" t="s">
        <v>207</v>
      </c>
      <c r="BM165" s="18" t="s">
        <v>256</v>
      </c>
    </row>
    <row r="166" spans="2:63" s="9" customFormat="1" ht="29.85" customHeight="1">
      <c r="B166" s="144"/>
      <c r="C166" s="145"/>
      <c r="D166" s="154" t="s">
        <v>117</v>
      </c>
      <c r="E166" s="154"/>
      <c r="F166" s="154"/>
      <c r="G166" s="154"/>
      <c r="H166" s="154"/>
      <c r="I166" s="154"/>
      <c r="J166" s="154"/>
      <c r="K166" s="154"/>
      <c r="L166" s="154"/>
      <c r="M166" s="154"/>
      <c r="N166" s="244">
        <f>BK166</f>
        <v>0</v>
      </c>
      <c r="O166" s="245"/>
      <c r="P166" s="245"/>
      <c r="Q166" s="245"/>
      <c r="R166" s="147"/>
      <c r="T166" s="148"/>
      <c r="U166" s="145"/>
      <c r="V166" s="145"/>
      <c r="W166" s="149">
        <f>W167</f>
        <v>0</v>
      </c>
      <c r="X166" s="145"/>
      <c r="Y166" s="149">
        <f>Y167</f>
        <v>0.00418416</v>
      </c>
      <c r="Z166" s="145"/>
      <c r="AA166" s="150">
        <f>AA167</f>
        <v>0</v>
      </c>
      <c r="AR166" s="151" t="s">
        <v>123</v>
      </c>
      <c r="AT166" s="152" t="s">
        <v>77</v>
      </c>
      <c r="AU166" s="152" t="s">
        <v>17</v>
      </c>
      <c r="AY166" s="151" t="s">
        <v>144</v>
      </c>
      <c r="BK166" s="153">
        <f>BK167</f>
        <v>0</v>
      </c>
    </row>
    <row r="167" spans="2:65" s="1" customFormat="1" ht="25.5" customHeight="1">
      <c r="B167" s="126"/>
      <c r="C167" s="155" t="s">
        <v>257</v>
      </c>
      <c r="D167" s="155" t="s">
        <v>145</v>
      </c>
      <c r="E167" s="156" t="s">
        <v>258</v>
      </c>
      <c r="F167" s="233" t="s">
        <v>259</v>
      </c>
      <c r="G167" s="233"/>
      <c r="H167" s="233"/>
      <c r="I167" s="233"/>
      <c r="J167" s="157" t="s">
        <v>153</v>
      </c>
      <c r="K167" s="158">
        <v>8.717</v>
      </c>
      <c r="L167" s="234">
        <v>0</v>
      </c>
      <c r="M167" s="234"/>
      <c r="N167" s="235">
        <f>ROUND(L167*K167,2)</f>
        <v>0</v>
      </c>
      <c r="O167" s="235"/>
      <c r="P167" s="235"/>
      <c r="Q167" s="235"/>
      <c r="R167" s="129"/>
      <c r="T167" s="159" t="s">
        <v>5</v>
      </c>
      <c r="U167" s="43" t="s">
        <v>45</v>
      </c>
      <c r="V167" s="35"/>
      <c r="W167" s="160">
        <f>V167*K167</f>
        <v>0</v>
      </c>
      <c r="X167" s="160">
        <v>0.00048</v>
      </c>
      <c r="Y167" s="160">
        <f>X167*K167</f>
        <v>0.00418416</v>
      </c>
      <c r="Z167" s="160">
        <v>0</v>
      </c>
      <c r="AA167" s="161">
        <f>Z167*K167</f>
        <v>0</v>
      </c>
      <c r="AR167" s="18" t="s">
        <v>207</v>
      </c>
      <c r="AT167" s="18" t="s">
        <v>145</v>
      </c>
      <c r="AU167" s="18" t="s">
        <v>123</v>
      </c>
      <c r="AY167" s="18" t="s">
        <v>144</v>
      </c>
      <c r="BE167" s="100">
        <f>IF(U167="základní",N167,0)</f>
        <v>0</v>
      </c>
      <c r="BF167" s="100">
        <f>IF(U167="snížená",N167,0)</f>
        <v>0</v>
      </c>
      <c r="BG167" s="100">
        <f>IF(U167="zákl. přenesená",N167,0)</f>
        <v>0</v>
      </c>
      <c r="BH167" s="100">
        <f>IF(U167="sníž. přenesená",N167,0)</f>
        <v>0</v>
      </c>
      <c r="BI167" s="100">
        <f>IF(U167="nulová",N167,0)</f>
        <v>0</v>
      </c>
      <c r="BJ167" s="18" t="s">
        <v>123</v>
      </c>
      <c r="BK167" s="100">
        <f>ROUND(L167*K167,2)</f>
        <v>0</v>
      </c>
      <c r="BL167" s="18" t="s">
        <v>207</v>
      </c>
      <c r="BM167" s="18" t="s">
        <v>260</v>
      </c>
    </row>
    <row r="168" spans="2:63" s="9" customFormat="1" ht="29.85" customHeight="1">
      <c r="B168" s="144"/>
      <c r="C168" s="145"/>
      <c r="D168" s="154" t="s">
        <v>118</v>
      </c>
      <c r="E168" s="154"/>
      <c r="F168" s="154"/>
      <c r="G168" s="154"/>
      <c r="H168" s="154"/>
      <c r="I168" s="154"/>
      <c r="J168" s="154"/>
      <c r="K168" s="154"/>
      <c r="L168" s="154"/>
      <c r="M168" s="154"/>
      <c r="N168" s="244">
        <f>BK168</f>
        <v>0</v>
      </c>
      <c r="O168" s="245"/>
      <c r="P168" s="245"/>
      <c r="Q168" s="245"/>
      <c r="R168" s="147"/>
      <c r="T168" s="148"/>
      <c r="U168" s="145"/>
      <c r="V168" s="145"/>
      <c r="W168" s="149">
        <f>W169</f>
        <v>0</v>
      </c>
      <c r="X168" s="145"/>
      <c r="Y168" s="149">
        <f>Y169</f>
        <v>0.030610540000000006</v>
      </c>
      <c r="Z168" s="145"/>
      <c r="AA168" s="150">
        <f>AA169</f>
        <v>0</v>
      </c>
      <c r="AR168" s="151" t="s">
        <v>123</v>
      </c>
      <c r="AT168" s="152" t="s">
        <v>77</v>
      </c>
      <c r="AU168" s="152" t="s">
        <v>17</v>
      </c>
      <c r="AY168" s="151" t="s">
        <v>144</v>
      </c>
      <c r="BK168" s="153">
        <f>BK169</f>
        <v>0</v>
      </c>
    </row>
    <row r="169" spans="2:65" s="1" customFormat="1" ht="38.25" customHeight="1">
      <c r="B169" s="126"/>
      <c r="C169" s="155" t="s">
        <v>261</v>
      </c>
      <c r="D169" s="155" t="s">
        <v>145</v>
      </c>
      <c r="E169" s="156" t="s">
        <v>262</v>
      </c>
      <c r="F169" s="233" t="s">
        <v>263</v>
      </c>
      <c r="G169" s="233"/>
      <c r="H169" s="233"/>
      <c r="I169" s="233"/>
      <c r="J169" s="157" t="s">
        <v>153</v>
      </c>
      <c r="K169" s="158">
        <v>90.031</v>
      </c>
      <c r="L169" s="234">
        <v>0</v>
      </c>
      <c r="M169" s="234"/>
      <c r="N169" s="235">
        <f>ROUND(L169*K169,2)</f>
        <v>0</v>
      </c>
      <c r="O169" s="235"/>
      <c r="P169" s="235"/>
      <c r="Q169" s="235"/>
      <c r="R169" s="129"/>
      <c r="T169" s="159" t="s">
        <v>5</v>
      </c>
      <c r="U169" s="43" t="s">
        <v>45</v>
      </c>
      <c r="V169" s="35"/>
      <c r="W169" s="160">
        <f>V169*K169</f>
        <v>0</v>
      </c>
      <c r="X169" s="160">
        <v>0.00034</v>
      </c>
      <c r="Y169" s="160">
        <f>X169*K169</f>
        <v>0.030610540000000006</v>
      </c>
      <c r="Z169" s="160">
        <v>0</v>
      </c>
      <c r="AA169" s="161">
        <f>Z169*K169</f>
        <v>0</v>
      </c>
      <c r="AR169" s="18" t="s">
        <v>207</v>
      </c>
      <c r="AT169" s="18" t="s">
        <v>145</v>
      </c>
      <c r="AU169" s="18" t="s">
        <v>123</v>
      </c>
      <c r="AY169" s="18" t="s">
        <v>144</v>
      </c>
      <c r="BE169" s="100">
        <f>IF(U169="základní",N169,0)</f>
        <v>0</v>
      </c>
      <c r="BF169" s="100">
        <f>IF(U169="snížená",N169,0)</f>
        <v>0</v>
      </c>
      <c r="BG169" s="100">
        <f>IF(U169="zákl. přenesená",N169,0)</f>
        <v>0</v>
      </c>
      <c r="BH169" s="100">
        <f>IF(U169="sníž. přenesená",N169,0)</f>
        <v>0</v>
      </c>
      <c r="BI169" s="100">
        <f>IF(U169="nulová",N169,0)</f>
        <v>0</v>
      </c>
      <c r="BJ169" s="18" t="s">
        <v>123</v>
      </c>
      <c r="BK169" s="100">
        <f>ROUND(L169*K169,2)</f>
        <v>0</v>
      </c>
      <c r="BL169" s="18" t="s">
        <v>207</v>
      </c>
      <c r="BM169" s="18" t="s">
        <v>264</v>
      </c>
    </row>
    <row r="170" spans="2:63" s="9" customFormat="1" ht="29.85" customHeight="1">
      <c r="B170" s="144"/>
      <c r="C170" s="145"/>
      <c r="D170" s="154" t="s">
        <v>119</v>
      </c>
      <c r="E170" s="154"/>
      <c r="F170" s="154"/>
      <c r="G170" s="154"/>
      <c r="H170" s="154"/>
      <c r="I170" s="154"/>
      <c r="J170" s="154"/>
      <c r="K170" s="154"/>
      <c r="L170" s="154"/>
      <c r="M170" s="154"/>
      <c r="N170" s="244">
        <f>BK170</f>
        <v>0</v>
      </c>
      <c r="O170" s="245"/>
      <c r="P170" s="245"/>
      <c r="Q170" s="245"/>
      <c r="R170" s="147"/>
      <c r="T170" s="148"/>
      <c r="U170" s="145"/>
      <c r="V170" s="145"/>
      <c r="W170" s="149">
        <f>SUM(W171:W175)</f>
        <v>0</v>
      </c>
      <c r="X170" s="145"/>
      <c r="Y170" s="149">
        <f>SUM(Y171:Y175)</f>
        <v>0</v>
      </c>
      <c r="Z170" s="145"/>
      <c r="AA170" s="150">
        <f>SUM(AA171:AA175)</f>
        <v>0</v>
      </c>
      <c r="AR170" s="151" t="s">
        <v>149</v>
      </c>
      <c r="AT170" s="152" t="s">
        <v>77</v>
      </c>
      <c r="AU170" s="152" t="s">
        <v>17</v>
      </c>
      <c r="AY170" s="151" t="s">
        <v>144</v>
      </c>
      <c r="BK170" s="153">
        <f>SUM(BK171:BK175)</f>
        <v>0</v>
      </c>
    </row>
    <row r="171" spans="2:65" s="1" customFormat="1" ht="25.5" customHeight="1">
      <c r="B171" s="126"/>
      <c r="C171" s="155" t="s">
        <v>265</v>
      </c>
      <c r="D171" s="155" t="s">
        <v>145</v>
      </c>
      <c r="E171" s="156" t="s">
        <v>266</v>
      </c>
      <c r="F171" s="233" t="s">
        <v>267</v>
      </c>
      <c r="G171" s="233"/>
      <c r="H171" s="233"/>
      <c r="I171" s="233"/>
      <c r="J171" s="157" t="s">
        <v>268</v>
      </c>
      <c r="K171" s="158">
        <v>1</v>
      </c>
      <c r="L171" s="234">
        <v>0</v>
      </c>
      <c r="M171" s="234"/>
      <c r="N171" s="235">
        <f>ROUND(L171*K171,2)</f>
        <v>0</v>
      </c>
      <c r="O171" s="235"/>
      <c r="P171" s="235"/>
      <c r="Q171" s="235"/>
      <c r="R171" s="129"/>
      <c r="T171" s="159" t="s">
        <v>5</v>
      </c>
      <c r="U171" s="43" t="s">
        <v>45</v>
      </c>
      <c r="V171" s="35"/>
      <c r="W171" s="160">
        <f>V171*K171</f>
        <v>0</v>
      </c>
      <c r="X171" s="160">
        <v>0</v>
      </c>
      <c r="Y171" s="160">
        <f>X171*K171</f>
        <v>0</v>
      </c>
      <c r="Z171" s="160">
        <v>0</v>
      </c>
      <c r="AA171" s="161">
        <f>Z171*K171</f>
        <v>0</v>
      </c>
      <c r="AR171" s="18" t="s">
        <v>269</v>
      </c>
      <c r="AT171" s="18" t="s">
        <v>145</v>
      </c>
      <c r="AU171" s="18" t="s">
        <v>123</v>
      </c>
      <c r="AY171" s="18" t="s">
        <v>144</v>
      </c>
      <c r="BE171" s="100">
        <f>IF(U171="základní",N171,0)</f>
        <v>0</v>
      </c>
      <c r="BF171" s="100">
        <f>IF(U171="snížená",N171,0)</f>
        <v>0</v>
      </c>
      <c r="BG171" s="100">
        <f>IF(U171="zákl. přenesená",N171,0)</f>
        <v>0</v>
      </c>
      <c r="BH171" s="100">
        <f>IF(U171="sníž. přenesená",N171,0)</f>
        <v>0</v>
      </c>
      <c r="BI171" s="100">
        <f>IF(U171="nulová",N171,0)</f>
        <v>0</v>
      </c>
      <c r="BJ171" s="18" t="s">
        <v>123</v>
      </c>
      <c r="BK171" s="100">
        <f>ROUND(L171*K171,2)</f>
        <v>0</v>
      </c>
      <c r="BL171" s="18" t="s">
        <v>269</v>
      </c>
      <c r="BM171" s="18" t="s">
        <v>270</v>
      </c>
    </row>
    <row r="172" spans="2:65" s="1" customFormat="1" ht="16.5" customHeight="1">
      <c r="B172" s="126"/>
      <c r="C172" s="155" t="s">
        <v>271</v>
      </c>
      <c r="D172" s="155" t="s">
        <v>145</v>
      </c>
      <c r="E172" s="156" t="s">
        <v>272</v>
      </c>
      <c r="F172" s="233" t="s">
        <v>273</v>
      </c>
      <c r="G172" s="233"/>
      <c r="H172" s="233"/>
      <c r="I172" s="233"/>
      <c r="J172" s="157" t="s">
        <v>268</v>
      </c>
      <c r="K172" s="158">
        <v>1</v>
      </c>
      <c r="L172" s="234">
        <v>0</v>
      </c>
      <c r="M172" s="234"/>
      <c r="N172" s="235">
        <f>ROUND(L172*K172,2)</f>
        <v>0</v>
      </c>
      <c r="O172" s="235"/>
      <c r="P172" s="235"/>
      <c r="Q172" s="235"/>
      <c r="R172" s="129"/>
      <c r="T172" s="159" t="s">
        <v>5</v>
      </c>
      <c r="U172" s="43" t="s">
        <v>45</v>
      </c>
      <c r="V172" s="35"/>
      <c r="W172" s="160">
        <f>V172*K172</f>
        <v>0</v>
      </c>
      <c r="X172" s="160">
        <v>0</v>
      </c>
      <c r="Y172" s="160">
        <f>X172*K172</f>
        <v>0</v>
      </c>
      <c r="Z172" s="160">
        <v>0</v>
      </c>
      <c r="AA172" s="161">
        <f>Z172*K172</f>
        <v>0</v>
      </c>
      <c r="AR172" s="18" t="s">
        <v>269</v>
      </c>
      <c r="AT172" s="18" t="s">
        <v>145</v>
      </c>
      <c r="AU172" s="18" t="s">
        <v>123</v>
      </c>
      <c r="AY172" s="18" t="s">
        <v>144</v>
      </c>
      <c r="BE172" s="100">
        <f>IF(U172="základní",N172,0)</f>
        <v>0</v>
      </c>
      <c r="BF172" s="100">
        <f>IF(U172="snížená",N172,0)</f>
        <v>0</v>
      </c>
      <c r="BG172" s="100">
        <f>IF(U172="zákl. přenesená",N172,0)</f>
        <v>0</v>
      </c>
      <c r="BH172" s="100">
        <f>IF(U172="sníž. přenesená",N172,0)</f>
        <v>0</v>
      </c>
      <c r="BI172" s="100">
        <f>IF(U172="nulová",N172,0)</f>
        <v>0</v>
      </c>
      <c r="BJ172" s="18" t="s">
        <v>123</v>
      </c>
      <c r="BK172" s="100">
        <f>ROUND(L172*K172,2)</f>
        <v>0</v>
      </c>
      <c r="BL172" s="18" t="s">
        <v>269</v>
      </c>
      <c r="BM172" s="18" t="s">
        <v>274</v>
      </c>
    </row>
    <row r="173" spans="2:65" s="1" customFormat="1" ht="16.5" customHeight="1">
      <c r="B173" s="126"/>
      <c r="C173" s="155" t="s">
        <v>255</v>
      </c>
      <c r="D173" s="155" t="s">
        <v>145</v>
      </c>
      <c r="E173" s="156" t="s">
        <v>275</v>
      </c>
      <c r="F173" s="233" t="s">
        <v>276</v>
      </c>
      <c r="G173" s="233"/>
      <c r="H173" s="233"/>
      <c r="I173" s="233"/>
      <c r="J173" s="157" t="s">
        <v>268</v>
      </c>
      <c r="K173" s="158">
        <v>1</v>
      </c>
      <c r="L173" s="234">
        <v>0</v>
      </c>
      <c r="M173" s="234"/>
      <c r="N173" s="235">
        <f>ROUND(L173*K173,2)</f>
        <v>0</v>
      </c>
      <c r="O173" s="235"/>
      <c r="P173" s="235"/>
      <c r="Q173" s="235"/>
      <c r="R173" s="129"/>
      <c r="T173" s="159" t="s">
        <v>5</v>
      </c>
      <c r="U173" s="43" t="s">
        <v>45</v>
      </c>
      <c r="V173" s="35"/>
      <c r="W173" s="160">
        <f>V173*K173</f>
        <v>0</v>
      </c>
      <c r="X173" s="160">
        <v>0</v>
      </c>
      <c r="Y173" s="160">
        <f>X173*K173</f>
        <v>0</v>
      </c>
      <c r="Z173" s="160">
        <v>0</v>
      </c>
      <c r="AA173" s="161">
        <f>Z173*K173</f>
        <v>0</v>
      </c>
      <c r="AR173" s="18" t="s">
        <v>269</v>
      </c>
      <c r="AT173" s="18" t="s">
        <v>145</v>
      </c>
      <c r="AU173" s="18" t="s">
        <v>123</v>
      </c>
      <c r="AY173" s="18" t="s">
        <v>144</v>
      </c>
      <c r="BE173" s="100">
        <f>IF(U173="základní",N173,0)</f>
        <v>0</v>
      </c>
      <c r="BF173" s="100">
        <f>IF(U173="snížená",N173,0)</f>
        <v>0</v>
      </c>
      <c r="BG173" s="100">
        <f>IF(U173="zákl. přenesená",N173,0)</f>
        <v>0</v>
      </c>
      <c r="BH173" s="100">
        <f>IF(U173="sníž. přenesená",N173,0)</f>
        <v>0</v>
      </c>
      <c r="BI173" s="100">
        <f>IF(U173="nulová",N173,0)</f>
        <v>0</v>
      </c>
      <c r="BJ173" s="18" t="s">
        <v>123</v>
      </c>
      <c r="BK173" s="100">
        <f>ROUND(L173*K173,2)</f>
        <v>0</v>
      </c>
      <c r="BL173" s="18" t="s">
        <v>269</v>
      </c>
      <c r="BM173" s="18" t="s">
        <v>277</v>
      </c>
    </row>
    <row r="174" spans="2:65" s="1" customFormat="1" ht="16.5" customHeight="1">
      <c r="B174" s="126"/>
      <c r="C174" s="155" t="s">
        <v>278</v>
      </c>
      <c r="D174" s="155" t="s">
        <v>145</v>
      </c>
      <c r="E174" s="156" t="s">
        <v>279</v>
      </c>
      <c r="F174" s="233" t="s">
        <v>280</v>
      </c>
      <c r="G174" s="233"/>
      <c r="H174" s="233"/>
      <c r="I174" s="233"/>
      <c r="J174" s="157" t="s">
        <v>268</v>
      </c>
      <c r="K174" s="158">
        <v>1</v>
      </c>
      <c r="L174" s="234">
        <v>0</v>
      </c>
      <c r="M174" s="234"/>
      <c r="N174" s="235">
        <f>ROUND(L174*K174,2)</f>
        <v>0</v>
      </c>
      <c r="O174" s="235"/>
      <c r="P174" s="235"/>
      <c r="Q174" s="235"/>
      <c r="R174" s="129"/>
      <c r="T174" s="159" t="s">
        <v>5</v>
      </c>
      <c r="U174" s="43" t="s">
        <v>45</v>
      </c>
      <c r="V174" s="35"/>
      <c r="W174" s="160">
        <f>V174*K174</f>
        <v>0</v>
      </c>
      <c r="X174" s="160">
        <v>0</v>
      </c>
      <c r="Y174" s="160">
        <f>X174*K174</f>
        <v>0</v>
      </c>
      <c r="Z174" s="160">
        <v>0</v>
      </c>
      <c r="AA174" s="161">
        <f>Z174*K174</f>
        <v>0</v>
      </c>
      <c r="AR174" s="18" t="s">
        <v>269</v>
      </c>
      <c r="AT174" s="18" t="s">
        <v>145</v>
      </c>
      <c r="AU174" s="18" t="s">
        <v>123</v>
      </c>
      <c r="AY174" s="18" t="s">
        <v>144</v>
      </c>
      <c r="BE174" s="100">
        <f>IF(U174="základní",N174,0)</f>
        <v>0</v>
      </c>
      <c r="BF174" s="100">
        <f>IF(U174="snížená",N174,0)</f>
        <v>0</v>
      </c>
      <c r="BG174" s="100">
        <f>IF(U174="zákl. přenesená",N174,0)</f>
        <v>0</v>
      </c>
      <c r="BH174" s="100">
        <f>IF(U174="sníž. přenesená",N174,0)</f>
        <v>0</v>
      </c>
      <c r="BI174" s="100">
        <f>IF(U174="nulová",N174,0)</f>
        <v>0</v>
      </c>
      <c r="BJ174" s="18" t="s">
        <v>123</v>
      </c>
      <c r="BK174" s="100">
        <f>ROUND(L174*K174,2)</f>
        <v>0</v>
      </c>
      <c r="BL174" s="18" t="s">
        <v>269</v>
      </c>
      <c r="BM174" s="18" t="s">
        <v>281</v>
      </c>
    </row>
    <row r="175" spans="2:65" s="1" customFormat="1" ht="16.5" customHeight="1">
      <c r="B175" s="126"/>
      <c r="C175" s="155" t="s">
        <v>282</v>
      </c>
      <c r="D175" s="155" t="s">
        <v>145</v>
      </c>
      <c r="E175" s="156" t="s">
        <v>283</v>
      </c>
      <c r="F175" s="233" t="s">
        <v>284</v>
      </c>
      <c r="G175" s="233"/>
      <c r="H175" s="233"/>
      <c r="I175" s="233"/>
      <c r="J175" s="157" t="s">
        <v>285</v>
      </c>
      <c r="K175" s="158">
        <v>1</v>
      </c>
      <c r="L175" s="234">
        <v>0</v>
      </c>
      <c r="M175" s="234"/>
      <c r="N175" s="235">
        <f>ROUND(L175*K175,2)</f>
        <v>0</v>
      </c>
      <c r="O175" s="235"/>
      <c r="P175" s="235"/>
      <c r="Q175" s="235"/>
      <c r="R175" s="129"/>
      <c r="T175" s="159" t="s">
        <v>5</v>
      </c>
      <c r="U175" s="43" t="s">
        <v>45</v>
      </c>
      <c r="V175" s="35"/>
      <c r="W175" s="160">
        <f>V175*K175</f>
        <v>0</v>
      </c>
      <c r="X175" s="160">
        <v>0</v>
      </c>
      <c r="Y175" s="160">
        <f>X175*K175</f>
        <v>0</v>
      </c>
      <c r="Z175" s="160">
        <v>0</v>
      </c>
      <c r="AA175" s="161">
        <f>Z175*K175</f>
        <v>0</v>
      </c>
      <c r="AR175" s="18" t="s">
        <v>269</v>
      </c>
      <c r="AT175" s="18" t="s">
        <v>145</v>
      </c>
      <c r="AU175" s="18" t="s">
        <v>123</v>
      </c>
      <c r="AY175" s="18" t="s">
        <v>144</v>
      </c>
      <c r="BE175" s="100">
        <f>IF(U175="základní",N175,0)</f>
        <v>0</v>
      </c>
      <c r="BF175" s="100">
        <f>IF(U175="snížená",N175,0)</f>
        <v>0</v>
      </c>
      <c r="BG175" s="100">
        <f>IF(U175="zákl. přenesená",N175,0)</f>
        <v>0</v>
      </c>
      <c r="BH175" s="100">
        <f>IF(U175="sníž. přenesená",N175,0)</f>
        <v>0</v>
      </c>
      <c r="BI175" s="100">
        <f>IF(U175="nulová",N175,0)</f>
        <v>0</v>
      </c>
      <c r="BJ175" s="18" t="s">
        <v>123</v>
      </c>
      <c r="BK175" s="100">
        <f>ROUND(L175*K175,2)</f>
        <v>0</v>
      </c>
      <c r="BL175" s="18" t="s">
        <v>269</v>
      </c>
      <c r="BM175" s="18" t="s">
        <v>286</v>
      </c>
    </row>
    <row r="176" spans="2:63" s="1" customFormat="1" ht="49.9" customHeight="1">
      <c r="B176" s="34"/>
      <c r="C176" s="35"/>
      <c r="D176" s="146" t="s">
        <v>287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246">
        <f>BK176</f>
        <v>0</v>
      </c>
      <c r="O176" s="247"/>
      <c r="P176" s="247"/>
      <c r="Q176" s="247"/>
      <c r="R176" s="36"/>
      <c r="T176" s="167"/>
      <c r="U176" s="55"/>
      <c r="V176" s="55"/>
      <c r="W176" s="55"/>
      <c r="X176" s="55"/>
      <c r="Y176" s="55"/>
      <c r="Z176" s="55"/>
      <c r="AA176" s="57"/>
      <c r="AT176" s="18" t="s">
        <v>77</v>
      </c>
      <c r="AU176" s="18" t="s">
        <v>78</v>
      </c>
      <c r="AY176" s="18" t="s">
        <v>288</v>
      </c>
      <c r="BK176" s="100">
        <v>0</v>
      </c>
    </row>
    <row r="177" spans="2:18" s="1" customFormat="1" ht="6.95" customHeight="1">
      <c r="B177" s="58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60"/>
    </row>
  </sheetData>
  <mergeCells count="191">
    <mergeCell ref="N168:Q168"/>
    <mergeCell ref="N170:Q170"/>
    <mergeCell ref="N176:Q176"/>
    <mergeCell ref="H1:K1"/>
    <mergeCell ref="S2:AC2"/>
    <mergeCell ref="N131:Q131"/>
    <mergeCell ref="N135:Q135"/>
    <mergeCell ref="N143:Q143"/>
    <mergeCell ref="N148:Q148"/>
    <mergeCell ref="N150:Q150"/>
    <mergeCell ref="N151:Q151"/>
    <mergeCell ref="N153:Q153"/>
    <mergeCell ref="N156:Q156"/>
    <mergeCell ref="N161:Q16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N166:Q166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N127:Q127"/>
    <mergeCell ref="N128:Q128"/>
    <mergeCell ref="N129:Q129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handlirova</cp:lastModifiedBy>
  <dcterms:created xsi:type="dcterms:W3CDTF">2018-06-25T14:06:18Z</dcterms:created>
  <dcterms:modified xsi:type="dcterms:W3CDTF">2018-08-16T04:47:57Z</dcterms:modified>
  <cp:category/>
  <cp:version/>
  <cp:contentType/>
  <cp:contentStatus/>
</cp:coreProperties>
</file>