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bookViews>
    <workbookView xWindow="0" yWindow="0" windowWidth="28800" windowHeight="12435" activeTab="1"/>
  </bookViews>
  <sheets>
    <sheet name="Rekapitulace stavby" sheetId="1" r:id="rId1"/>
    <sheet name="KR016-18 - Oprava dešťové..." sheetId="2" r:id="rId2"/>
  </sheets>
  <definedNames>
    <definedName name="_xlnm.Print_Area" localSheetId="1">'KR016-18 - Oprava dešťové...'!$C$4:$Q$70,'KR016-18 - Oprava dešťové...'!$C$76:$Q$103,'KR016-18 - Oprava dešťové...'!$C$109:$Q$169</definedName>
    <definedName name="_xlnm.Print_Area" localSheetId="0">'Rekapitulace stavby'!$C$4:$AP$70,'Rekapitulace stavby'!$C$76:$AP$96</definedName>
    <definedName name="_xlnm.Print_Titles" localSheetId="0">'Rekapitulace stavby'!$85:$85</definedName>
    <definedName name="_xlnm.Print_Titles" localSheetId="1">'KR016-18 - Oprava dešťové...'!$118:$118</definedName>
  </definedNames>
  <calcPr calcId="152511"/>
</workbook>
</file>

<file path=xl/sharedStrings.xml><?xml version="1.0" encoding="utf-8"?>
<sst xmlns="http://schemas.openxmlformats.org/spreadsheetml/2006/main" count="894" uniqueCount="295">
  <si>
    <t>2012</t>
  </si>
  <si>
    <t>List obsahuje:</t>
  </si>
  <si>
    <t>1) Souhrnný list stavby</t>
  </si>
  <si>
    <t>2) Rekapitulace objektů</t>
  </si>
  <si>
    <t>2.0</t>
  </si>
  <si>
    <t>ZAMOK</t>
  </si>
  <si>
    <t>False</t>
  </si>
  <si>
    <t>optimalizováno pro tisk sestav ve formátu A4 - na výšku</t>
  </si>
  <si>
    <t>&gt;&gt;  skryté sloupce  &lt;&lt;</t>
  </si>
  <si>
    <t>0,01</t>
  </si>
  <si>
    <t>21</t>
  </si>
  <si>
    <t>15</t>
  </si>
  <si>
    <t>SOUHRNNÝ LIST STAVBY</t>
  </si>
  <si>
    <t>v ---  níže se nacházejí doplnkové a pomocné údaje k sestavám  --- v</t>
  </si>
  <si>
    <t>Návod na vyplnění</t>
  </si>
  <si>
    <t>0,001</t>
  </si>
  <si>
    <t>Kód:</t>
  </si>
  <si>
    <t>KR016-18</t>
  </si>
  <si>
    <t>Měnit lze pouze buňky se žlutým podbarvením!
1) na prvním listu Rekapitulace stavby vyplňte v sestavě
    a) Souhrnný list
       - údaje o Zhotoviteli
         (přenesou se do ostatních sestav i v jiných listech)
    b) Rekapitulace objektů
       - potřebné Ostatní náklady
2) na vybraných listech vyplňte v sestavě
    a) Krycí list
       - údaje o Zhotoviteli, pokud se liší od údajů o Zhotoviteli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případe potřeby poznámku (ta je v skrytém sloupci)</t>
  </si>
  <si>
    <t>Stavba:</t>
  </si>
  <si>
    <t>Oprava dešťové kanalizace ZŠ El. Krásnohorské (ul. Nad Stadionem)</t>
  </si>
  <si>
    <t>JKSO:</t>
  </si>
  <si>
    <t/>
  </si>
  <si>
    <t>CC-CZ:</t>
  </si>
  <si>
    <t>Místo:</t>
  </si>
  <si>
    <t xml:space="preserve"> </t>
  </si>
  <si>
    <t>Datum:</t>
  </si>
  <si>
    <t>10. 9. 2018</t>
  </si>
  <si>
    <t>Objednatel:</t>
  </si>
  <si>
    <t>IČ:</t>
  </si>
  <si>
    <t>Statutární město Frýdek-Místek, Radniční 1148</t>
  </si>
  <si>
    <t>DIČ:</t>
  </si>
  <si>
    <t>Zhotovitel:</t>
  </si>
  <si>
    <t>Vyplň údaj</t>
  </si>
  <si>
    <t>Projektant:</t>
  </si>
  <si>
    <t>True</t>
  </si>
  <si>
    <t>Zpracovatel:</t>
  </si>
  <si>
    <t>Radim Kotas</t>
  </si>
  <si>
    <t>Poznámka:</t>
  </si>
  <si>
    <t>Náklady z rozpočtů</t>
  </si>
  <si>
    <t>Ostatní náklady ze souhrnného listu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</si>
  <si>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</si>
  <si>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</si>
  <si>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</si>
  <si>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</si>
  <si>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</si>
  <si>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</si>
  <si>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</si>
  <si>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</si>
  <si>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</si>
  <si>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</si>
  <si>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</si>
  <si>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</si>
  <si>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</si>
  <si>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</si>
  <si>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</si>
  <si>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</si>
  <si>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</si>
  <si>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REKAPITULACE OBJEKTŮ STAVBY</t>
  </si>
  <si>
    <t>Informatívní údaje z listů zakázek</t>
  </si>
  <si>
    <t>Kód</t>
  </si>
  <si>
    <t>Objekt</t>
  </si>
  <si>
    <t>Cena bez DPH [CZK]</t>
  </si>
  <si>
    <t>Cena s DPH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</si>
  <si>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</si>
  <si>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</si>
  <si>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</si>
  <si>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</si>
  <si>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</si>
  <si>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</si>
  <si>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</si>
  <si>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</si>
  <si>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</si>
  <si>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</si>
  <si>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</si>
  <si>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</si>
  <si>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1) Náklady z rozpočtů</t>
  </si>
  <si>
    <t>D</t>
  </si>
  <si>
    <t>0</t>
  </si>
  <si>
    <t>IMPORT</t>
  </si>
  <si>
    <t>{bba94edb-b81b-4784-8572-cafae5f80238}</t>
  </si>
  <si>
    <t>{00000000-0000-0000-0000-000000000000}</t>
  </si>
  <si>
    <t>/</t>
  </si>
  <si>
    <t>1</t>
  </si>
  <si>
    <t>###NOINSERT###</t>
  </si>
  <si>
    <t>2) Ostatní náklady ze souhrnného listu</t>
  </si>
  <si>
    <t>Procent. zadání
[% nákladů rozpočtu]</t>
  </si>
  <si>
    <t>Zařazení nákladů</t>
  </si>
  <si>
    <t>Ostatní náklady</t>
  </si>
  <si>
    <t>stavební čast</t>
  </si>
  <si>
    <t>OSTATNENAKLADY</t>
  </si>
  <si>
    <t>Vyplň vlastní</t>
  </si>
  <si>
    <t>OSTATNENAKLADYVLASTNE</t>
  </si>
  <si>
    <t>Celkové náklady za stavbu 1) + 2)</t>
  </si>
  <si>
    <t>1) Krycí list rozpočtu</t>
  </si>
  <si>
    <t>2) Rekapitulace rozpočtu</t>
  </si>
  <si>
    <t>3) Rozpočet</t>
  </si>
  <si>
    <t>Zpět na list:</t>
  </si>
  <si>
    <t>Rekapitulace stavby</t>
  </si>
  <si>
    <t>2</t>
  </si>
  <si>
    <t>KRYCÍ LIST ROZPOČTU</t>
  </si>
  <si>
    <t>Náklady z rozpočtu</t>
  </si>
  <si>
    <t>REKAPITULACE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</si>
  <si>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</si>
  <si>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</si>
  <si>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</si>
  <si>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</si>
  <si>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</si>
  <si>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</si>
  <si>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8 - Trubní vedení</t>
  </si>
  <si>
    <t xml:space="preserve">    9 - Ostatní konstrukce a práce, bourání</t>
  </si>
  <si>
    <t xml:space="preserve">    997 - Přesun sutě</t>
  </si>
  <si>
    <t>VRN - Vedlejší rozpočtové náklady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</si>
  <si>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</si>
  <si>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</si>
  <si>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</si>
  <si>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</si>
  <si>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</si>
  <si>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</si>
  <si>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</si>
  <si>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činnost</t>
  </si>
  <si>
    <t>KOMPLETACNA</t>
  </si>
  <si>
    <t>ROZPOČET</t>
  </si>
  <si>
    <t>PČ</t>
  </si>
  <si>
    <t>Typ</t>
  </si>
  <si>
    <t>Popis</t>
  </si>
  <si>
    <t>MJ</t>
  </si>
  <si>
    <t>Množství</t>
  </si>
  <si>
    <t>J.cena [CZK]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</si>
  <si>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</si>
  <si>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</si>
  <si>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</si>
  <si>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</si>
  <si>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</si>
  <si>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</si>
  <si>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</si>
  <si>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ROZPOCET</t>
  </si>
  <si>
    <t>K</t>
  </si>
  <si>
    <t>112201103</t>
  </si>
  <si>
    <t>Odstranění pařezů D do 700 mm</t>
  </si>
  <si>
    <t>kus</t>
  </si>
  <si>
    <t>4</t>
  </si>
  <si>
    <t>-1955607773</t>
  </si>
  <si>
    <t>115101201</t>
  </si>
  <si>
    <t xml:space="preserve">Čerpání vody na dopravní výšku do 10 m průměrný přítok do 500 l/min </t>
  </si>
  <si>
    <t>soubor</t>
  </si>
  <si>
    <t>343598426</t>
  </si>
  <si>
    <t>3</t>
  </si>
  <si>
    <t>119003220R</t>
  </si>
  <si>
    <t xml:space="preserve">Mobilní plotová zábrana výšky do 2,2 m pro zabezpečení výkopu zřízení-odstranění </t>
  </si>
  <si>
    <t>754432607</t>
  </si>
  <si>
    <t>119004111</t>
  </si>
  <si>
    <t>Bezpečný vstup nebo výstup z výkopu pomocí žebříku zřízení</t>
  </si>
  <si>
    <t>m</t>
  </si>
  <si>
    <t>1668293793</t>
  </si>
  <si>
    <t>5</t>
  </si>
  <si>
    <t>119004112</t>
  </si>
  <si>
    <t>Bezpečný vstup nebo výstup z výkopu pomocí žebříku odstranění</t>
  </si>
  <si>
    <t>-1300477848</t>
  </si>
  <si>
    <t>6</t>
  </si>
  <si>
    <t>121101101</t>
  </si>
  <si>
    <t>Sejmutí ornice s přemístěním na vzdálenost do 50 m</t>
  </si>
  <si>
    <t>m3</t>
  </si>
  <si>
    <t>1503737338</t>
  </si>
  <si>
    <t>25,0*10,0*0,15</t>
  </si>
  <si>
    <t>VV</t>
  </si>
  <si>
    <t>7</t>
  </si>
  <si>
    <t>132201202</t>
  </si>
  <si>
    <t>Hloubení rýh š do 2000 mm v hornině tř. 3 objemu do 1000 m3</t>
  </si>
  <si>
    <t>-1673763729</t>
  </si>
  <si>
    <t>20,0*2,0*5,5</t>
  </si>
  <si>
    <t>8</t>
  </si>
  <si>
    <t>132201209</t>
  </si>
  <si>
    <t>Příplatek za lepivost k hloubení rýh š do 2000 mm v hornině tř. 3</t>
  </si>
  <si>
    <t>1611717475</t>
  </si>
  <si>
    <t>9</t>
  </si>
  <si>
    <t>151821122</t>
  </si>
  <si>
    <t>Osazení a odstranění pažicího boxu středního hl výkopu do 5 m š do 2,5 m</t>
  </si>
  <si>
    <t>m2</t>
  </si>
  <si>
    <t>-565419716</t>
  </si>
  <si>
    <t>220</t>
  </si>
  <si>
    <t>10</t>
  </si>
  <si>
    <t>151821222</t>
  </si>
  <si>
    <t>Příplatek k pažicímu boxu střednímu hl výkopu do 5 m š do 2,5 m za první a ZKD den zapažení</t>
  </si>
  <si>
    <t>-2062142491</t>
  </si>
  <si>
    <t>220,0*4</t>
  </si>
  <si>
    <t>11</t>
  </si>
  <si>
    <t>162201101</t>
  </si>
  <si>
    <t>Vodorovné přemístění do 20 m výkopku/sypaniny z horniny tř. 1 až 4</t>
  </si>
  <si>
    <t>1513504709</t>
  </si>
  <si>
    <t>12</t>
  </si>
  <si>
    <t>162701105</t>
  </si>
  <si>
    <t>Vodorovné přemístění do 10000 m výkopku/sypaniny z horniny tř. 1 až 4</t>
  </si>
  <si>
    <t>-1735508528</t>
  </si>
  <si>
    <t>13</t>
  </si>
  <si>
    <t>167101101</t>
  </si>
  <si>
    <t>Nakládání výkopku z hornin tř. 1 až 4 do 100 m3</t>
  </si>
  <si>
    <t>1370285470</t>
  </si>
  <si>
    <t>14</t>
  </si>
  <si>
    <t>171201201</t>
  </si>
  <si>
    <t>Uložení sypaniny na skládky</t>
  </si>
  <si>
    <t>-1281508653</t>
  </si>
  <si>
    <t>171201211</t>
  </si>
  <si>
    <t>Poplatek za uložení odpadu ze sypaniny na skládce (skládkovné)</t>
  </si>
  <si>
    <t>t</t>
  </si>
  <si>
    <t>-552417336</t>
  </si>
  <si>
    <t>18,0</t>
  </si>
  <si>
    <t>16</t>
  </si>
  <si>
    <t>174101101</t>
  </si>
  <si>
    <t>Zásyp jam, šachet rýh nebo kolem objektů sypaninou se zhutněním</t>
  </si>
  <si>
    <t>-425811280</t>
  </si>
  <si>
    <t>220,0-10,0</t>
  </si>
  <si>
    <t>17</t>
  </si>
  <si>
    <t>175151101</t>
  </si>
  <si>
    <t>Obsypání potrubí strojně sypaninou bez prohození, uloženou do 3 m</t>
  </si>
  <si>
    <t>-1263418499</t>
  </si>
  <si>
    <t>20,0*1,0*0,5</t>
  </si>
  <si>
    <t>18</t>
  </si>
  <si>
    <t>M</t>
  </si>
  <si>
    <t>583373080</t>
  </si>
  <si>
    <t xml:space="preserve">štěrkopísek frakce 0-2 </t>
  </si>
  <si>
    <t>1816679426</t>
  </si>
  <si>
    <t>19</t>
  </si>
  <si>
    <t>181301102</t>
  </si>
  <si>
    <t>Rozprostření ornice tl vrstvy do 150 mm pl do 500 m2 v rovině nebo ve svahu do 1:5</t>
  </si>
  <si>
    <t>-1647933735</t>
  </si>
  <si>
    <t>250,0</t>
  </si>
  <si>
    <t>20</t>
  </si>
  <si>
    <t>103641010</t>
  </si>
  <si>
    <t>zemina pro terénní úpravy -  ornice</t>
  </si>
  <si>
    <t>1960110585</t>
  </si>
  <si>
    <t>181411131</t>
  </si>
  <si>
    <t>Založení parkového trávníku výsevem plochy do 1000 m2 v rovině a ve svahu do 1:5</t>
  </si>
  <si>
    <t>-1640132116</t>
  </si>
  <si>
    <t>22</t>
  </si>
  <si>
    <t>005724100</t>
  </si>
  <si>
    <t>osivo směs travní parková</t>
  </si>
  <si>
    <t>kg</t>
  </si>
  <si>
    <t>1327515694</t>
  </si>
  <si>
    <t>23</t>
  </si>
  <si>
    <t>8 R01</t>
  </si>
  <si>
    <t>Propojení kanalizačního potrubí s revizní šachtou</t>
  </si>
  <si>
    <t>-1576910161</t>
  </si>
  <si>
    <t>24</t>
  </si>
  <si>
    <t>871375251</t>
  </si>
  <si>
    <t>Kanalizační potrubí z tvrdého PVC vícevrstvé tuhost třídy SN16 DN 300</t>
  </si>
  <si>
    <t>1163480832</t>
  </si>
  <si>
    <t>25</t>
  </si>
  <si>
    <t>877375211</t>
  </si>
  <si>
    <t>Montáž tvarovek z tvrdého PVC-systém KG nebo z polypropylenu-systém KG 2000 jednoosé DN 300</t>
  </si>
  <si>
    <t>-2114142800</t>
  </si>
  <si>
    <t>26</t>
  </si>
  <si>
    <t>286115340</t>
  </si>
  <si>
    <t>přechod z kameninového potrubí kanalizace na plastové KGUS DN 315</t>
  </si>
  <si>
    <t>-867019049</t>
  </si>
  <si>
    <t>27</t>
  </si>
  <si>
    <t>938909330R</t>
  </si>
  <si>
    <t>Čištění vozovek metením ručně podkladu nebo krytu betonového nebo živičného</t>
  </si>
  <si>
    <t>-1118416460</t>
  </si>
  <si>
    <t>28</t>
  </si>
  <si>
    <t>969021131</t>
  </si>
  <si>
    <t>Vybourání kanalizačního potrubí DN do 300</t>
  </si>
  <si>
    <t>-762988182</t>
  </si>
  <si>
    <t>29</t>
  </si>
  <si>
    <t>997002611</t>
  </si>
  <si>
    <t>Nakládání suti a vybouraných hmot</t>
  </si>
  <si>
    <t>566288670</t>
  </si>
  <si>
    <t>30</t>
  </si>
  <si>
    <t>997013152</t>
  </si>
  <si>
    <t>Vnitrostaveništní doprava suti a vybouraných hmot pro budovy v do 9 m s omezením mechanizace</t>
  </si>
  <si>
    <t>-154681243</t>
  </si>
  <si>
    <t>31</t>
  </si>
  <si>
    <t>997013501</t>
  </si>
  <si>
    <t>Odvoz suti a vybouraných hmot na skládku nebo meziskládku do 1 km se složením</t>
  </si>
  <si>
    <t>1346588062</t>
  </si>
  <si>
    <t>32</t>
  </si>
  <si>
    <t>997013509</t>
  </si>
  <si>
    <t>Příplatek k odvozu suti a vybouraných hmot na skládku ZKD 1 km přes 1 km</t>
  </si>
  <si>
    <t>70835566</t>
  </si>
  <si>
    <t>33</t>
  </si>
  <si>
    <t>997013830</t>
  </si>
  <si>
    <t>Poplatek za uložení stavebního odpadu na skládce (skládkovné)</t>
  </si>
  <si>
    <t>370846602</t>
  </si>
  <si>
    <t>34</t>
  </si>
  <si>
    <t>032603000</t>
  </si>
  <si>
    <t>Ostatní náklady - vytýčení inženýrských sítí</t>
  </si>
  <si>
    <t>…</t>
  </si>
  <si>
    <t>1024</t>
  </si>
  <si>
    <t>1656941238</t>
  </si>
  <si>
    <t>35</t>
  </si>
  <si>
    <t>065002000</t>
  </si>
  <si>
    <t>Mimostaveništní doprava materiálů</t>
  </si>
  <si>
    <t>681899747</t>
  </si>
  <si>
    <t>VP - Vícepráce</t>
  </si>
  <si>
    <t>PN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</si>
</sst>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7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50505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sz val="8"/>
      <color rgb="FF3366FF"/>
      <name val="Trebuchet MS"/>
      <family val="2"/>
    </font>
    <font>
      <b/>
      <sz val="16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sz val="10"/>
      <color rgb="FF464646"/>
      <name val="Trebuchet MS"/>
      <family val="2"/>
    </font>
    <font>
      <b/>
      <sz val="10"/>
      <name val="Trebuchet MS"/>
      <family val="2"/>
    </font>
    <font>
      <b/>
      <sz val="10"/>
      <color rgb="FF464646"/>
      <name val="Trebuchet MS"/>
      <family val="2"/>
    </font>
    <font>
      <sz val="10"/>
      <color rgb="FF969696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sz val="11"/>
      <color rgb="FF969696"/>
      <name val="Trebuchet MS"/>
      <family val="2"/>
    </font>
    <font>
      <b/>
      <sz val="12"/>
      <color rgb="FF800000"/>
      <name val="Trebuchet MS"/>
      <family val="2"/>
    </font>
    <font>
      <b/>
      <sz val="8"/>
      <color rgb="FF800000"/>
      <name val="Trebuchet MS"/>
      <family val="2"/>
    </font>
    <font>
      <sz val="9"/>
      <color rgb="FF0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i/>
      <sz val="8"/>
      <color rgb="FF0000FF"/>
      <name val="Trebuchet MS"/>
      <family val="2"/>
    </font>
    <font>
      <u val="single"/>
      <sz val="11"/>
      <color theme="10"/>
      <name val="Calibri"/>
      <family val="2"/>
      <scheme val="minor"/>
    </font>
  </fonts>
  <fills count="8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2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7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2" borderId="0" xfId="0" applyFont="1" applyFill="1" applyAlignment="1" applyProtection="1">
      <alignment horizontal="left" vertical="center"/>
      <protection/>
    </xf>
    <xf numFmtId="0" fontId="11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>
      <alignment horizontal="left" vertical="center"/>
      <protection/>
    </xf>
    <xf numFmtId="0" fontId="13" fillId="2" borderId="0" xfId="20" applyFont="1" applyFill="1" applyAlignment="1" applyProtection="1">
      <alignment vertical="center"/>
      <protection/>
    </xf>
    <xf numFmtId="0" fontId="0" fillId="2" borderId="0" xfId="0" applyFill="1"/>
    <xf numFmtId="0" fontId="10" fillId="2" borderId="0" xfId="0" applyFont="1" applyFill="1" applyAlignment="1">
      <alignment horizontal="left" vertical="center"/>
    </xf>
    <xf numFmtId="0" fontId="1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5" xfId="0" applyBorder="1" applyProtection="1">
      <protection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19" fillId="0" borderId="0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0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center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21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Border="1" applyProtection="1">
      <protection/>
    </xf>
    <xf numFmtId="0" fontId="0" fillId="0" borderId="14" xfId="0" applyBorder="1" applyProtection="1">
      <protection/>
    </xf>
    <xf numFmtId="0" fontId="22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vertical="center"/>
      <protection/>
    </xf>
    <xf numFmtId="0" fontId="22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vertical="center"/>
      <protection/>
    </xf>
    <xf numFmtId="0" fontId="0" fillId="0" borderId="18" xfId="0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3" xfId="0" applyFont="1" applyBorder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3" fillId="0" borderId="5" xfId="0" applyFont="1" applyBorder="1" applyAlignment="1" applyProtection="1">
      <alignment vertical="center"/>
      <protection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5" xfId="0" applyFont="1" applyBorder="1" applyAlignment="1" applyProtection="1">
      <alignment vertical="center"/>
      <protection/>
    </xf>
    <xf numFmtId="0" fontId="23" fillId="0" borderId="0" xfId="0" applyFont="1" applyBorder="1" applyAlignment="1" applyProtection="1">
      <alignment vertical="center"/>
      <protection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4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17" fillId="0" borderId="21" xfId="0" applyFont="1" applyBorder="1" applyAlignment="1" applyProtection="1">
      <alignment horizontal="center" vertical="center" wrapText="1"/>
      <protection/>
    </xf>
    <xf numFmtId="0" fontId="17" fillId="0" borderId="22" xfId="0" applyFont="1" applyBorder="1" applyAlignment="1" applyProtection="1">
      <alignment horizontal="center" vertical="center" wrapText="1"/>
      <protection/>
    </xf>
    <xf numFmtId="0" fontId="17" fillId="0" borderId="23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vertical="center"/>
      <protection/>
    </xf>
    <xf numFmtId="0" fontId="25" fillId="0" borderId="0" xfId="0" applyFont="1" applyBorder="1" applyAlignment="1" applyProtection="1">
      <alignment horizontal="left" vertical="center"/>
      <protection/>
    </xf>
    <xf numFmtId="0" fontId="25" fillId="0" borderId="0" xfId="0" applyFont="1" applyBorder="1" applyAlignment="1" applyProtection="1">
      <alignment vertical="center"/>
      <protection/>
    </xf>
    <xf numFmtId="4" fontId="24" fillId="0" borderId="13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4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5" fillId="0" borderId="5" xfId="0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4" fontId="29" fillId="0" borderId="16" xfId="0" applyNumberFormat="1" applyFont="1" applyBorder="1" applyAlignment="1" applyProtection="1">
      <alignment vertical="center"/>
      <protection/>
    </xf>
    <xf numFmtId="166" fontId="29" fillId="0" borderId="16" xfId="0" applyNumberFormat="1" applyFont="1" applyBorder="1" applyAlignment="1" applyProtection="1">
      <alignment vertical="center"/>
      <protection/>
    </xf>
    <xf numFmtId="4" fontId="29" fillId="0" borderId="17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7" fillId="0" borderId="0" xfId="0" applyFont="1" applyBorder="1" applyAlignment="1" applyProtection="1">
      <alignment horizontal="left" vertical="center"/>
      <protection/>
    </xf>
    <xf numFmtId="164" fontId="22" fillId="3" borderId="10" xfId="0" applyNumberFormat="1" applyFont="1" applyFill="1" applyBorder="1" applyAlignment="1" applyProtection="1">
      <alignment horizontal="center" vertical="center"/>
      <protection locked="0"/>
    </xf>
    <xf numFmtId="0" fontId="22" fillId="3" borderId="11" xfId="0" applyFont="1" applyFill="1" applyBorder="1" applyAlignment="1" applyProtection="1">
      <alignment horizontal="center" vertical="center"/>
      <protection locked="0"/>
    </xf>
    <xf numFmtId="4" fontId="22" fillId="0" borderId="12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164" fontId="22" fillId="3" borderId="13" xfId="0" applyNumberFormat="1" applyFont="1" applyFill="1" applyBorder="1" applyAlignment="1" applyProtection="1">
      <alignment horizontal="center" vertical="center"/>
      <protection locked="0"/>
    </xf>
    <xf numFmtId="0" fontId="22" fillId="3" borderId="0" xfId="0" applyFont="1" applyFill="1" applyBorder="1" applyAlignment="1" applyProtection="1">
      <alignment horizontal="center" vertical="center"/>
      <protection locked="0"/>
    </xf>
    <xf numFmtId="4" fontId="22" fillId="0" borderId="14" xfId="0" applyNumberFormat="1" applyFont="1" applyBorder="1" applyAlignment="1" applyProtection="1">
      <alignment vertical="center"/>
      <protection/>
    </xf>
    <xf numFmtId="164" fontId="22" fillId="3" borderId="15" xfId="0" applyNumberFormat="1" applyFont="1" applyFill="1" applyBorder="1" applyAlignment="1" applyProtection="1">
      <alignment horizontal="center" vertical="center"/>
      <protection locked="0"/>
    </xf>
    <xf numFmtId="0" fontId="22" fillId="3" borderId="16" xfId="0" applyFont="1" applyFill="1" applyBorder="1" applyAlignment="1" applyProtection="1">
      <alignment horizontal="center" vertical="center"/>
      <protection locked="0"/>
    </xf>
    <xf numFmtId="4" fontId="22" fillId="0" borderId="17" xfId="0" applyNumberFormat="1" applyFont="1" applyBorder="1" applyAlignment="1" applyProtection="1">
      <alignment vertical="center"/>
      <protection/>
    </xf>
    <xf numFmtId="0" fontId="25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0" fontId="0" fillId="2" borderId="0" xfId="0" applyFill="1" applyProtection="1"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0" xfId="0" applyFont="1" applyAlignment="1" applyProtection="1">
      <alignment vertical="center"/>
      <protection/>
    </xf>
    <xf numFmtId="0" fontId="30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horizontal="left"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6" fillId="0" borderId="0" xfId="0" applyFont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0" fontId="17" fillId="0" borderId="24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3" xfId="0" applyFont="1" applyBorder="1" applyAlignment="1" applyProtection="1">
      <alignment vertical="center"/>
      <protection/>
    </xf>
    <xf numFmtId="0" fontId="22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4" fontId="0" fillId="0" borderId="0" xfId="0" applyNumberFormat="1" applyFont="1" applyAlignment="1" applyProtection="1">
      <alignment vertical="center"/>
      <protection locked="0"/>
    </xf>
    <xf numFmtId="0" fontId="0" fillId="0" borderId="15" xfId="0" applyFont="1" applyBorder="1" applyAlignment="1" applyProtection="1">
      <alignment vertical="center"/>
      <protection/>
    </xf>
    <xf numFmtId="0" fontId="22" fillId="0" borderId="17" xfId="0" applyFont="1" applyBorder="1" applyAlignment="1" applyProtection="1">
      <alignment horizontal="center" vertical="center"/>
      <protection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21" xfId="0" applyFont="1" applyFill="1" applyBorder="1" applyAlignment="1" applyProtection="1">
      <alignment horizontal="center" vertical="center" wrapText="1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0" fillId="0" borderId="5" xfId="0" applyFont="1" applyBorder="1" applyAlignment="1" applyProtection="1">
      <alignment horizontal="center" vertical="center" wrapText="1"/>
      <protection/>
    </xf>
    <xf numFmtId="166" fontId="33" fillId="0" borderId="11" xfId="0" applyNumberFormat="1" applyFont="1" applyBorder="1" applyAlignment="1" applyProtection="1">
      <alignment/>
      <protection/>
    </xf>
    <xf numFmtId="166" fontId="33" fillId="0" borderId="12" xfId="0" applyNumberFormat="1" applyFont="1" applyBorder="1" applyAlignment="1" applyProtection="1">
      <alignment/>
      <protection/>
    </xf>
    <xf numFmtId="4" fontId="34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 horizontal="left"/>
      <protection/>
    </xf>
    <xf numFmtId="0" fontId="8" fillId="0" borderId="5" xfId="0" applyFont="1" applyBorder="1" applyAlignment="1" applyProtection="1">
      <alignment/>
      <protection/>
    </xf>
    <xf numFmtId="0" fontId="8" fillId="0" borderId="13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4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Border="1" applyAlignment="1" applyProtection="1">
      <alignment horizontal="left"/>
      <protection/>
    </xf>
    <xf numFmtId="0" fontId="0" fillId="0" borderId="24" xfId="0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67" fontId="0" fillId="0" borderId="24" xfId="0" applyNumberFormat="1" applyFont="1" applyBorder="1" applyAlignment="1" applyProtection="1">
      <alignment vertical="center"/>
      <protection/>
    </xf>
    <xf numFmtId="0" fontId="2" fillId="3" borderId="24" xfId="0" applyFont="1" applyFill="1" applyBorder="1" applyAlignment="1" applyProtection="1">
      <alignment horizontal="left" vertical="center"/>
      <protection locked="0"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4" xfId="0" applyNumberFormat="1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horizontal="left" vertical="center"/>
      <protection/>
    </xf>
    <xf numFmtId="167" fontId="9" fillId="0" borderId="0" xfId="0" applyNumberFormat="1" applyFont="1" applyBorder="1" applyAlignment="1" applyProtection="1">
      <alignment vertical="center"/>
      <protection/>
    </xf>
    <xf numFmtId="0" fontId="9" fillId="0" borderId="5" xfId="0" applyFont="1" applyBorder="1" applyAlignment="1" applyProtection="1">
      <alignment vertical="center"/>
      <protection/>
    </xf>
    <xf numFmtId="0" fontId="9" fillId="0" borderId="13" xfId="0" applyFont="1" applyBorder="1" applyAlignment="1" applyProtection="1">
      <alignment vertical="center"/>
      <protection/>
    </xf>
    <xf numFmtId="0" fontId="9" fillId="0" borderId="14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35" fillId="0" borderId="24" xfId="0" applyFont="1" applyBorder="1" applyAlignment="1" applyProtection="1">
      <alignment horizontal="center" vertical="center"/>
      <protection/>
    </xf>
    <xf numFmtId="49" fontId="35" fillId="0" borderId="24" xfId="0" applyNumberFormat="1" applyFont="1" applyBorder="1" applyAlignment="1" applyProtection="1">
      <alignment horizontal="left" vertical="center" wrapText="1"/>
      <protection/>
    </xf>
    <xf numFmtId="0" fontId="35" fillId="0" borderId="24" xfId="0" applyFont="1" applyBorder="1" applyAlignment="1" applyProtection="1">
      <alignment horizontal="center" vertical="center" wrapText="1"/>
      <protection/>
    </xf>
    <xf numFmtId="167" fontId="35" fillId="0" borderId="24" xfId="0" applyNumberFormat="1" applyFont="1" applyBorder="1" applyAlignment="1" applyProtection="1">
      <alignment vertical="center"/>
      <protection/>
    </xf>
    <xf numFmtId="0" fontId="0" fillId="6" borderId="0" xfId="0" applyFont="1" applyFill="1" applyBorder="1" applyAlignment="1" applyProtection="1">
      <alignment vertical="center"/>
      <protection/>
    </xf>
    <xf numFmtId="0" fontId="7" fillId="6" borderId="0" xfId="0" applyFont="1" applyFill="1" applyBorder="1" applyAlignment="1" applyProtection="1">
      <alignment horizontal="left" vertical="center"/>
      <protection/>
    </xf>
    <xf numFmtId="0" fontId="14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left" vertical="center"/>
    </xf>
    <xf numFmtId="0" fontId="15" fillId="0" borderId="0" xfId="0" applyFont="1" applyBorder="1" applyAlignment="1" applyProtection="1">
      <alignment horizontal="center" vertical="center"/>
      <protection/>
    </xf>
    <xf numFmtId="0" fontId="15" fillId="0" borderId="0" xfId="0" applyFont="1" applyBorder="1" applyAlignment="1" applyProtection="1">
      <alignment horizontal="left" vertical="center"/>
      <protection/>
    </xf>
    <xf numFmtId="0" fontId="18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11" fillId="0" borderId="0" xfId="0" applyNumberFormat="1" applyFont="1" applyBorder="1" applyAlignment="1" applyProtection="1">
      <alignment vertical="center"/>
      <protection/>
    </xf>
    <xf numFmtId="4" fontId="20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18" fillId="0" borderId="0" xfId="0" applyNumberFormat="1" applyFont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0" fillId="4" borderId="25" xfId="0" applyFont="1" applyFill="1" applyBorder="1" applyAlignment="1" applyProtection="1">
      <alignment vertical="center"/>
      <protection/>
    </xf>
    <xf numFmtId="0" fontId="7" fillId="3" borderId="0" xfId="0" applyFont="1" applyFill="1" applyBorder="1" applyAlignment="1" applyProtection="1">
      <alignment horizontal="left" vertical="center"/>
      <protection locked="0"/>
    </xf>
    <xf numFmtId="0" fontId="7" fillId="0" borderId="0" xfId="0" applyFont="1" applyBorder="1" applyAlignment="1" applyProtection="1">
      <alignment horizontal="left" vertical="center"/>
      <protection/>
    </xf>
    <xf numFmtId="4" fontId="7" fillId="3" borderId="0" xfId="0" applyNumberFormat="1" applyFont="1" applyFill="1" applyBorder="1" applyAlignment="1" applyProtection="1">
      <alignment vertical="center"/>
      <protection locked="0"/>
    </xf>
    <xf numFmtId="4" fontId="7" fillId="0" borderId="0" xfId="0" applyNumberFormat="1" applyFont="1" applyBorder="1" applyAlignment="1" applyProtection="1">
      <alignment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25" xfId="0" applyFont="1" applyFill="1" applyBorder="1" applyAlignment="1" applyProtection="1">
      <alignment horizontal="left" vertical="center"/>
      <protection/>
    </xf>
    <xf numFmtId="4" fontId="28" fillId="0" borderId="0" xfId="0" applyNumberFormat="1" applyFont="1" applyBorder="1" applyAlignment="1" applyProtection="1">
      <alignment vertical="center"/>
      <protection/>
    </xf>
    <xf numFmtId="0" fontId="28" fillId="0" borderId="0" xfId="0" applyFont="1" applyBorder="1" applyAlignment="1" applyProtection="1">
      <alignment vertical="center"/>
      <protection/>
    </xf>
    <xf numFmtId="0" fontId="27" fillId="0" borderId="0" xfId="0" applyFont="1" applyBorder="1" applyAlignment="1" applyProtection="1">
      <alignment horizontal="left" vertical="center" wrapText="1"/>
      <protection/>
    </xf>
    <xf numFmtId="4" fontId="25" fillId="0" borderId="0" xfId="0" applyNumberFormat="1" applyFont="1" applyBorder="1" applyAlignment="1" applyProtection="1">
      <alignment horizontal="righ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4" fontId="25" fillId="5" borderId="0" xfId="0" applyNumberFormat="1" applyFont="1" applyFill="1" applyBorder="1" applyAlignment="1" applyProtection="1">
      <alignment vertical="center"/>
      <protection/>
    </xf>
    <xf numFmtId="0" fontId="14" fillId="7" borderId="0" xfId="0" applyFont="1" applyFill="1" applyAlignment="1">
      <alignment horizontal="center" vertical="center"/>
    </xf>
    <xf numFmtId="0" fontId="0" fillId="0" borderId="0" xfId="0"/>
    <xf numFmtId="0" fontId="4" fillId="0" borderId="0" xfId="0" applyFont="1" applyBorder="1" applyAlignment="1" applyProtection="1">
      <alignment horizontal="left"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3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165" fontId="3" fillId="3" borderId="0" xfId="0" applyNumberFormat="1" applyFont="1" applyFill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0" fontId="3" fillId="3" borderId="0" xfId="0" applyFont="1" applyFill="1" applyBorder="1" applyAlignment="1" applyProtection="1">
      <alignment horizontal="left"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4" fontId="2" fillId="0" borderId="0" xfId="0" applyNumberFormat="1" applyFont="1" applyBorder="1" applyAlignment="1" applyProtection="1">
      <alignment vertical="center"/>
      <protection/>
    </xf>
    <xf numFmtId="4" fontId="4" fillId="5" borderId="9" xfId="0" applyNumberFormat="1" applyFont="1" applyFill="1" applyBorder="1" applyAlignment="1" applyProtection="1">
      <alignment vertical="center"/>
      <protection/>
    </xf>
    <xf numFmtId="4" fontId="4" fillId="5" borderId="25" xfId="0" applyNumberFormat="1" applyFont="1" applyFill="1" applyBorder="1" applyAlignment="1" applyProtection="1">
      <alignment vertical="center"/>
      <protection/>
    </xf>
    <xf numFmtId="0" fontId="3" fillId="5" borderId="0" xfId="0" applyFont="1" applyFill="1" applyBorder="1" applyAlignment="1" applyProtection="1">
      <alignment horizontal="center" vertical="center"/>
      <protection/>
    </xf>
    <xf numFmtId="0" fontId="0" fillId="5" borderId="0" xfId="0" applyFont="1" applyFill="1" applyBorder="1" applyAlignment="1" applyProtection="1">
      <alignment vertical="center"/>
      <protection/>
    </xf>
    <xf numFmtId="4" fontId="30" fillId="0" borderId="0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0" fontId="7" fillId="6" borderId="0" xfId="0" applyFont="1" applyFill="1" applyBorder="1" applyAlignment="1" applyProtection="1">
      <alignment horizontal="left" vertical="center"/>
      <protection locked="0"/>
    </xf>
    <xf numFmtId="0" fontId="7" fillId="6" borderId="0" xfId="0" applyFont="1" applyFill="1" applyBorder="1" applyAlignment="1" applyProtection="1">
      <alignment horizontal="left" vertical="center"/>
      <protection/>
    </xf>
    <xf numFmtId="4" fontId="7" fillId="6" borderId="0" xfId="0" applyNumberFormat="1" applyFont="1" applyFill="1" applyBorder="1" applyAlignment="1" applyProtection="1">
      <alignment vertical="center"/>
      <protection locked="0"/>
    </xf>
    <xf numFmtId="4" fontId="7" fillId="6" borderId="0" xfId="0" applyNumberFormat="1" applyFont="1" applyFill="1" applyBorder="1" applyAlignment="1" applyProtection="1">
      <alignment vertical="center"/>
      <protection/>
    </xf>
    <xf numFmtId="0" fontId="3" fillId="5" borderId="22" xfId="0" applyFont="1" applyFill="1" applyBorder="1" applyAlignment="1" applyProtection="1">
      <alignment horizontal="center" vertical="center" wrapText="1"/>
      <protection/>
    </xf>
    <xf numFmtId="0" fontId="32" fillId="5" borderId="22" xfId="0" applyFont="1" applyFill="1" applyBorder="1" applyAlignment="1" applyProtection="1">
      <alignment horizontal="center" vertical="center" wrapText="1"/>
      <protection/>
    </xf>
    <xf numFmtId="0" fontId="3" fillId="5" borderId="23" xfId="0" applyFont="1" applyFill="1" applyBorder="1" applyAlignment="1" applyProtection="1">
      <alignment horizontal="center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4" fontId="0" fillId="3" borderId="24" xfId="0" applyNumberFormat="1" applyFont="1" applyFill="1" applyBorder="1" applyAlignment="1" applyProtection="1">
      <alignment vertical="center"/>
      <protection locked="0"/>
    </xf>
    <xf numFmtId="4" fontId="0" fillId="3" borderId="24" xfId="0" applyNumberFormat="1" applyFont="1" applyFill="1" applyBorder="1" applyAlignment="1" applyProtection="1">
      <alignment vertical="center"/>
      <protection/>
    </xf>
    <xf numFmtId="4" fontId="0" fillId="0" borderId="24" xfId="0" applyNumberFormat="1" applyFont="1" applyBorder="1" applyAlignment="1" applyProtection="1">
      <alignment vertical="center"/>
      <protection/>
    </xf>
    <xf numFmtId="0" fontId="9" fillId="0" borderId="11" xfId="0" applyFont="1" applyBorder="1" applyAlignment="1" applyProtection="1">
      <alignment horizontal="left" vertical="center" wrapText="1"/>
      <protection/>
    </xf>
    <xf numFmtId="0" fontId="9" fillId="0" borderId="11" xfId="0" applyFont="1" applyBorder="1" applyAlignment="1" applyProtection="1">
      <alignment vertical="center"/>
      <protection/>
    </xf>
    <xf numFmtId="0" fontId="35" fillId="0" borderId="24" xfId="0" applyFont="1" applyBorder="1" applyAlignment="1" applyProtection="1">
      <alignment horizontal="left" vertical="center" wrapText="1"/>
      <protection/>
    </xf>
    <xf numFmtId="4" fontId="35" fillId="3" borderId="24" xfId="0" applyNumberFormat="1" applyFont="1" applyFill="1" applyBorder="1" applyAlignment="1" applyProtection="1">
      <alignment vertical="center"/>
      <protection locked="0"/>
    </xf>
    <xf numFmtId="4" fontId="35" fillId="3" borderId="24" xfId="0" applyNumberFormat="1" applyFont="1" applyFill="1" applyBorder="1" applyAlignment="1" applyProtection="1">
      <alignment vertical="center"/>
      <protection/>
    </xf>
    <xf numFmtId="4" fontId="35" fillId="0" borderId="24" xfId="0" applyNumberFormat="1" applyFont="1" applyBorder="1" applyAlignment="1" applyProtection="1">
      <alignment vertical="center"/>
      <protection/>
    </xf>
    <xf numFmtId="4" fontId="6" fillId="0" borderId="11" xfId="0" applyNumberFormat="1" applyFont="1" applyBorder="1" applyAlignment="1" applyProtection="1">
      <alignment/>
      <protection/>
    </xf>
    <xf numFmtId="4" fontId="6" fillId="0" borderId="11" xfId="0" applyNumberFormat="1" applyFont="1" applyBorder="1" applyAlignment="1" applyProtection="1">
      <alignment vertical="center"/>
      <protection/>
    </xf>
    <xf numFmtId="0" fontId="13" fillId="2" borderId="0" xfId="20" applyFont="1" applyFill="1" applyAlignment="1" applyProtection="1">
      <alignment horizontal="center" vertical="center"/>
      <protection/>
    </xf>
    <xf numFmtId="4" fontId="25" fillId="0" borderId="11" xfId="0" applyNumberFormat="1" applyFont="1" applyBorder="1" applyAlignment="1" applyProtection="1">
      <alignment/>
      <protection/>
    </xf>
    <xf numFmtId="4" fontId="4" fillId="0" borderId="11" xfId="0" applyNumberFormat="1" applyFont="1" applyBorder="1" applyAlignment="1" applyProtection="1">
      <alignment vertical="center"/>
      <protection/>
    </xf>
    <xf numFmtId="4" fontId="6" fillId="0" borderId="0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/>
      <protection/>
    </xf>
    <xf numFmtId="4" fontId="7" fillId="0" borderId="16" xfId="0" applyNumberFormat="1" applyFont="1" applyBorder="1" applyAlignment="1" applyProtection="1">
      <alignment vertical="center"/>
      <protection/>
    </xf>
    <xf numFmtId="4" fontId="7" fillId="0" borderId="22" xfId="0" applyNumberFormat="1" applyFont="1" applyBorder="1" applyAlignment="1" applyProtection="1">
      <alignment/>
      <protection/>
    </xf>
    <xf numFmtId="4" fontId="7" fillId="0" borderId="22" xfId="0" applyNumberFormat="1" applyFont="1" applyBorder="1" applyAlignment="1" applyProtection="1">
      <alignment vertical="center"/>
      <protection/>
    </xf>
    <xf numFmtId="4" fontId="6" fillId="0" borderId="22" xfId="0" applyNumberFormat="1" applyFont="1" applyBorder="1" applyAlignment="1" applyProtection="1">
      <alignment/>
      <protection/>
    </xf>
    <xf numFmtId="4" fontId="6" fillId="0" borderId="22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K97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5" style="0" customWidth="1"/>
    <col min="34" max="34" width="3.33203125" style="0" customWidth="1"/>
    <col min="35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.66796875" style="0" customWidth="1"/>
    <col min="44" max="44" width="13.66015625" style="0" customWidth="1"/>
    <col min="45" max="46" width="25.83203125" style="0" hidden="1" customWidth="1"/>
    <col min="47" max="47" width="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89" width="9.33203125" style="0" hidden="1" customWidth="1"/>
  </cols>
  <sheetData>
    <row r="1" spans="1:73" ht="21.4" customHeight="1">
      <c r="A1" s="11" t="s">
        <v>0</v>
      </c>
      <c r="B1" s="12"/>
      <c r="C1" s="12"/>
      <c r="D1" s="13" t="s">
        <v>1</v>
      </c>
      <c r="E1" s="12"/>
      <c r="F1" s="12"/>
      <c r="G1" s="12"/>
      <c r="H1" s="12"/>
      <c r="I1" s="12"/>
      <c r="J1" s="12"/>
      <c r="K1" s="14" t="s">
        <v>2</v>
      </c>
      <c r="L1" s="14"/>
      <c r="M1" s="14"/>
      <c r="N1" s="14"/>
      <c r="O1" s="14"/>
      <c r="P1" s="14"/>
      <c r="Q1" s="14"/>
      <c r="R1" s="14"/>
      <c r="S1" s="14"/>
      <c r="T1" s="12"/>
      <c r="U1" s="12"/>
      <c r="V1" s="12"/>
      <c r="W1" s="14" t="s">
        <v>3</v>
      </c>
      <c r="X1" s="14"/>
      <c r="Y1" s="14"/>
      <c r="Z1" s="14"/>
      <c r="AA1" s="14"/>
      <c r="AB1" s="14"/>
      <c r="AC1" s="14"/>
      <c r="AD1" s="14"/>
      <c r="AE1" s="14"/>
      <c r="AF1" s="14"/>
      <c r="AG1" s="12"/>
      <c r="AH1" s="12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6" t="s">
        <v>4</v>
      </c>
      <c r="BB1" s="16" t="s">
        <v>5</v>
      </c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T1" s="17" t="s">
        <v>6</v>
      </c>
      <c r="BU1" s="17" t="s">
        <v>6</v>
      </c>
    </row>
    <row r="2" spans="3:72" ht="36.95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R2" s="219" t="s">
        <v>8</v>
      </c>
      <c r="AS2" s="220"/>
      <c r="AT2" s="220"/>
      <c r="AU2" s="220"/>
      <c r="AV2" s="220"/>
      <c r="AW2" s="220"/>
      <c r="AX2" s="220"/>
      <c r="AY2" s="220"/>
      <c r="AZ2" s="220"/>
      <c r="BA2" s="220"/>
      <c r="BB2" s="220"/>
      <c r="BC2" s="220"/>
      <c r="BD2" s="220"/>
      <c r="BE2" s="220"/>
      <c r="BS2" s="18" t="s">
        <v>9</v>
      </c>
      <c r="BT2" s="18" t="s">
        <v>10</v>
      </c>
    </row>
    <row r="3" spans="2:72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1"/>
      <c r="BS3" s="18" t="s">
        <v>9</v>
      </c>
      <c r="BT3" s="18" t="s">
        <v>11</v>
      </c>
    </row>
    <row r="4" spans="2:71" ht="36.95" customHeight="1">
      <c r="B4" s="22"/>
      <c r="C4" s="186" t="s">
        <v>12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187"/>
      <c r="S4" s="187"/>
      <c r="T4" s="187"/>
      <c r="U4" s="187"/>
      <c r="V4" s="187"/>
      <c r="W4" s="187"/>
      <c r="X4" s="187"/>
      <c r="Y4" s="187"/>
      <c r="Z4" s="187"/>
      <c r="AA4" s="187"/>
      <c r="AB4" s="187"/>
      <c r="AC4" s="187"/>
      <c r="AD4" s="187"/>
      <c r="AE4" s="187"/>
      <c r="AF4" s="187"/>
      <c r="AG4" s="187"/>
      <c r="AH4" s="187"/>
      <c r="AI4" s="187"/>
      <c r="AJ4" s="187"/>
      <c r="AK4" s="187"/>
      <c r="AL4" s="187"/>
      <c r="AM4" s="187"/>
      <c r="AN4" s="187"/>
      <c r="AO4" s="187"/>
      <c r="AP4" s="187"/>
      <c r="AQ4" s="23"/>
      <c r="AS4" s="24" t="s">
        <v>13</v>
      </c>
      <c r="BE4" s="25" t="s">
        <v>14</v>
      </c>
      <c r="BS4" s="18" t="s">
        <v>15</v>
      </c>
    </row>
    <row r="5" spans="2:71" ht="14.45" customHeight="1">
      <c r="B5" s="22"/>
      <c r="C5" s="26"/>
      <c r="D5" s="27" t="s">
        <v>16</v>
      </c>
      <c r="E5" s="26"/>
      <c r="F5" s="26"/>
      <c r="G5" s="26"/>
      <c r="H5" s="26"/>
      <c r="I5" s="26"/>
      <c r="J5" s="26"/>
      <c r="K5" s="190" t="s">
        <v>17</v>
      </c>
      <c r="L5" s="191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91"/>
      <c r="X5" s="191"/>
      <c r="Y5" s="191"/>
      <c r="Z5" s="191"/>
      <c r="AA5" s="191"/>
      <c r="AB5" s="191"/>
      <c r="AC5" s="191"/>
      <c r="AD5" s="191"/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26"/>
      <c r="AQ5" s="23"/>
      <c r="BE5" s="188" t="s">
        <v>18</v>
      </c>
      <c r="BS5" s="18" t="s">
        <v>9</v>
      </c>
    </row>
    <row r="6" spans="2:71" ht="36.95" customHeight="1">
      <c r="B6" s="22"/>
      <c r="C6" s="26"/>
      <c r="D6" s="29" t="s">
        <v>19</v>
      </c>
      <c r="E6" s="26"/>
      <c r="F6" s="26"/>
      <c r="G6" s="26"/>
      <c r="H6" s="26"/>
      <c r="I6" s="26"/>
      <c r="J6" s="26"/>
      <c r="K6" s="192" t="s">
        <v>20</v>
      </c>
      <c r="L6" s="191"/>
      <c r="M6" s="191"/>
      <c r="N6" s="191"/>
      <c r="O6" s="191"/>
      <c r="P6" s="191"/>
      <c r="Q6" s="191"/>
      <c r="R6" s="191"/>
      <c r="S6" s="191"/>
      <c r="T6" s="191"/>
      <c r="U6" s="191"/>
      <c r="V6" s="191"/>
      <c r="W6" s="191"/>
      <c r="X6" s="191"/>
      <c r="Y6" s="191"/>
      <c r="Z6" s="191"/>
      <c r="AA6" s="191"/>
      <c r="AB6" s="191"/>
      <c r="AC6" s="191"/>
      <c r="AD6" s="191"/>
      <c r="AE6" s="191"/>
      <c r="AF6" s="191"/>
      <c r="AG6" s="191"/>
      <c r="AH6" s="191"/>
      <c r="AI6" s="191"/>
      <c r="AJ6" s="191"/>
      <c r="AK6" s="191"/>
      <c r="AL6" s="191"/>
      <c r="AM6" s="191"/>
      <c r="AN6" s="191"/>
      <c r="AO6" s="191"/>
      <c r="AP6" s="26"/>
      <c r="AQ6" s="23"/>
      <c r="BE6" s="189"/>
      <c r="BS6" s="18" t="s">
        <v>9</v>
      </c>
    </row>
    <row r="7" spans="2:71" ht="14.45" customHeight="1">
      <c r="B7" s="22"/>
      <c r="C7" s="26"/>
      <c r="D7" s="30" t="s">
        <v>21</v>
      </c>
      <c r="E7" s="26"/>
      <c r="F7" s="26"/>
      <c r="G7" s="26"/>
      <c r="H7" s="26"/>
      <c r="I7" s="26"/>
      <c r="J7" s="26"/>
      <c r="K7" s="28" t="s">
        <v>22</v>
      </c>
      <c r="L7" s="26"/>
      <c r="M7" s="26"/>
      <c r="N7" s="26"/>
      <c r="O7" s="26"/>
      <c r="P7" s="26"/>
      <c r="Q7" s="26"/>
      <c r="R7" s="26"/>
      <c r="S7" s="26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30" t="s">
        <v>23</v>
      </c>
      <c r="AL7" s="26"/>
      <c r="AM7" s="26"/>
      <c r="AN7" s="28" t="s">
        <v>22</v>
      </c>
      <c r="AO7" s="26"/>
      <c r="AP7" s="26"/>
      <c r="AQ7" s="23"/>
      <c r="BE7" s="189"/>
      <c r="BS7" s="18" t="s">
        <v>9</v>
      </c>
    </row>
    <row r="8" spans="2:71" ht="14.45" customHeight="1">
      <c r="B8" s="22"/>
      <c r="C8" s="26"/>
      <c r="D8" s="30" t="s">
        <v>24</v>
      </c>
      <c r="E8" s="26"/>
      <c r="F8" s="26"/>
      <c r="G8" s="26"/>
      <c r="H8" s="26"/>
      <c r="I8" s="26"/>
      <c r="J8" s="26"/>
      <c r="K8" s="28" t="s">
        <v>25</v>
      </c>
      <c r="L8" s="26"/>
      <c r="M8" s="26"/>
      <c r="N8" s="26"/>
      <c r="O8" s="26"/>
      <c r="P8" s="26"/>
      <c r="Q8" s="26"/>
      <c r="R8" s="26"/>
      <c r="S8" s="26"/>
      <c r="T8" s="26"/>
      <c r="U8" s="26"/>
      <c r="V8" s="26"/>
      <c r="W8" s="26"/>
      <c r="X8" s="26"/>
      <c r="Y8" s="26"/>
      <c r="Z8" s="26"/>
      <c r="AA8" s="26"/>
      <c r="AB8" s="26"/>
      <c r="AC8" s="26"/>
      <c r="AD8" s="26"/>
      <c r="AE8" s="26"/>
      <c r="AF8" s="26"/>
      <c r="AG8" s="26"/>
      <c r="AH8" s="26"/>
      <c r="AI8" s="26"/>
      <c r="AJ8" s="26"/>
      <c r="AK8" s="30" t="s">
        <v>26</v>
      </c>
      <c r="AL8" s="26"/>
      <c r="AM8" s="26"/>
      <c r="AN8" s="31" t="s">
        <v>27</v>
      </c>
      <c r="AO8" s="26"/>
      <c r="AP8" s="26"/>
      <c r="AQ8" s="23"/>
      <c r="BE8" s="189"/>
      <c r="BS8" s="18" t="s">
        <v>9</v>
      </c>
    </row>
    <row r="9" spans="2:71" ht="14.45" customHeight="1">
      <c r="B9" s="22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26"/>
      <c r="AB9" s="26"/>
      <c r="AC9" s="26"/>
      <c r="AD9" s="26"/>
      <c r="AE9" s="26"/>
      <c r="AF9" s="26"/>
      <c r="AG9" s="26"/>
      <c r="AH9" s="26"/>
      <c r="AI9" s="26"/>
      <c r="AJ9" s="26"/>
      <c r="AK9" s="26"/>
      <c r="AL9" s="26"/>
      <c r="AM9" s="26"/>
      <c r="AN9" s="26"/>
      <c r="AO9" s="26"/>
      <c r="AP9" s="26"/>
      <c r="AQ9" s="23"/>
      <c r="BE9" s="189"/>
      <c r="BS9" s="18" t="s">
        <v>9</v>
      </c>
    </row>
    <row r="10" spans="2:71" ht="14.45" customHeight="1">
      <c r="B10" s="22"/>
      <c r="C10" s="26"/>
      <c r="D10" s="30" t="s">
        <v>28</v>
      </c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26"/>
      <c r="AB10" s="26"/>
      <c r="AC10" s="26"/>
      <c r="AD10" s="26"/>
      <c r="AE10" s="26"/>
      <c r="AF10" s="26"/>
      <c r="AG10" s="26"/>
      <c r="AH10" s="26"/>
      <c r="AI10" s="26"/>
      <c r="AJ10" s="26"/>
      <c r="AK10" s="30" t="s">
        <v>29</v>
      </c>
      <c r="AL10" s="26"/>
      <c r="AM10" s="26"/>
      <c r="AN10" s="28" t="s">
        <v>22</v>
      </c>
      <c r="AO10" s="26"/>
      <c r="AP10" s="26"/>
      <c r="AQ10" s="23"/>
      <c r="BE10" s="189"/>
      <c r="BS10" s="18" t="s">
        <v>9</v>
      </c>
    </row>
    <row r="11" spans="2:71" ht="18.4" customHeight="1">
      <c r="B11" s="22"/>
      <c r="C11" s="26"/>
      <c r="D11" s="26"/>
      <c r="E11" s="28" t="s">
        <v>30</v>
      </c>
      <c r="F11" s="26"/>
      <c r="G11" s="26"/>
      <c r="H11" s="26"/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26"/>
      <c r="AH11" s="26"/>
      <c r="AI11" s="26"/>
      <c r="AJ11" s="26"/>
      <c r="AK11" s="30" t="s">
        <v>31</v>
      </c>
      <c r="AL11" s="26"/>
      <c r="AM11" s="26"/>
      <c r="AN11" s="28" t="s">
        <v>22</v>
      </c>
      <c r="AO11" s="26"/>
      <c r="AP11" s="26"/>
      <c r="AQ11" s="23"/>
      <c r="BE11" s="189"/>
      <c r="BS11" s="18" t="s">
        <v>9</v>
      </c>
    </row>
    <row r="12" spans="2:71" ht="6.95" customHeight="1">
      <c r="B12" s="22"/>
      <c r="C12" s="26"/>
      <c r="D12" s="26"/>
      <c r="E12" s="26"/>
      <c r="F12" s="26"/>
      <c r="G12" s="26"/>
      <c r="H12" s="26"/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3"/>
      <c r="BE12" s="189"/>
      <c r="BS12" s="18" t="s">
        <v>9</v>
      </c>
    </row>
    <row r="13" spans="2:71" ht="14.45" customHeight="1">
      <c r="B13" s="22"/>
      <c r="C13" s="26"/>
      <c r="D13" s="30" t="s">
        <v>32</v>
      </c>
      <c r="E13" s="26"/>
      <c r="F13" s="26"/>
      <c r="G13" s="26"/>
      <c r="H13" s="26"/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30" t="s">
        <v>29</v>
      </c>
      <c r="AL13" s="26"/>
      <c r="AM13" s="26"/>
      <c r="AN13" s="32" t="s">
        <v>33</v>
      </c>
      <c r="AO13" s="26"/>
      <c r="AP13" s="26"/>
      <c r="AQ13" s="23"/>
      <c r="BE13" s="189"/>
      <c r="BS13" s="18" t="s">
        <v>9</v>
      </c>
    </row>
    <row r="14" spans="2:71" ht="15">
      <c r="B14" s="22"/>
      <c r="C14" s="26"/>
      <c r="D14" s="26"/>
      <c r="E14" s="193" t="s">
        <v>33</v>
      </c>
      <c r="F14" s="194"/>
      <c r="G14" s="194"/>
      <c r="H14" s="194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4"/>
      <c r="W14" s="194"/>
      <c r="X14" s="194"/>
      <c r="Y14" s="194"/>
      <c r="Z14" s="194"/>
      <c r="AA14" s="194"/>
      <c r="AB14" s="194"/>
      <c r="AC14" s="194"/>
      <c r="AD14" s="194"/>
      <c r="AE14" s="194"/>
      <c r="AF14" s="194"/>
      <c r="AG14" s="194"/>
      <c r="AH14" s="194"/>
      <c r="AI14" s="194"/>
      <c r="AJ14" s="194"/>
      <c r="AK14" s="30" t="s">
        <v>31</v>
      </c>
      <c r="AL14" s="26"/>
      <c r="AM14" s="26"/>
      <c r="AN14" s="32" t="s">
        <v>33</v>
      </c>
      <c r="AO14" s="26"/>
      <c r="AP14" s="26"/>
      <c r="AQ14" s="23"/>
      <c r="BE14" s="189"/>
      <c r="BS14" s="18" t="s">
        <v>9</v>
      </c>
    </row>
    <row r="15" spans="2:71" ht="6.95" customHeight="1">
      <c r="B15" s="22"/>
      <c r="C15" s="26"/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6"/>
      <c r="AO15" s="26"/>
      <c r="AP15" s="26"/>
      <c r="AQ15" s="23"/>
      <c r="BE15" s="189"/>
      <c r="BS15" s="18" t="s">
        <v>6</v>
      </c>
    </row>
    <row r="16" spans="2:71" ht="14.45" customHeight="1">
      <c r="B16" s="22"/>
      <c r="C16" s="26"/>
      <c r="D16" s="30" t="s">
        <v>34</v>
      </c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26"/>
      <c r="AB16" s="26"/>
      <c r="AC16" s="26"/>
      <c r="AD16" s="26"/>
      <c r="AE16" s="26"/>
      <c r="AF16" s="26"/>
      <c r="AG16" s="26"/>
      <c r="AH16" s="26"/>
      <c r="AI16" s="26"/>
      <c r="AJ16" s="26"/>
      <c r="AK16" s="30" t="s">
        <v>29</v>
      </c>
      <c r="AL16" s="26"/>
      <c r="AM16" s="26"/>
      <c r="AN16" s="28" t="s">
        <v>22</v>
      </c>
      <c r="AO16" s="26"/>
      <c r="AP16" s="26"/>
      <c r="AQ16" s="23"/>
      <c r="BE16" s="189"/>
      <c r="BS16" s="18" t="s">
        <v>6</v>
      </c>
    </row>
    <row r="17" spans="2:71" ht="18.4" customHeight="1">
      <c r="B17" s="22"/>
      <c r="C17" s="26"/>
      <c r="D17" s="26"/>
      <c r="E17" s="28" t="s">
        <v>25</v>
      </c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30" t="s">
        <v>31</v>
      </c>
      <c r="AL17" s="26"/>
      <c r="AM17" s="26"/>
      <c r="AN17" s="28" t="s">
        <v>22</v>
      </c>
      <c r="AO17" s="26"/>
      <c r="AP17" s="26"/>
      <c r="AQ17" s="23"/>
      <c r="BE17" s="189"/>
      <c r="BS17" s="18" t="s">
        <v>35</v>
      </c>
    </row>
    <row r="18" spans="2:71" ht="6.95" customHeight="1">
      <c r="B18" s="22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6"/>
      <c r="AO18" s="26"/>
      <c r="AP18" s="26"/>
      <c r="AQ18" s="23"/>
      <c r="BE18" s="189"/>
      <c r="BS18" s="18" t="s">
        <v>9</v>
      </c>
    </row>
    <row r="19" spans="2:71" ht="14.45" customHeight="1">
      <c r="B19" s="22"/>
      <c r="C19" s="26"/>
      <c r="D19" s="30" t="s">
        <v>36</v>
      </c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30" t="s">
        <v>29</v>
      </c>
      <c r="AL19" s="26"/>
      <c r="AM19" s="26"/>
      <c r="AN19" s="28" t="s">
        <v>22</v>
      </c>
      <c r="AO19" s="26"/>
      <c r="AP19" s="26"/>
      <c r="AQ19" s="23"/>
      <c r="BE19" s="189"/>
      <c r="BS19" s="18" t="s">
        <v>9</v>
      </c>
    </row>
    <row r="20" spans="2:57" ht="18.4" customHeight="1">
      <c r="B20" s="22"/>
      <c r="C20" s="26"/>
      <c r="D20" s="26"/>
      <c r="E20" s="28" t="s">
        <v>37</v>
      </c>
      <c r="F20" s="26"/>
      <c r="G20" s="26"/>
      <c r="H20" s="26"/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30" t="s">
        <v>31</v>
      </c>
      <c r="AL20" s="26"/>
      <c r="AM20" s="26"/>
      <c r="AN20" s="28" t="s">
        <v>22</v>
      </c>
      <c r="AO20" s="26"/>
      <c r="AP20" s="26"/>
      <c r="AQ20" s="23"/>
      <c r="BE20" s="189"/>
    </row>
    <row r="21" spans="2:57" ht="6.95" customHeight="1">
      <c r="B21" s="22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3"/>
      <c r="BE21" s="189"/>
    </row>
    <row r="22" spans="2:57" ht="15">
      <c r="B22" s="22"/>
      <c r="C22" s="26"/>
      <c r="D22" s="30" t="s">
        <v>38</v>
      </c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3"/>
      <c r="BE22" s="189"/>
    </row>
    <row r="23" spans="2:57" ht="22.5" customHeight="1">
      <c r="B23" s="22"/>
      <c r="C23" s="26"/>
      <c r="D23" s="26"/>
      <c r="E23" s="195" t="s">
        <v>22</v>
      </c>
      <c r="F23" s="195"/>
      <c r="G23" s="195"/>
      <c r="H23" s="195"/>
      <c r="I23" s="195"/>
      <c r="J23" s="195"/>
      <c r="K23" s="195"/>
      <c r="L23" s="195"/>
      <c r="M23" s="195"/>
      <c r="N23" s="195"/>
      <c r="O23" s="195"/>
      <c r="P23" s="195"/>
      <c r="Q23" s="195"/>
      <c r="R23" s="195"/>
      <c r="S23" s="195"/>
      <c r="T23" s="195"/>
      <c r="U23" s="195"/>
      <c r="V23" s="195"/>
      <c r="W23" s="195"/>
      <c r="X23" s="195"/>
      <c r="Y23" s="195"/>
      <c r="Z23" s="195"/>
      <c r="AA23" s="195"/>
      <c r="AB23" s="195"/>
      <c r="AC23" s="195"/>
      <c r="AD23" s="195"/>
      <c r="AE23" s="195"/>
      <c r="AF23" s="195"/>
      <c r="AG23" s="195"/>
      <c r="AH23" s="195"/>
      <c r="AI23" s="195"/>
      <c r="AJ23" s="195"/>
      <c r="AK23" s="195"/>
      <c r="AL23" s="195"/>
      <c r="AM23" s="195"/>
      <c r="AN23" s="195"/>
      <c r="AO23" s="26"/>
      <c r="AP23" s="26"/>
      <c r="AQ23" s="23"/>
      <c r="BE23" s="189"/>
    </row>
    <row r="24" spans="2:57" ht="6.95" customHeight="1">
      <c r="B24" s="22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  <c r="O24" s="26"/>
      <c r="P24" s="26"/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3"/>
      <c r="BE24" s="189"/>
    </row>
    <row r="25" spans="2:57" ht="6.95" customHeight="1">
      <c r="B25" s="22"/>
      <c r="C25" s="26"/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26"/>
      <c r="AQ25" s="23"/>
      <c r="BE25" s="189"/>
    </row>
    <row r="26" spans="2:57" ht="14.45" customHeight="1">
      <c r="B26" s="22"/>
      <c r="C26" s="26"/>
      <c r="D26" s="34" t="s">
        <v>39</v>
      </c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/>
      <c r="AE26" s="26"/>
      <c r="AF26" s="26"/>
      <c r="AG26" s="26"/>
      <c r="AH26" s="26"/>
      <c r="AI26" s="26"/>
      <c r="AJ26" s="26"/>
      <c r="AK26" s="196">
        <f>ROUND(AG87,2)</f>
        <v>0</v>
      </c>
      <c r="AL26" s="191"/>
      <c r="AM26" s="191"/>
      <c r="AN26" s="191"/>
      <c r="AO26" s="191"/>
      <c r="AP26" s="26"/>
      <c r="AQ26" s="23"/>
      <c r="BE26" s="189"/>
    </row>
    <row r="27" spans="2:57" ht="14.45" customHeight="1">
      <c r="B27" s="22"/>
      <c r="C27" s="26"/>
      <c r="D27" s="34" t="s">
        <v>40</v>
      </c>
      <c r="E27" s="26"/>
      <c r="F27" s="26"/>
      <c r="G27" s="26"/>
      <c r="H27" s="26"/>
      <c r="I27" s="26"/>
      <c r="J27" s="26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  <c r="AH27" s="26"/>
      <c r="AI27" s="26"/>
      <c r="AJ27" s="26"/>
      <c r="AK27" s="196">
        <f>ROUND(AG90,2)</f>
        <v>0</v>
      </c>
      <c r="AL27" s="196"/>
      <c r="AM27" s="196"/>
      <c r="AN27" s="196"/>
      <c r="AO27" s="196"/>
      <c r="AP27" s="26"/>
      <c r="AQ27" s="23"/>
      <c r="BE27" s="189"/>
    </row>
    <row r="28" spans="2:57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  <c r="AA28" s="36"/>
      <c r="AB28" s="36"/>
      <c r="AC28" s="36"/>
      <c r="AD28" s="36"/>
      <c r="AE28" s="36"/>
      <c r="AF28" s="36"/>
      <c r="AG28" s="36"/>
      <c r="AH28" s="36"/>
      <c r="AI28" s="36"/>
      <c r="AJ28" s="36"/>
      <c r="AK28" s="36"/>
      <c r="AL28" s="36"/>
      <c r="AM28" s="36"/>
      <c r="AN28" s="36"/>
      <c r="AO28" s="36"/>
      <c r="AP28" s="36"/>
      <c r="AQ28" s="37"/>
      <c r="BE28" s="189"/>
    </row>
    <row r="29" spans="2:57" s="1" customFormat="1" ht="25.9" customHeight="1">
      <c r="B29" s="35"/>
      <c r="C29" s="36"/>
      <c r="D29" s="38" t="s">
        <v>41</v>
      </c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197">
        <f>ROUND(AK26+AK27,2)</f>
        <v>0</v>
      </c>
      <c r="AL29" s="198"/>
      <c r="AM29" s="198"/>
      <c r="AN29" s="198"/>
      <c r="AO29" s="198"/>
      <c r="AP29" s="36"/>
      <c r="AQ29" s="37"/>
      <c r="BE29" s="189"/>
    </row>
    <row r="30" spans="2:57" s="1" customFormat="1" ht="6.95" customHeight="1">
      <c r="B30" s="35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  <c r="AA30" s="36"/>
      <c r="AB30" s="36"/>
      <c r="AC30" s="36"/>
      <c r="AD30" s="36"/>
      <c r="AE30" s="36"/>
      <c r="AF30" s="36"/>
      <c r="AG30" s="36"/>
      <c r="AH30" s="36"/>
      <c r="AI30" s="36"/>
      <c r="AJ30" s="36"/>
      <c r="AK30" s="36"/>
      <c r="AL30" s="36"/>
      <c r="AM30" s="36"/>
      <c r="AN30" s="36"/>
      <c r="AO30" s="36"/>
      <c r="AP30" s="36"/>
      <c r="AQ30" s="37"/>
      <c r="BE30" s="189"/>
    </row>
    <row r="31" spans="2:57" s="2" customFormat="1" ht="14.45" customHeight="1">
      <c r="B31" s="40"/>
      <c r="C31" s="41"/>
      <c r="D31" s="42" t="s">
        <v>42</v>
      </c>
      <c r="E31" s="41"/>
      <c r="F31" s="42" t="s">
        <v>43</v>
      </c>
      <c r="G31" s="41"/>
      <c r="H31" s="41"/>
      <c r="I31" s="41"/>
      <c r="J31" s="41"/>
      <c r="K31" s="41"/>
      <c r="L31" s="199">
        <v>0.21</v>
      </c>
      <c r="M31" s="200"/>
      <c r="N31" s="200"/>
      <c r="O31" s="200"/>
      <c r="P31" s="41"/>
      <c r="Q31" s="41"/>
      <c r="R31" s="41"/>
      <c r="S31" s="41"/>
      <c r="T31" s="44" t="s">
        <v>44</v>
      </c>
      <c r="U31" s="41"/>
      <c r="V31" s="41"/>
      <c r="W31" s="201">
        <f>ROUND(AZ87+SUM(CD91:CD95),2)</f>
        <v>0</v>
      </c>
      <c r="X31" s="200"/>
      <c r="Y31" s="200"/>
      <c r="Z31" s="200"/>
      <c r="AA31" s="200"/>
      <c r="AB31" s="200"/>
      <c r="AC31" s="200"/>
      <c r="AD31" s="200"/>
      <c r="AE31" s="200"/>
      <c r="AF31" s="41"/>
      <c r="AG31" s="41"/>
      <c r="AH31" s="41"/>
      <c r="AI31" s="41"/>
      <c r="AJ31" s="41"/>
      <c r="AK31" s="201">
        <f>ROUND(AV87+SUM(BY91:BY95),2)</f>
        <v>0</v>
      </c>
      <c r="AL31" s="200"/>
      <c r="AM31" s="200"/>
      <c r="AN31" s="200"/>
      <c r="AO31" s="200"/>
      <c r="AP31" s="41"/>
      <c r="AQ31" s="45"/>
      <c r="BE31" s="189"/>
    </row>
    <row r="32" spans="2:57" s="2" customFormat="1" ht="14.45" customHeight="1">
      <c r="B32" s="40"/>
      <c r="C32" s="41"/>
      <c r="D32" s="41"/>
      <c r="E32" s="41"/>
      <c r="F32" s="42" t="s">
        <v>45</v>
      </c>
      <c r="G32" s="41"/>
      <c r="H32" s="41"/>
      <c r="I32" s="41"/>
      <c r="J32" s="41"/>
      <c r="K32" s="41"/>
      <c r="L32" s="199">
        <v>0.15</v>
      </c>
      <c r="M32" s="200"/>
      <c r="N32" s="200"/>
      <c r="O32" s="200"/>
      <c r="P32" s="41"/>
      <c r="Q32" s="41"/>
      <c r="R32" s="41"/>
      <c r="S32" s="41"/>
      <c r="T32" s="44" t="s">
        <v>44</v>
      </c>
      <c r="U32" s="41"/>
      <c r="V32" s="41"/>
      <c r="W32" s="201">
        <f>ROUND(BA87+SUM(CE91:CE95),2)</f>
        <v>0</v>
      </c>
      <c r="X32" s="200"/>
      <c r="Y32" s="200"/>
      <c r="Z32" s="200"/>
      <c r="AA32" s="200"/>
      <c r="AB32" s="200"/>
      <c r="AC32" s="200"/>
      <c r="AD32" s="200"/>
      <c r="AE32" s="200"/>
      <c r="AF32" s="41"/>
      <c r="AG32" s="41"/>
      <c r="AH32" s="41"/>
      <c r="AI32" s="41"/>
      <c r="AJ32" s="41"/>
      <c r="AK32" s="201">
        <f>ROUND(AW87+SUM(BZ91:BZ95),2)</f>
        <v>0</v>
      </c>
      <c r="AL32" s="200"/>
      <c r="AM32" s="200"/>
      <c r="AN32" s="200"/>
      <c r="AO32" s="200"/>
      <c r="AP32" s="41"/>
      <c r="AQ32" s="45"/>
      <c r="BE32" s="189"/>
    </row>
    <row r="33" spans="2:57" s="2" customFormat="1" ht="14.45" customHeight="1" hidden="1">
      <c r="B33" s="40"/>
      <c r="C33" s="41"/>
      <c r="D33" s="41"/>
      <c r="E33" s="41"/>
      <c r="F33" s="42" t="s">
        <v>46</v>
      </c>
      <c r="G33" s="41"/>
      <c r="H33" s="41"/>
      <c r="I33" s="41"/>
      <c r="J33" s="41"/>
      <c r="K33" s="41"/>
      <c r="L33" s="199">
        <v>0.21</v>
      </c>
      <c r="M33" s="200"/>
      <c r="N33" s="200"/>
      <c r="O33" s="200"/>
      <c r="P33" s="41"/>
      <c r="Q33" s="41"/>
      <c r="R33" s="41"/>
      <c r="S33" s="41"/>
      <c r="T33" s="44" t="s">
        <v>44</v>
      </c>
      <c r="U33" s="41"/>
      <c r="V33" s="41"/>
      <c r="W33" s="201">
        <f>ROUND(BB87+SUM(CF91:CF95),2)</f>
        <v>0</v>
      </c>
      <c r="X33" s="200"/>
      <c r="Y33" s="200"/>
      <c r="Z33" s="200"/>
      <c r="AA33" s="200"/>
      <c r="AB33" s="200"/>
      <c r="AC33" s="200"/>
      <c r="AD33" s="200"/>
      <c r="AE33" s="200"/>
      <c r="AF33" s="41"/>
      <c r="AG33" s="41"/>
      <c r="AH33" s="41"/>
      <c r="AI33" s="41"/>
      <c r="AJ33" s="41"/>
      <c r="AK33" s="201">
        <v>0</v>
      </c>
      <c r="AL33" s="200"/>
      <c r="AM33" s="200"/>
      <c r="AN33" s="200"/>
      <c r="AO33" s="200"/>
      <c r="AP33" s="41"/>
      <c r="AQ33" s="45"/>
      <c r="BE33" s="189"/>
    </row>
    <row r="34" spans="2:57" s="2" customFormat="1" ht="14.45" customHeight="1" hidden="1">
      <c r="B34" s="40"/>
      <c r="C34" s="41"/>
      <c r="D34" s="41"/>
      <c r="E34" s="41"/>
      <c r="F34" s="42" t="s">
        <v>47</v>
      </c>
      <c r="G34" s="41"/>
      <c r="H34" s="41"/>
      <c r="I34" s="41"/>
      <c r="J34" s="41"/>
      <c r="K34" s="41"/>
      <c r="L34" s="199">
        <v>0.15</v>
      </c>
      <c r="M34" s="200"/>
      <c r="N34" s="200"/>
      <c r="O34" s="200"/>
      <c r="P34" s="41"/>
      <c r="Q34" s="41"/>
      <c r="R34" s="41"/>
      <c r="S34" s="41"/>
      <c r="T34" s="44" t="s">
        <v>44</v>
      </c>
      <c r="U34" s="41"/>
      <c r="V34" s="41"/>
      <c r="W34" s="201">
        <f>ROUND(BC87+SUM(CG91:CG95),2)</f>
        <v>0</v>
      </c>
      <c r="X34" s="200"/>
      <c r="Y34" s="200"/>
      <c r="Z34" s="200"/>
      <c r="AA34" s="200"/>
      <c r="AB34" s="200"/>
      <c r="AC34" s="200"/>
      <c r="AD34" s="200"/>
      <c r="AE34" s="200"/>
      <c r="AF34" s="41"/>
      <c r="AG34" s="41"/>
      <c r="AH34" s="41"/>
      <c r="AI34" s="41"/>
      <c r="AJ34" s="41"/>
      <c r="AK34" s="201">
        <v>0</v>
      </c>
      <c r="AL34" s="200"/>
      <c r="AM34" s="200"/>
      <c r="AN34" s="200"/>
      <c r="AO34" s="200"/>
      <c r="AP34" s="41"/>
      <c r="AQ34" s="45"/>
      <c r="BE34" s="189"/>
    </row>
    <row r="35" spans="2:43" s="2" customFormat="1" ht="14.45" customHeight="1" hidden="1">
      <c r="B35" s="40"/>
      <c r="C35" s="41"/>
      <c r="D35" s="41"/>
      <c r="E35" s="41"/>
      <c r="F35" s="42" t="s">
        <v>48</v>
      </c>
      <c r="G35" s="41"/>
      <c r="H35" s="41"/>
      <c r="I35" s="41"/>
      <c r="J35" s="41"/>
      <c r="K35" s="41"/>
      <c r="L35" s="199">
        <v>0</v>
      </c>
      <c r="M35" s="200"/>
      <c r="N35" s="200"/>
      <c r="O35" s="200"/>
      <c r="P35" s="41"/>
      <c r="Q35" s="41"/>
      <c r="R35" s="41"/>
      <c r="S35" s="41"/>
      <c r="T35" s="44" t="s">
        <v>44</v>
      </c>
      <c r="U35" s="41"/>
      <c r="V35" s="41"/>
      <c r="W35" s="201">
        <f>ROUND(BD87+SUM(CH91:CH95),2)</f>
        <v>0</v>
      </c>
      <c r="X35" s="200"/>
      <c r="Y35" s="200"/>
      <c r="Z35" s="200"/>
      <c r="AA35" s="200"/>
      <c r="AB35" s="200"/>
      <c r="AC35" s="200"/>
      <c r="AD35" s="200"/>
      <c r="AE35" s="200"/>
      <c r="AF35" s="41"/>
      <c r="AG35" s="41"/>
      <c r="AH35" s="41"/>
      <c r="AI35" s="41"/>
      <c r="AJ35" s="41"/>
      <c r="AK35" s="201">
        <v>0</v>
      </c>
      <c r="AL35" s="200"/>
      <c r="AM35" s="200"/>
      <c r="AN35" s="200"/>
      <c r="AO35" s="200"/>
      <c r="AP35" s="41"/>
      <c r="AQ35" s="45"/>
    </row>
    <row r="36" spans="2:43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  <c r="AA36" s="36"/>
      <c r="AB36" s="36"/>
      <c r="AC36" s="36"/>
      <c r="AD36" s="36"/>
      <c r="AE36" s="36"/>
      <c r="AF36" s="36"/>
      <c r="AG36" s="36"/>
      <c r="AH36" s="36"/>
      <c r="AI36" s="36"/>
      <c r="AJ36" s="36"/>
      <c r="AK36" s="36"/>
      <c r="AL36" s="36"/>
      <c r="AM36" s="36"/>
      <c r="AN36" s="36"/>
      <c r="AO36" s="36"/>
      <c r="AP36" s="36"/>
      <c r="AQ36" s="37"/>
    </row>
    <row r="37" spans="2:43" s="1" customFormat="1" ht="25.9" customHeight="1">
      <c r="B37" s="35"/>
      <c r="C37" s="46"/>
      <c r="D37" s="47" t="s">
        <v>49</v>
      </c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9" t="s">
        <v>50</v>
      </c>
      <c r="U37" s="48"/>
      <c r="V37" s="48"/>
      <c r="W37" s="48"/>
      <c r="X37" s="230" t="s">
        <v>51</v>
      </c>
      <c r="Y37" s="203"/>
      <c r="Z37" s="203"/>
      <c r="AA37" s="203"/>
      <c r="AB37" s="203"/>
      <c r="AC37" s="48"/>
      <c r="AD37" s="48"/>
      <c r="AE37" s="48"/>
      <c r="AF37" s="48"/>
      <c r="AG37" s="48"/>
      <c r="AH37" s="48"/>
      <c r="AI37" s="48"/>
      <c r="AJ37" s="48"/>
      <c r="AK37" s="202">
        <f>SUM(AK29:AK35)</f>
        <v>0</v>
      </c>
      <c r="AL37" s="203"/>
      <c r="AM37" s="203"/>
      <c r="AN37" s="203"/>
      <c r="AO37" s="204"/>
      <c r="AP37" s="46"/>
      <c r="AQ37" s="37"/>
    </row>
    <row r="38" spans="2:43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6"/>
      <c r="AD38" s="36"/>
      <c r="AE38" s="36"/>
      <c r="AF38" s="36"/>
      <c r="AG38" s="36"/>
      <c r="AH38" s="36"/>
      <c r="AI38" s="36"/>
      <c r="AJ38" s="36"/>
      <c r="AK38" s="36"/>
      <c r="AL38" s="36"/>
      <c r="AM38" s="36"/>
      <c r="AN38" s="36"/>
      <c r="AO38" s="36"/>
      <c r="AP38" s="36"/>
      <c r="AQ38" s="37"/>
    </row>
    <row r="39" spans="2:43" ht="13.5">
      <c r="B39" s="22"/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26"/>
      <c r="AB39" s="26"/>
      <c r="AC39" s="26"/>
      <c r="AD39" s="26"/>
      <c r="AE39" s="26"/>
      <c r="AF39" s="26"/>
      <c r="AG39" s="26"/>
      <c r="AH39" s="26"/>
      <c r="AI39" s="26"/>
      <c r="AJ39" s="26"/>
      <c r="AK39" s="26"/>
      <c r="AL39" s="26"/>
      <c r="AM39" s="26"/>
      <c r="AN39" s="26"/>
      <c r="AO39" s="26"/>
      <c r="AP39" s="26"/>
      <c r="AQ39" s="23"/>
    </row>
    <row r="40" spans="2:43" ht="13.5"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26"/>
      <c r="AE40" s="26"/>
      <c r="AF40" s="26"/>
      <c r="AG40" s="26"/>
      <c r="AH40" s="26"/>
      <c r="AI40" s="26"/>
      <c r="AJ40" s="26"/>
      <c r="AK40" s="26"/>
      <c r="AL40" s="26"/>
      <c r="AM40" s="26"/>
      <c r="AN40" s="26"/>
      <c r="AO40" s="26"/>
      <c r="AP40" s="26"/>
      <c r="AQ40" s="23"/>
    </row>
    <row r="41" spans="2:43" ht="13.5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26"/>
      <c r="AE41" s="26"/>
      <c r="AF41" s="26"/>
      <c r="AG41" s="26"/>
      <c r="AH41" s="26"/>
      <c r="AI41" s="26"/>
      <c r="AJ41" s="26"/>
      <c r="AK41" s="26"/>
      <c r="AL41" s="26"/>
      <c r="AM41" s="26"/>
      <c r="AN41" s="26"/>
      <c r="AO41" s="26"/>
      <c r="AP41" s="26"/>
      <c r="AQ41" s="23"/>
    </row>
    <row r="42" spans="2:43" ht="13.5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  <c r="AP42" s="26"/>
      <c r="AQ42" s="23"/>
    </row>
    <row r="43" spans="2:43" ht="13.5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26"/>
      <c r="AE43" s="26"/>
      <c r="AF43" s="26"/>
      <c r="AG43" s="26"/>
      <c r="AH43" s="26"/>
      <c r="AI43" s="26"/>
      <c r="AJ43" s="26"/>
      <c r="AK43" s="26"/>
      <c r="AL43" s="26"/>
      <c r="AM43" s="26"/>
      <c r="AN43" s="26"/>
      <c r="AO43" s="26"/>
      <c r="AP43" s="26"/>
      <c r="AQ43" s="23"/>
    </row>
    <row r="44" spans="2:43" ht="13.5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  <c r="AP44" s="26"/>
      <c r="AQ44" s="23"/>
    </row>
    <row r="45" spans="2:43" ht="13.5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  <c r="AP45" s="26"/>
      <c r="AQ45" s="23"/>
    </row>
    <row r="46" spans="2:43" ht="13.5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3"/>
    </row>
    <row r="47" spans="2:43" ht="13.5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6"/>
      <c r="V47" s="26"/>
      <c r="W47" s="26"/>
      <c r="X47" s="26"/>
      <c r="Y47" s="26"/>
      <c r="Z47" s="26"/>
      <c r="AA47" s="26"/>
      <c r="AB47" s="26"/>
      <c r="AC47" s="26"/>
      <c r="AD47" s="26"/>
      <c r="AE47" s="26"/>
      <c r="AF47" s="26"/>
      <c r="AG47" s="26"/>
      <c r="AH47" s="26"/>
      <c r="AI47" s="26"/>
      <c r="AJ47" s="26"/>
      <c r="AK47" s="26"/>
      <c r="AL47" s="26"/>
      <c r="AM47" s="26"/>
      <c r="AN47" s="26"/>
      <c r="AO47" s="26"/>
      <c r="AP47" s="26"/>
      <c r="AQ47" s="23"/>
    </row>
    <row r="48" spans="2:43" ht="13.5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s="26"/>
      <c r="U48" s="26"/>
      <c r="V48" s="26"/>
      <c r="W48" s="26"/>
      <c r="X48" s="26"/>
      <c r="Y48" s="26"/>
      <c r="Z48" s="26"/>
      <c r="AA48" s="26"/>
      <c r="AB48" s="26"/>
      <c r="AC48" s="26"/>
      <c r="AD48" s="26"/>
      <c r="AE48" s="26"/>
      <c r="AF48" s="26"/>
      <c r="AG48" s="26"/>
      <c r="AH48" s="26"/>
      <c r="AI48" s="26"/>
      <c r="AJ48" s="26"/>
      <c r="AK48" s="26"/>
      <c r="AL48" s="26"/>
      <c r="AM48" s="26"/>
      <c r="AN48" s="26"/>
      <c r="AO48" s="26"/>
      <c r="AP48" s="26"/>
      <c r="AQ48" s="23"/>
    </row>
    <row r="49" spans="2:43" s="1" customFormat="1" ht="15">
      <c r="B49" s="35"/>
      <c r="C49" s="36"/>
      <c r="D49" s="50" t="s">
        <v>52</v>
      </c>
      <c r="E49" s="51"/>
      <c r="F49" s="51"/>
      <c r="G49" s="51"/>
      <c r="H49" s="51"/>
      <c r="I49" s="51"/>
      <c r="J49" s="51"/>
      <c r="K49" s="51"/>
      <c r="L49" s="51"/>
      <c r="M49" s="51"/>
      <c r="N49" s="51"/>
      <c r="O49" s="51"/>
      <c r="P49" s="51"/>
      <c r="Q49" s="51"/>
      <c r="R49" s="51"/>
      <c r="S49" s="51"/>
      <c r="T49" s="51"/>
      <c r="U49" s="51"/>
      <c r="V49" s="51"/>
      <c r="W49" s="51"/>
      <c r="X49" s="51"/>
      <c r="Y49" s="51"/>
      <c r="Z49" s="52"/>
      <c r="AA49" s="36"/>
      <c r="AB49" s="36"/>
      <c r="AC49" s="50" t="s">
        <v>53</v>
      </c>
      <c r="AD49" s="51"/>
      <c r="AE49" s="51"/>
      <c r="AF49" s="51"/>
      <c r="AG49" s="51"/>
      <c r="AH49" s="51"/>
      <c r="AI49" s="51"/>
      <c r="AJ49" s="51"/>
      <c r="AK49" s="51"/>
      <c r="AL49" s="51"/>
      <c r="AM49" s="51"/>
      <c r="AN49" s="51"/>
      <c r="AO49" s="52"/>
      <c r="AP49" s="36"/>
      <c r="AQ49" s="37"/>
    </row>
    <row r="50" spans="2:43" ht="13.5">
      <c r="B50" s="22"/>
      <c r="C50" s="26"/>
      <c r="D50" s="53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54"/>
      <c r="AA50" s="26"/>
      <c r="AB50" s="26"/>
      <c r="AC50" s="53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54"/>
      <c r="AP50" s="26"/>
      <c r="AQ50" s="23"/>
    </row>
    <row r="51" spans="2:43" ht="13.5">
      <c r="B51" s="22"/>
      <c r="C51" s="26"/>
      <c r="D51" s="53"/>
      <c r="E51" s="26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54"/>
      <c r="AA51" s="26"/>
      <c r="AB51" s="26"/>
      <c r="AC51" s="53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54"/>
      <c r="AP51" s="26"/>
      <c r="AQ51" s="23"/>
    </row>
    <row r="52" spans="2:43" ht="13.5">
      <c r="B52" s="22"/>
      <c r="C52" s="26"/>
      <c r="D52" s="53"/>
      <c r="E52" s="26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54"/>
      <c r="AA52" s="26"/>
      <c r="AB52" s="26"/>
      <c r="AC52" s="53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54"/>
      <c r="AP52" s="26"/>
      <c r="AQ52" s="23"/>
    </row>
    <row r="53" spans="2:43" ht="13.5">
      <c r="B53" s="22"/>
      <c r="C53" s="26"/>
      <c r="D53" s="53"/>
      <c r="E53" s="26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26"/>
      <c r="R53" s="26"/>
      <c r="S53" s="26"/>
      <c r="T53" s="26"/>
      <c r="U53" s="26"/>
      <c r="V53" s="26"/>
      <c r="W53" s="26"/>
      <c r="X53" s="26"/>
      <c r="Y53" s="26"/>
      <c r="Z53" s="54"/>
      <c r="AA53" s="26"/>
      <c r="AB53" s="26"/>
      <c r="AC53" s="53"/>
      <c r="AD53" s="26"/>
      <c r="AE53" s="26"/>
      <c r="AF53" s="26"/>
      <c r="AG53" s="26"/>
      <c r="AH53" s="26"/>
      <c r="AI53" s="26"/>
      <c r="AJ53" s="26"/>
      <c r="AK53" s="26"/>
      <c r="AL53" s="26"/>
      <c r="AM53" s="26"/>
      <c r="AN53" s="26"/>
      <c r="AO53" s="54"/>
      <c r="AP53" s="26"/>
      <c r="AQ53" s="23"/>
    </row>
    <row r="54" spans="2:43" ht="13.5">
      <c r="B54" s="22"/>
      <c r="C54" s="26"/>
      <c r="D54" s="53"/>
      <c r="E54" s="26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54"/>
      <c r="AA54" s="26"/>
      <c r="AB54" s="26"/>
      <c r="AC54" s="53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54"/>
      <c r="AP54" s="26"/>
      <c r="AQ54" s="23"/>
    </row>
    <row r="55" spans="2:43" ht="13.5">
      <c r="B55" s="22"/>
      <c r="C55" s="26"/>
      <c r="D55" s="53"/>
      <c r="E55" s="26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26"/>
      <c r="R55" s="26"/>
      <c r="S55" s="26"/>
      <c r="T55" s="26"/>
      <c r="U55" s="26"/>
      <c r="V55" s="26"/>
      <c r="W55" s="26"/>
      <c r="X55" s="26"/>
      <c r="Y55" s="26"/>
      <c r="Z55" s="54"/>
      <c r="AA55" s="26"/>
      <c r="AB55" s="26"/>
      <c r="AC55" s="53"/>
      <c r="AD55" s="26"/>
      <c r="AE55" s="26"/>
      <c r="AF55" s="26"/>
      <c r="AG55" s="26"/>
      <c r="AH55" s="26"/>
      <c r="AI55" s="26"/>
      <c r="AJ55" s="26"/>
      <c r="AK55" s="26"/>
      <c r="AL55" s="26"/>
      <c r="AM55" s="26"/>
      <c r="AN55" s="26"/>
      <c r="AO55" s="54"/>
      <c r="AP55" s="26"/>
      <c r="AQ55" s="23"/>
    </row>
    <row r="56" spans="2:43" ht="13.5">
      <c r="B56" s="22"/>
      <c r="C56" s="26"/>
      <c r="D56" s="53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54"/>
      <c r="AA56" s="26"/>
      <c r="AB56" s="26"/>
      <c r="AC56" s="53"/>
      <c r="AD56" s="26"/>
      <c r="AE56" s="26"/>
      <c r="AF56" s="26"/>
      <c r="AG56" s="26"/>
      <c r="AH56" s="26"/>
      <c r="AI56" s="26"/>
      <c r="AJ56" s="26"/>
      <c r="AK56" s="26"/>
      <c r="AL56" s="26"/>
      <c r="AM56" s="26"/>
      <c r="AN56" s="26"/>
      <c r="AO56" s="54"/>
      <c r="AP56" s="26"/>
      <c r="AQ56" s="23"/>
    </row>
    <row r="57" spans="2:43" ht="13.5">
      <c r="B57" s="22"/>
      <c r="C57" s="26"/>
      <c r="D57" s="53"/>
      <c r="E57" s="26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54"/>
      <c r="AA57" s="26"/>
      <c r="AB57" s="26"/>
      <c r="AC57" s="53"/>
      <c r="AD57" s="26"/>
      <c r="AE57" s="26"/>
      <c r="AF57" s="26"/>
      <c r="AG57" s="26"/>
      <c r="AH57" s="26"/>
      <c r="AI57" s="26"/>
      <c r="AJ57" s="26"/>
      <c r="AK57" s="26"/>
      <c r="AL57" s="26"/>
      <c r="AM57" s="26"/>
      <c r="AN57" s="26"/>
      <c r="AO57" s="54"/>
      <c r="AP57" s="26"/>
      <c r="AQ57" s="23"/>
    </row>
    <row r="58" spans="2:43" s="1" customFormat="1" ht="15">
      <c r="B58" s="35"/>
      <c r="C58" s="36"/>
      <c r="D58" s="55" t="s">
        <v>54</v>
      </c>
      <c r="E58" s="56"/>
      <c r="F58" s="56"/>
      <c r="G58" s="56"/>
      <c r="H58" s="56"/>
      <c r="I58" s="56"/>
      <c r="J58" s="56"/>
      <c r="K58" s="56"/>
      <c r="L58" s="56"/>
      <c r="M58" s="56"/>
      <c r="N58" s="56"/>
      <c r="O58" s="56"/>
      <c r="P58" s="56"/>
      <c r="Q58" s="56"/>
      <c r="R58" s="57" t="s">
        <v>55</v>
      </c>
      <c r="S58" s="56"/>
      <c r="T58" s="56"/>
      <c r="U58" s="56"/>
      <c r="V58" s="56"/>
      <c r="W58" s="56"/>
      <c r="X58" s="56"/>
      <c r="Y58" s="56"/>
      <c r="Z58" s="58"/>
      <c r="AA58" s="36"/>
      <c r="AB58" s="36"/>
      <c r="AC58" s="55" t="s">
        <v>54</v>
      </c>
      <c r="AD58" s="56"/>
      <c r="AE58" s="56"/>
      <c r="AF58" s="56"/>
      <c r="AG58" s="56"/>
      <c r="AH58" s="56"/>
      <c r="AI58" s="56"/>
      <c r="AJ58" s="56"/>
      <c r="AK58" s="56"/>
      <c r="AL58" s="56"/>
      <c r="AM58" s="57" t="s">
        <v>55</v>
      </c>
      <c r="AN58" s="56"/>
      <c r="AO58" s="58"/>
      <c r="AP58" s="36"/>
      <c r="AQ58" s="37"/>
    </row>
    <row r="59" spans="2:43" ht="13.5">
      <c r="B59" s="22"/>
      <c r="C59" s="26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26"/>
      <c r="AB59" s="26"/>
      <c r="AC59" s="26"/>
      <c r="AD59" s="26"/>
      <c r="AE59" s="26"/>
      <c r="AF59" s="26"/>
      <c r="AG59" s="26"/>
      <c r="AH59" s="26"/>
      <c r="AI59" s="26"/>
      <c r="AJ59" s="26"/>
      <c r="AK59" s="26"/>
      <c r="AL59" s="26"/>
      <c r="AM59" s="26"/>
      <c r="AN59" s="26"/>
      <c r="AO59" s="26"/>
      <c r="AP59" s="26"/>
      <c r="AQ59" s="23"/>
    </row>
    <row r="60" spans="2:43" s="1" customFormat="1" ht="15">
      <c r="B60" s="35"/>
      <c r="C60" s="36"/>
      <c r="D60" s="50" t="s">
        <v>56</v>
      </c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2"/>
      <c r="AA60" s="36"/>
      <c r="AB60" s="36"/>
      <c r="AC60" s="50" t="s">
        <v>57</v>
      </c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2"/>
      <c r="AP60" s="36"/>
      <c r="AQ60" s="37"/>
    </row>
    <row r="61" spans="2:43" ht="13.5">
      <c r="B61" s="22"/>
      <c r="C61" s="26"/>
      <c r="D61" s="53"/>
      <c r="E61" s="26"/>
      <c r="F61" s="26"/>
      <c r="G61" s="26"/>
      <c r="H61" s="26"/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54"/>
      <c r="AA61" s="26"/>
      <c r="AB61" s="26"/>
      <c r="AC61" s="53"/>
      <c r="AD61" s="26"/>
      <c r="AE61" s="26"/>
      <c r="AF61" s="26"/>
      <c r="AG61" s="26"/>
      <c r="AH61" s="26"/>
      <c r="AI61" s="26"/>
      <c r="AJ61" s="26"/>
      <c r="AK61" s="26"/>
      <c r="AL61" s="26"/>
      <c r="AM61" s="26"/>
      <c r="AN61" s="26"/>
      <c r="AO61" s="54"/>
      <c r="AP61" s="26"/>
      <c r="AQ61" s="23"/>
    </row>
    <row r="62" spans="2:43" ht="13.5">
      <c r="B62" s="22"/>
      <c r="C62" s="26"/>
      <c r="D62" s="53"/>
      <c r="E62" s="26"/>
      <c r="F62" s="26"/>
      <c r="G62" s="26"/>
      <c r="H62" s="26"/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54"/>
      <c r="AA62" s="26"/>
      <c r="AB62" s="26"/>
      <c r="AC62" s="53"/>
      <c r="AD62" s="26"/>
      <c r="AE62" s="26"/>
      <c r="AF62" s="26"/>
      <c r="AG62" s="26"/>
      <c r="AH62" s="26"/>
      <c r="AI62" s="26"/>
      <c r="AJ62" s="26"/>
      <c r="AK62" s="26"/>
      <c r="AL62" s="26"/>
      <c r="AM62" s="26"/>
      <c r="AN62" s="26"/>
      <c r="AO62" s="54"/>
      <c r="AP62" s="26"/>
      <c r="AQ62" s="23"/>
    </row>
    <row r="63" spans="2:43" ht="13.5">
      <c r="B63" s="22"/>
      <c r="C63" s="26"/>
      <c r="D63" s="53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54"/>
      <c r="AA63" s="26"/>
      <c r="AB63" s="26"/>
      <c r="AC63" s="53"/>
      <c r="AD63" s="26"/>
      <c r="AE63" s="26"/>
      <c r="AF63" s="26"/>
      <c r="AG63" s="26"/>
      <c r="AH63" s="26"/>
      <c r="AI63" s="26"/>
      <c r="AJ63" s="26"/>
      <c r="AK63" s="26"/>
      <c r="AL63" s="26"/>
      <c r="AM63" s="26"/>
      <c r="AN63" s="26"/>
      <c r="AO63" s="54"/>
      <c r="AP63" s="26"/>
      <c r="AQ63" s="23"/>
    </row>
    <row r="64" spans="2:43" ht="13.5">
      <c r="B64" s="22"/>
      <c r="C64" s="26"/>
      <c r="D64" s="53"/>
      <c r="E64" s="26"/>
      <c r="F64" s="26"/>
      <c r="G64" s="26"/>
      <c r="H64" s="26"/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54"/>
      <c r="AA64" s="26"/>
      <c r="AB64" s="26"/>
      <c r="AC64" s="53"/>
      <c r="AD64" s="26"/>
      <c r="AE64" s="26"/>
      <c r="AF64" s="26"/>
      <c r="AG64" s="26"/>
      <c r="AH64" s="26"/>
      <c r="AI64" s="26"/>
      <c r="AJ64" s="26"/>
      <c r="AK64" s="26"/>
      <c r="AL64" s="26"/>
      <c r="AM64" s="26"/>
      <c r="AN64" s="26"/>
      <c r="AO64" s="54"/>
      <c r="AP64" s="26"/>
      <c r="AQ64" s="23"/>
    </row>
    <row r="65" spans="2:43" ht="13.5">
      <c r="B65" s="22"/>
      <c r="C65" s="26"/>
      <c r="D65" s="53"/>
      <c r="E65" s="26"/>
      <c r="F65" s="26"/>
      <c r="G65" s="26"/>
      <c r="H65" s="26"/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54"/>
      <c r="AA65" s="26"/>
      <c r="AB65" s="26"/>
      <c r="AC65" s="53"/>
      <c r="AD65" s="26"/>
      <c r="AE65" s="26"/>
      <c r="AF65" s="26"/>
      <c r="AG65" s="26"/>
      <c r="AH65" s="26"/>
      <c r="AI65" s="26"/>
      <c r="AJ65" s="26"/>
      <c r="AK65" s="26"/>
      <c r="AL65" s="26"/>
      <c r="AM65" s="26"/>
      <c r="AN65" s="26"/>
      <c r="AO65" s="54"/>
      <c r="AP65" s="26"/>
      <c r="AQ65" s="23"/>
    </row>
    <row r="66" spans="2:43" ht="13.5">
      <c r="B66" s="22"/>
      <c r="C66" s="26"/>
      <c r="D66" s="53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54"/>
      <c r="AA66" s="26"/>
      <c r="AB66" s="26"/>
      <c r="AC66" s="53"/>
      <c r="AD66" s="26"/>
      <c r="AE66" s="26"/>
      <c r="AF66" s="26"/>
      <c r="AG66" s="26"/>
      <c r="AH66" s="26"/>
      <c r="AI66" s="26"/>
      <c r="AJ66" s="26"/>
      <c r="AK66" s="26"/>
      <c r="AL66" s="26"/>
      <c r="AM66" s="26"/>
      <c r="AN66" s="26"/>
      <c r="AO66" s="54"/>
      <c r="AP66" s="26"/>
      <c r="AQ66" s="23"/>
    </row>
    <row r="67" spans="2:43" ht="13.5">
      <c r="B67" s="22"/>
      <c r="C67" s="26"/>
      <c r="D67" s="53"/>
      <c r="E67" s="26"/>
      <c r="F67" s="26"/>
      <c r="G67" s="26"/>
      <c r="H67" s="26"/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54"/>
      <c r="AA67" s="26"/>
      <c r="AB67" s="26"/>
      <c r="AC67" s="53"/>
      <c r="AD67" s="26"/>
      <c r="AE67" s="26"/>
      <c r="AF67" s="26"/>
      <c r="AG67" s="26"/>
      <c r="AH67" s="26"/>
      <c r="AI67" s="26"/>
      <c r="AJ67" s="26"/>
      <c r="AK67" s="26"/>
      <c r="AL67" s="26"/>
      <c r="AM67" s="26"/>
      <c r="AN67" s="26"/>
      <c r="AO67" s="54"/>
      <c r="AP67" s="26"/>
      <c r="AQ67" s="23"/>
    </row>
    <row r="68" spans="2:43" ht="13.5">
      <c r="B68" s="22"/>
      <c r="C68" s="26"/>
      <c r="D68" s="53"/>
      <c r="E68" s="26"/>
      <c r="F68" s="26"/>
      <c r="G68" s="26"/>
      <c r="H68" s="26"/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54"/>
      <c r="AA68" s="26"/>
      <c r="AB68" s="26"/>
      <c r="AC68" s="53"/>
      <c r="AD68" s="26"/>
      <c r="AE68" s="26"/>
      <c r="AF68" s="26"/>
      <c r="AG68" s="26"/>
      <c r="AH68" s="26"/>
      <c r="AI68" s="26"/>
      <c r="AJ68" s="26"/>
      <c r="AK68" s="26"/>
      <c r="AL68" s="26"/>
      <c r="AM68" s="26"/>
      <c r="AN68" s="26"/>
      <c r="AO68" s="54"/>
      <c r="AP68" s="26"/>
      <c r="AQ68" s="23"/>
    </row>
    <row r="69" spans="2:43" s="1" customFormat="1" ht="15">
      <c r="B69" s="35"/>
      <c r="C69" s="36"/>
      <c r="D69" s="55" t="s">
        <v>54</v>
      </c>
      <c r="E69" s="56"/>
      <c r="F69" s="56"/>
      <c r="G69" s="56"/>
      <c r="H69" s="56"/>
      <c r="I69" s="56"/>
      <c r="J69" s="56"/>
      <c r="K69" s="56"/>
      <c r="L69" s="56"/>
      <c r="M69" s="56"/>
      <c r="N69" s="56"/>
      <c r="O69" s="56"/>
      <c r="P69" s="56"/>
      <c r="Q69" s="56"/>
      <c r="R69" s="57" t="s">
        <v>55</v>
      </c>
      <c r="S69" s="56"/>
      <c r="T69" s="56"/>
      <c r="U69" s="56"/>
      <c r="V69" s="56"/>
      <c r="W69" s="56"/>
      <c r="X69" s="56"/>
      <c r="Y69" s="56"/>
      <c r="Z69" s="58"/>
      <c r="AA69" s="36"/>
      <c r="AB69" s="36"/>
      <c r="AC69" s="55" t="s">
        <v>54</v>
      </c>
      <c r="AD69" s="56"/>
      <c r="AE69" s="56"/>
      <c r="AF69" s="56"/>
      <c r="AG69" s="56"/>
      <c r="AH69" s="56"/>
      <c r="AI69" s="56"/>
      <c r="AJ69" s="56"/>
      <c r="AK69" s="56"/>
      <c r="AL69" s="56"/>
      <c r="AM69" s="57" t="s">
        <v>55</v>
      </c>
      <c r="AN69" s="56"/>
      <c r="AO69" s="58"/>
      <c r="AP69" s="36"/>
      <c r="AQ69" s="37"/>
    </row>
    <row r="70" spans="2:43" s="1" customFormat="1" ht="6.95" customHeight="1">
      <c r="B70" s="35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7"/>
    </row>
    <row r="71" spans="2:43" s="1" customFormat="1" ht="6.9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  <c r="Y71" s="60"/>
      <c r="Z71" s="60"/>
      <c r="AA71" s="60"/>
      <c r="AB71" s="60"/>
      <c r="AC71" s="60"/>
      <c r="AD71" s="60"/>
      <c r="AE71" s="60"/>
      <c r="AF71" s="60"/>
      <c r="AG71" s="60"/>
      <c r="AH71" s="60"/>
      <c r="AI71" s="60"/>
      <c r="AJ71" s="60"/>
      <c r="AK71" s="60"/>
      <c r="AL71" s="60"/>
      <c r="AM71" s="60"/>
      <c r="AN71" s="60"/>
      <c r="AO71" s="60"/>
      <c r="AP71" s="60"/>
      <c r="AQ71" s="61"/>
    </row>
    <row r="75" spans="2:43" s="1" customFormat="1" ht="6.95" customHeight="1">
      <c r="B75" s="62"/>
      <c r="C75" s="63"/>
      <c r="D75" s="63"/>
      <c r="E75" s="63"/>
      <c r="F75" s="63"/>
      <c r="G75" s="63"/>
      <c r="H75" s="63"/>
      <c r="I75" s="63"/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4"/>
    </row>
    <row r="76" spans="2:43" s="1" customFormat="1" ht="36.95" customHeight="1">
      <c r="B76" s="35"/>
      <c r="C76" s="186" t="s">
        <v>58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187"/>
      <c r="S76" s="187"/>
      <c r="T76" s="187"/>
      <c r="U76" s="187"/>
      <c r="V76" s="187"/>
      <c r="W76" s="187"/>
      <c r="X76" s="187"/>
      <c r="Y76" s="187"/>
      <c r="Z76" s="187"/>
      <c r="AA76" s="187"/>
      <c r="AB76" s="187"/>
      <c r="AC76" s="187"/>
      <c r="AD76" s="187"/>
      <c r="AE76" s="187"/>
      <c r="AF76" s="187"/>
      <c r="AG76" s="187"/>
      <c r="AH76" s="187"/>
      <c r="AI76" s="187"/>
      <c r="AJ76" s="187"/>
      <c r="AK76" s="187"/>
      <c r="AL76" s="187"/>
      <c r="AM76" s="187"/>
      <c r="AN76" s="187"/>
      <c r="AO76" s="187"/>
      <c r="AP76" s="187"/>
      <c r="AQ76" s="37"/>
    </row>
    <row r="77" spans="2:43" s="3" customFormat="1" ht="14.45" customHeight="1">
      <c r="B77" s="65"/>
      <c r="C77" s="30" t="s">
        <v>16</v>
      </c>
      <c r="D77" s="66"/>
      <c r="E77" s="66"/>
      <c r="F77" s="66"/>
      <c r="G77" s="66"/>
      <c r="H77" s="66"/>
      <c r="I77" s="66"/>
      <c r="J77" s="66"/>
      <c r="K77" s="66"/>
      <c r="L77" s="66" t="str">
        <f>K5</f>
        <v>KR016-18</v>
      </c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7"/>
    </row>
    <row r="78" spans="2:43" s="4" customFormat="1" ht="36.95" customHeight="1">
      <c r="B78" s="68"/>
      <c r="C78" s="69" t="s">
        <v>19</v>
      </c>
      <c r="D78" s="70"/>
      <c r="E78" s="70"/>
      <c r="F78" s="70"/>
      <c r="G78" s="70"/>
      <c r="H78" s="70"/>
      <c r="I78" s="70"/>
      <c r="J78" s="70"/>
      <c r="K78" s="70"/>
      <c r="L78" s="221" t="str">
        <f>K6</f>
        <v>Oprava dešťové kanalizace ZŠ El. Krásnohorské (ul. Nad Stadionem)</v>
      </c>
      <c r="M78" s="222"/>
      <c r="N78" s="222"/>
      <c r="O78" s="222"/>
      <c r="P78" s="222"/>
      <c r="Q78" s="222"/>
      <c r="R78" s="222"/>
      <c r="S78" s="222"/>
      <c r="T78" s="222"/>
      <c r="U78" s="222"/>
      <c r="V78" s="222"/>
      <c r="W78" s="222"/>
      <c r="X78" s="222"/>
      <c r="Y78" s="222"/>
      <c r="Z78" s="222"/>
      <c r="AA78" s="222"/>
      <c r="AB78" s="222"/>
      <c r="AC78" s="222"/>
      <c r="AD78" s="222"/>
      <c r="AE78" s="222"/>
      <c r="AF78" s="222"/>
      <c r="AG78" s="222"/>
      <c r="AH78" s="222"/>
      <c r="AI78" s="222"/>
      <c r="AJ78" s="222"/>
      <c r="AK78" s="222"/>
      <c r="AL78" s="222"/>
      <c r="AM78" s="222"/>
      <c r="AN78" s="222"/>
      <c r="AO78" s="222"/>
      <c r="AP78" s="70"/>
      <c r="AQ78" s="71"/>
    </row>
    <row r="79" spans="2:43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  <c r="AH79" s="36"/>
      <c r="AI79" s="36"/>
      <c r="AJ79" s="36"/>
      <c r="AK79" s="36"/>
      <c r="AL79" s="36"/>
      <c r="AM79" s="36"/>
      <c r="AN79" s="36"/>
      <c r="AO79" s="36"/>
      <c r="AP79" s="36"/>
      <c r="AQ79" s="37"/>
    </row>
    <row r="80" spans="2:43" s="1" customFormat="1" ht="15">
      <c r="B80" s="35"/>
      <c r="C80" s="30" t="s">
        <v>24</v>
      </c>
      <c r="D80" s="36"/>
      <c r="E80" s="36"/>
      <c r="F80" s="36"/>
      <c r="G80" s="36"/>
      <c r="H80" s="36"/>
      <c r="I80" s="36"/>
      <c r="J80" s="36"/>
      <c r="K80" s="36"/>
      <c r="L80" s="72" t="str">
        <f>IF(K8="","",K8)</f>
        <v xml:space="preserve"> </v>
      </c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  <c r="AH80" s="36"/>
      <c r="AI80" s="30" t="s">
        <v>26</v>
      </c>
      <c r="AJ80" s="36"/>
      <c r="AK80" s="36"/>
      <c r="AL80" s="36"/>
      <c r="AM80" s="73" t="str">
        <f>IF(AN8="","",AN8)</f>
        <v>10. 9. 2018</v>
      </c>
      <c r="AN80" s="36"/>
      <c r="AO80" s="36"/>
      <c r="AP80" s="36"/>
      <c r="AQ80" s="37"/>
    </row>
    <row r="81" spans="2:43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7"/>
    </row>
    <row r="82" spans="2:56" s="1" customFormat="1" ht="15">
      <c r="B82" s="35"/>
      <c r="C82" s="30" t="s">
        <v>28</v>
      </c>
      <c r="D82" s="36"/>
      <c r="E82" s="36"/>
      <c r="F82" s="36"/>
      <c r="G82" s="36"/>
      <c r="H82" s="36"/>
      <c r="I82" s="36"/>
      <c r="J82" s="36"/>
      <c r="K82" s="36"/>
      <c r="L82" s="66" t="str">
        <f>IF(E11="","",E11)</f>
        <v>Statutární město Frýdek-Místek, Radniční 1148</v>
      </c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  <c r="AH82" s="36"/>
      <c r="AI82" s="30" t="s">
        <v>34</v>
      </c>
      <c r="AJ82" s="36"/>
      <c r="AK82" s="36"/>
      <c r="AL82" s="36"/>
      <c r="AM82" s="223" t="str">
        <f>IF(E17="","",E17)</f>
        <v xml:space="preserve"> </v>
      </c>
      <c r="AN82" s="223"/>
      <c r="AO82" s="223"/>
      <c r="AP82" s="223"/>
      <c r="AQ82" s="37"/>
      <c r="AS82" s="224" t="s">
        <v>59</v>
      </c>
      <c r="AT82" s="225"/>
      <c r="AU82" s="74"/>
      <c r="AV82" s="74"/>
      <c r="AW82" s="74"/>
      <c r="AX82" s="74"/>
      <c r="AY82" s="74"/>
      <c r="AZ82" s="74"/>
      <c r="BA82" s="74"/>
      <c r="BB82" s="74"/>
      <c r="BC82" s="74"/>
      <c r="BD82" s="75"/>
    </row>
    <row r="83" spans="2:56" s="1" customFormat="1" ht="15">
      <c r="B83" s="35"/>
      <c r="C83" s="30" t="s">
        <v>32</v>
      </c>
      <c r="D83" s="36"/>
      <c r="E83" s="36"/>
      <c r="F83" s="36"/>
      <c r="G83" s="36"/>
      <c r="H83" s="36"/>
      <c r="I83" s="36"/>
      <c r="J83" s="36"/>
      <c r="K83" s="36"/>
      <c r="L83" s="66" t="str">
        <f>IF(E14="Vyplň údaj","",E14)</f>
        <v/>
      </c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  <c r="AH83" s="36"/>
      <c r="AI83" s="30" t="s">
        <v>36</v>
      </c>
      <c r="AJ83" s="36"/>
      <c r="AK83" s="36"/>
      <c r="AL83" s="36"/>
      <c r="AM83" s="223" t="str">
        <f>IF(E20="","",E20)</f>
        <v>Radim Kotas</v>
      </c>
      <c r="AN83" s="223"/>
      <c r="AO83" s="223"/>
      <c r="AP83" s="223"/>
      <c r="AQ83" s="37"/>
      <c r="AS83" s="226"/>
      <c r="AT83" s="227"/>
      <c r="AU83" s="76"/>
      <c r="AV83" s="76"/>
      <c r="AW83" s="76"/>
      <c r="AX83" s="76"/>
      <c r="AY83" s="76"/>
      <c r="AZ83" s="76"/>
      <c r="BA83" s="76"/>
      <c r="BB83" s="76"/>
      <c r="BC83" s="76"/>
      <c r="BD83" s="77"/>
    </row>
    <row r="84" spans="2:56" s="1" customFormat="1" ht="10.9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  <c r="AH84" s="36"/>
      <c r="AI84" s="36"/>
      <c r="AJ84" s="36"/>
      <c r="AK84" s="36"/>
      <c r="AL84" s="36"/>
      <c r="AM84" s="36"/>
      <c r="AN84" s="36"/>
      <c r="AO84" s="36"/>
      <c r="AP84" s="36"/>
      <c r="AQ84" s="37"/>
      <c r="AS84" s="228"/>
      <c r="AT84" s="229"/>
      <c r="AU84" s="36"/>
      <c r="AV84" s="36"/>
      <c r="AW84" s="36"/>
      <c r="AX84" s="36"/>
      <c r="AY84" s="36"/>
      <c r="AZ84" s="36"/>
      <c r="BA84" s="36"/>
      <c r="BB84" s="36"/>
      <c r="BC84" s="36"/>
      <c r="BD84" s="78"/>
    </row>
    <row r="85" spans="2:56" s="1" customFormat="1" ht="29.25" customHeight="1">
      <c r="B85" s="35"/>
      <c r="C85" s="209" t="s">
        <v>60</v>
      </c>
      <c r="D85" s="210"/>
      <c r="E85" s="210"/>
      <c r="F85" s="210"/>
      <c r="G85" s="210"/>
      <c r="H85" s="79"/>
      <c r="I85" s="211" t="s">
        <v>61</v>
      </c>
      <c r="J85" s="210"/>
      <c r="K85" s="210"/>
      <c r="L85" s="210"/>
      <c r="M85" s="210"/>
      <c r="N85" s="210"/>
      <c r="O85" s="210"/>
      <c r="P85" s="210"/>
      <c r="Q85" s="210"/>
      <c r="R85" s="210"/>
      <c r="S85" s="210"/>
      <c r="T85" s="210"/>
      <c r="U85" s="210"/>
      <c r="V85" s="210"/>
      <c r="W85" s="210"/>
      <c r="X85" s="210"/>
      <c r="Y85" s="210"/>
      <c r="Z85" s="210"/>
      <c r="AA85" s="210"/>
      <c r="AB85" s="210"/>
      <c r="AC85" s="210"/>
      <c r="AD85" s="210"/>
      <c r="AE85" s="210"/>
      <c r="AF85" s="210"/>
      <c r="AG85" s="211" t="s">
        <v>62</v>
      </c>
      <c r="AH85" s="210"/>
      <c r="AI85" s="210"/>
      <c r="AJ85" s="210"/>
      <c r="AK85" s="210"/>
      <c r="AL85" s="210"/>
      <c r="AM85" s="210"/>
      <c r="AN85" s="211" t="s">
        <v>63</v>
      </c>
      <c r="AO85" s="210"/>
      <c r="AP85" s="212"/>
      <c r="AQ85" s="37"/>
      <c r="AS85" s="80" t="s">
        <v>64</v>
      </c>
      <c r="AT85" s="81" t="s">
        <v>65</v>
      </c>
      <c r="AU85" s="81" t="s">
        <v>66</v>
      </c>
      <c r="AV85" s="81" t="s">
        <v>67</v>
      </c>
      <c r="AW85" s="81" t="s">
        <v>68</v>
      </c>
      <c r="AX85" s="81" t="s">
        <v>69</v>
      </c>
      <c r="AY85" s="81" t="s">
        <v>70</v>
      </c>
      <c r="AZ85" s="81" t="s">
        <v>71</v>
      </c>
      <c r="BA85" s="81" t="s">
        <v>72</v>
      </c>
      <c r="BB85" s="81" t="s">
        <v>73</v>
      </c>
      <c r="BC85" s="81" t="s">
        <v>74</v>
      </c>
      <c r="BD85" s="82" t="s">
        <v>75</v>
      </c>
    </row>
    <row r="86" spans="2:56" s="1" customFormat="1" ht="10.9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  <c r="AH86" s="36"/>
      <c r="AI86" s="36"/>
      <c r="AJ86" s="36"/>
      <c r="AK86" s="36"/>
      <c r="AL86" s="36"/>
      <c r="AM86" s="36"/>
      <c r="AN86" s="36"/>
      <c r="AO86" s="36"/>
      <c r="AP86" s="36"/>
      <c r="AQ86" s="37"/>
      <c r="AS86" s="83"/>
      <c r="AT86" s="51"/>
      <c r="AU86" s="51"/>
      <c r="AV86" s="51"/>
      <c r="AW86" s="51"/>
      <c r="AX86" s="51"/>
      <c r="AY86" s="51"/>
      <c r="AZ86" s="51"/>
      <c r="BA86" s="51"/>
      <c r="BB86" s="51"/>
      <c r="BC86" s="51"/>
      <c r="BD86" s="52"/>
    </row>
    <row r="87" spans="2:76" s="4" customFormat="1" ht="32.45" customHeight="1">
      <c r="B87" s="68"/>
      <c r="C87" s="84" t="s">
        <v>76</v>
      </c>
      <c r="D87" s="85"/>
      <c r="E87" s="85"/>
      <c r="F87" s="85"/>
      <c r="G87" s="85"/>
      <c r="H87" s="85"/>
      <c r="I87" s="85"/>
      <c r="J87" s="85"/>
      <c r="K87" s="85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85"/>
      <c r="AC87" s="85"/>
      <c r="AD87" s="85"/>
      <c r="AE87" s="85"/>
      <c r="AF87" s="85"/>
      <c r="AG87" s="216">
        <f>ROUND(AG88,2)</f>
        <v>0</v>
      </c>
      <c r="AH87" s="216"/>
      <c r="AI87" s="216"/>
      <c r="AJ87" s="216"/>
      <c r="AK87" s="216"/>
      <c r="AL87" s="216"/>
      <c r="AM87" s="216"/>
      <c r="AN87" s="217">
        <f>SUM(AG87,AT87)</f>
        <v>0</v>
      </c>
      <c r="AO87" s="217"/>
      <c r="AP87" s="217"/>
      <c r="AQ87" s="71"/>
      <c r="AS87" s="86">
        <f>ROUND(AS88,2)</f>
        <v>0</v>
      </c>
      <c r="AT87" s="87">
        <f>ROUND(SUM(AV87:AW87),2)</f>
        <v>0</v>
      </c>
      <c r="AU87" s="88">
        <f>ROUND(AU88,5)</f>
        <v>0</v>
      </c>
      <c r="AV87" s="87">
        <f>ROUND(AZ87*L31,2)</f>
        <v>0</v>
      </c>
      <c r="AW87" s="87">
        <f>ROUND(BA87*L32,2)</f>
        <v>0</v>
      </c>
      <c r="AX87" s="87">
        <f>ROUND(BB87*L31,2)</f>
        <v>0</v>
      </c>
      <c r="AY87" s="87">
        <f>ROUND(BC87*L32,2)</f>
        <v>0</v>
      </c>
      <c r="AZ87" s="87">
        <f>ROUND(AZ88,2)</f>
        <v>0</v>
      </c>
      <c r="BA87" s="87">
        <f>ROUND(BA88,2)</f>
        <v>0</v>
      </c>
      <c r="BB87" s="87">
        <f>ROUND(BB88,2)</f>
        <v>0</v>
      </c>
      <c r="BC87" s="87">
        <f>ROUND(BC88,2)</f>
        <v>0</v>
      </c>
      <c r="BD87" s="89">
        <f>ROUND(BD88,2)</f>
        <v>0</v>
      </c>
      <c r="BS87" s="90" t="s">
        <v>77</v>
      </c>
      <c r="BT87" s="90" t="s">
        <v>78</v>
      </c>
      <c r="BV87" s="90" t="s">
        <v>79</v>
      </c>
      <c r="BW87" s="90" t="s">
        <v>80</v>
      </c>
      <c r="BX87" s="90" t="s">
        <v>81</v>
      </c>
    </row>
    <row r="88" spans="1:76" s="5" customFormat="1" ht="37.5" customHeight="1">
      <c r="A88" s="91" t="s">
        <v>82</v>
      </c>
      <c r="B88" s="92"/>
      <c r="C88" s="93"/>
      <c r="D88" s="215" t="s">
        <v>17</v>
      </c>
      <c r="E88" s="215"/>
      <c r="F88" s="215"/>
      <c r="G88" s="215"/>
      <c r="H88" s="215"/>
      <c r="I88" s="94"/>
      <c r="J88" s="215" t="s">
        <v>20</v>
      </c>
      <c r="K88" s="215"/>
      <c r="L88" s="215"/>
      <c r="M88" s="215"/>
      <c r="N88" s="215"/>
      <c r="O88" s="215"/>
      <c r="P88" s="215"/>
      <c r="Q88" s="215"/>
      <c r="R88" s="215"/>
      <c r="S88" s="215"/>
      <c r="T88" s="215"/>
      <c r="U88" s="215"/>
      <c r="V88" s="215"/>
      <c r="W88" s="215"/>
      <c r="X88" s="215"/>
      <c r="Y88" s="215"/>
      <c r="Z88" s="215"/>
      <c r="AA88" s="215"/>
      <c r="AB88" s="215"/>
      <c r="AC88" s="215"/>
      <c r="AD88" s="215"/>
      <c r="AE88" s="215"/>
      <c r="AF88" s="215"/>
      <c r="AG88" s="213">
        <f>'KR016-18 - Oprava dešťové...'!M29</f>
        <v>0</v>
      </c>
      <c r="AH88" s="214"/>
      <c r="AI88" s="214"/>
      <c r="AJ88" s="214"/>
      <c r="AK88" s="214"/>
      <c r="AL88" s="214"/>
      <c r="AM88" s="214"/>
      <c r="AN88" s="213">
        <f>SUM(AG88,AT88)</f>
        <v>0</v>
      </c>
      <c r="AO88" s="214"/>
      <c r="AP88" s="214"/>
      <c r="AQ88" s="95"/>
      <c r="AS88" s="96">
        <f>'KR016-18 - Oprava dešťové...'!M27</f>
        <v>0</v>
      </c>
      <c r="AT88" s="97">
        <f>ROUND(SUM(AV88:AW88),2)</f>
        <v>0</v>
      </c>
      <c r="AU88" s="98">
        <f>'KR016-18 - Oprava dešťové...'!W119</f>
        <v>0</v>
      </c>
      <c r="AV88" s="97">
        <f>'KR016-18 - Oprava dešťové...'!M31</f>
        <v>0</v>
      </c>
      <c r="AW88" s="97">
        <f>'KR016-18 - Oprava dešťové...'!M32</f>
        <v>0</v>
      </c>
      <c r="AX88" s="97">
        <f>'KR016-18 - Oprava dešťové...'!M33</f>
        <v>0</v>
      </c>
      <c r="AY88" s="97">
        <f>'KR016-18 - Oprava dešťové...'!M34</f>
        <v>0</v>
      </c>
      <c r="AZ88" s="97">
        <f>'KR016-18 - Oprava dešťové...'!H31</f>
        <v>0</v>
      </c>
      <c r="BA88" s="97">
        <f>'KR016-18 - Oprava dešťové...'!H32</f>
        <v>0</v>
      </c>
      <c r="BB88" s="97">
        <f>'KR016-18 - Oprava dešťové...'!H33</f>
        <v>0</v>
      </c>
      <c r="BC88" s="97">
        <f>'KR016-18 - Oprava dešťové...'!H34</f>
        <v>0</v>
      </c>
      <c r="BD88" s="99">
        <f>'KR016-18 - Oprava dešťové...'!H35</f>
        <v>0</v>
      </c>
      <c r="BT88" s="100" t="s">
        <v>83</v>
      </c>
      <c r="BU88" s="100" t="s">
        <v>84</v>
      </c>
      <c r="BV88" s="100" t="s">
        <v>79</v>
      </c>
      <c r="BW88" s="100" t="s">
        <v>80</v>
      </c>
      <c r="BX88" s="100" t="s">
        <v>81</v>
      </c>
    </row>
    <row r="89" spans="2:43" ht="13.5">
      <c r="B89" s="22"/>
      <c r="C89" s="26"/>
      <c r="D89" s="26"/>
      <c r="E89" s="26"/>
      <c r="F89" s="26"/>
      <c r="G89" s="26"/>
      <c r="H89" s="26"/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26"/>
      <c r="AB89" s="26"/>
      <c r="AC89" s="26"/>
      <c r="AD89" s="26"/>
      <c r="AE89" s="26"/>
      <c r="AF89" s="26"/>
      <c r="AG89" s="26"/>
      <c r="AH89" s="26"/>
      <c r="AI89" s="26"/>
      <c r="AJ89" s="26"/>
      <c r="AK89" s="26"/>
      <c r="AL89" s="26"/>
      <c r="AM89" s="26"/>
      <c r="AN89" s="26"/>
      <c r="AO89" s="26"/>
      <c r="AP89" s="26"/>
      <c r="AQ89" s="23"/>
    </row>
    <row r="90" spans="2:48" s="1" customFormat="1" ht="30" customHeight="1">
      <c r="B90" s="35"/>
      <c r="C90" s="84" t="s">
        <v>85</v>
      </c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217">
        <f>ROUND(SUM(AG91:AG94),2)</f>
        <v>0</v>
      </c>
      <c r="AH90" s="217"/>
      <c r="AI90" s="217"/>
      <c r="AJ90" s="217"/>
      <c r="AK90" s="217"/>
      <c r="AL90" s="217"/>
      <c r="AM90" s="217"/>
      <c r="AN90" s="217">
        <f>ROUND(SUM(AN91:AN94),2)</f>
        <v>0</v>
      </c>
      <c r="AO90" s="217"/>
      <c r="AP90" s="217"/>
      <c r="AQ90" s="37"/>
      <c r="AS90" s="80" t="s">
        <v>86</v>
      </c>
      <c r="AT90" s="81" t="s">
        <v>87</v>
      </c>
      <c r="AU90" s="81" t="s">
        <v>42</v>
      </c>
      <c r="AV90" s="82" t="s">
        <v>65</v>
      </c>
    </row>
    <row r="91" spans="2:89" s="1" customFormat="1" ht="19.9" customHeight="1">
      <c r="B91" s="35"/>
      <c r="C91" s="36"/>
      <c r="D91" s="101" t="s">
        <v>88</v>
      </c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207">
        <f>ROUND(AG87*AS91,2)</f>
        <v>0</v>
      </c>
      <c r="AH91" s="208"/>
      <c r="AI91" s="208"/>
      <c r="AJ91" s="208"/>
      <c r="AK91" s="208"/>
      <c r="AL91" s="208"/>
      <c r="AM91" s="208"/>
      <c r="AN91" s="208">
        <f>ROUND(AG91+AV91,2)</f>
        <v>0</v>
      </c>
      <c r="AO91" s="208"/>
      <c r="AP91" s="208"/>
      <c r="AQ91" s="37"/>
      <c r="AS91" s="102">
        <v>0</v>
      </c>
      <c r="AT91" s="103" t="s">
        <v>89</v>
      </c>
      <c r="AU91" s="103" t="s">
        <v>43</v>
      </c>
      <c r="AV91" s="104">
        <f>ROUND(IF(AU91="základní",AG91*L31,IF(AU91="snížená",AG91*L32,0)),2)</f>
        <v>0</v>
      </c>
      <c r="BV91" s="18" t="s">
        <v>90</v>
      </c>
      <c r="BY91" s="105">
        <f>IF(AU91="základní",AV91,0)</f>
        <v>0</v>
      </c>
      <c r="BZ91" s="105">
        <f>IF(AU91="snížená",AV91,0)</f>
        <v>0</v>
      </c>
      <c r="CA91" s="105">
        <v>0</v>
      </c>
      <c r="CB91" s="105">
        <v>0</v>
      </c>
      <c r="CC91" s="105">
        <v>0</v>
      </c>
      <c r="CD91" s="105">
        <f>IF(AU91="základní",AG91,0)</f>
        <v>0</v>
      </c>
      <c r="CE91" s="105">
        <f>IF(AU91="snížená",AG91,0)</f>
        <v>0</v>
      </c>
      <c r="CF91" s="105">
        <f>IF(AU91="zákl. přenesená",AG91,0)</f>
        <v>0</v>
      </c>
      <c r="CG91" s="105">
        <f>IF(AU91="sníž. přenesená",AG91,0)</f>
        <v>0</v>
      </c>
      <c r="CH91" s="105">
        <f>IF(AU91="nulová",AG91,0)</f>
        <v>0</v>
      </c>
      <c r="CI91" s="18">
        <f>IF(AU91="základní",1,IF(AU91="snížená",2,IF(AU91="zákl. přenesená",4,IF(AU91="sníž. přenesená",5,3))))</f>
        <v>1</v>
      </c>
      <c r="CJ91" s="18">
        <f>IF(AT91="stavební čast",1,IF(8891="investiční čast",2,3))</f>
        <v>1</v>
      </c>
      <c r="CK91" s="18" t="str">
        <f>IF(D91="Vyplň vlastní","","x")</f>
        <v>x</v>
      </c>
    </row>
    <row r="92" spans="2:89" s="1" customFormat="1" ht="19.9" customHeight="1">
      <c r="B92" s="35"/>
      <c r="C92" s="36"/>
      <c r="D92" s="205" t="s">
        <v>91</v>
      </c>
      <c r="E92" s="206"/>
      <c r="F92" s="206"/>
      <c r="G92" s="206"/>
      <c r="H92" s="206"/>
      <c r="I92" s="206"/>
      <c r="J92" s="206"/>
      <c r="K92" s="206"/>
      <c r="L92" s="206"/>
      <c r="M92" s="206"/>
      <c r="N92" s="206"/>
      <c r="O92" s="206"/>
      <c r="P92" s="206"/>
      <c r="Q92" s="206"/>
      <c r="R92" s="206"/>
      <c r="S92" s="206"/>
      <c r="T92" s="206"/>
      <c r="U92" s="206"/>
      <c r="V92" s="206"/>
      <c r="W92" s="206"/>
      <c r="X92" s="206"/>
      <c r="Y92" s="206"/>
      <c r="Z92" s="206"/>
      <c r="AA92" s="206"/>
      <c r="AB92" s="206"/>
      <c r="AC92" s="36"/>
      <c r="AD92" s="36"/>
      <c r="AE92" s="36"/>
      <c r="AF92" s="36"/>
      <c r="AG92" s="207">
        <f>AG87*AS92</f>
        <v>0</v>
      </c>
      <c r="AH92" s="208"/>
      <c r="AI92" s="208"/>
      <c r="AJ92" s="208"/>
      <c r="AK92" s="208"/>
      <c r="AL92" s="208"/>
      <c r="AM92" s="208"/>
      <c r="AN92" s="208">
        <f>AG92+AV92</f>
        <v>0</v>
      </c>
      <c r="AO92" s="208"/>
      <c r="AP92" s="208"/>
      <c r="AQ92" s="37"/>
      <c r="AS92" s="106">
        <v>0</v>
      </c>
      <c r="AT92" s="107" t="s">
        <v>89</v>
      </c>
      <c r="AU92" s="107" t="s">
        <v>43</v>
      </c>
      <c r="AV92" s="108">
        <f>ROUND(IF(AU92="nulová",0,IF(OR(AU92="základní",AU92="zákl. přenesená"),AG92*L31,AG92*L32)),2)</f>
        <v>0</v>
      </c>
      <c r="BV92" s="18" t="s">
        <v>92</v>
      </c>
      <c r="BY92" s="105">
        <f>IF(AU92="základní",AV92,0)</f>
        <v>0</v>
      </c>
      <c r="BZ92" s="105">
        <f>IF(AU92="snížená",AV92,0)</f>
        <v>0</v>
      </c>
      <c r="CA92" s="105">
        <f>IF(AU92="zákl. přenesená",AV92,0)</f>
        <v>0</v>
      </c>
      <c r="CB92" s="105">
        <f>IF(AU92="sníž. přenesená",AV92,0)</f>
        <v>0</v>
      </c>
      <c r="CC92" s="105">
        <f>IF(AU92="nulová",AV92,0)</f>
        <v>0</v>
      </c>
      <c r="CD92" s="105">
        <f>IF(AU92="základní",AG92,0)</f>
        <v>0</v>
      </c>
      <c r="CE92" s="105">
        <f>IF(AU92="snížená",AG92,0)</f>
        <v>0</v>
      </c>
      <c r="CF92" s="105">
        <f>IF(AU92="zákl. přenesená",AG92,0)</f>
        <v>0</v>
      </c>
      <c r="CG92" s="105">
        <f>IF(AU92="sníž. přenesená",AG92,0)</f>
        <v>0</v>
      </c>
      <c r="CH92" s="105">
        <f>IF(AU92="nulová",AG92,0)</f>
        <v>0</v>
      </c>
      <c r="CI92" s="18">
        <f>IF(AU92="základní",1,IF(AU92="snížená",2,IF(AU92="zákl. přenesená",4,IF(AU92="sníž. přenesená",5,3))))</f>
        <v>1</v>
      </c>
      <c r="CJ92" s="18">
        <f>IF(AT92="stavební čast",1,IF(8892="investiční čast",2,3))</f>
        <v>1</v>
      </c>
      <c r="CK92" s="18" t="str">
        <f>IF(D92="Vyplň vlastní","","x")</f>
        <v/>
      </c>
    </row>
    <row r="93" spans="2:89" s="1" customFormat="1" ht="19.9" customHeight="1">
      <c r="B93" s="35"/>
      <c r="C93" s="36"/>
      <c r="D93" s="205" t="s">
        <v>91</v>
      </c>
      <c r="E93" s="206"/>
      <c r="F93" s="206"/>
      <c r="G93" s="206"/>
      <c r="H93" s="206"/>
      <c r="I93" s="206"/>
      <c r="J93" s="206"/>
      <c r="K93" s="206"/>
      <c r="L93" s="206"/>
      <c r="M93" s="206"/>
      <c r="N93" s="206"/>
      <c r="O93" s="206"/>
      <c r="P93" s="206"/>
      <c r="Q93" s="206"/>
      <c r="R93" s="206"/>
      <c r="S93" s="206"/>
      <c r="T93" s="206"/>
      <c r="U93" s="206"/>
      <c r="V93" s="206"/>
      <c r="W93" s="206"/>
      <c r="X93" s="206"/>
      <c r="Y93" s="206"/>
      <c r="Z93" s="206"/>
      <c r="AA93" s="206"/>
      <c r="AB93" s="206"/>
      <c r="AC93" s="36"/>
      <c r="AD93" s="36"/>
      <c r="AE93" s="36"/>
      <c r="AF93" s="36"/>
      <c r="AG93" s="207">
        <f>AG87*AS93</f>
        <v>0</v>
      </c>
      <c r="AH93" s="208"/>
      <c r="AI93" s="208"/>
      <c r="AJ93" s="208"/>
      <c r="AK93" s="208"/>
      <c r="AL93" s="208"/>
      <c r="AM93" s="208"/>
      <c r="AN93" s="208">
        <f>AG93+AV93</f>
        <v>0</v>
      </c>
      <c r="AO93" s="208"/>
      <c r="AP93" s="208"/>
      <c r="AQ93" s="37"/>
      <c r="AS93" s="106">
        <v>0</v>
      </c>
      <c r="AT93" s="107" t="s">
        <v>89</v>
      </c>
      <c r="AU93" s="107" t="s">
        <v>43</v>
      </c>
      <c r="AV93" s="108">
        <f>ROUND(IF(AU93="nulová",0,IF(OR(AU93="základní",AU93="zákl. přenesená"),AG93*L31,AG93*L32)),2)</f>
        <v>0</v>
      </c>
      <c r="BV93" s="18" t="s">
        <v>92</v>
      </c>
      <c r="BY93" s="105">
        <f>IF(AU93="základní",AV93,0)</f>
        <v>0</v>
      </c>
      <c r="BZ93" s="105">
        <f>IF(AU93="snížená",AV93,0)</f>
        <v>0</v>
      </c>
      <c r="CA93" s="105">
        <f>IF(AU93="zákl. přenesená",AV93,0)</f>
        <v>0</v>
      </c>
      <c r="CB93" s="105">
        <f>IF(AU93="sníž. přenesená",AV93,0)</f>
        <v>0</v>
      </c>
      <c r="CC93" s="105">
        <f>IF(AU93="nulová",AV93,0)</f>
        <v>0</v>
      </c>
      <c r="CD93" s="105">
        <f>IF(AU93="základní",AG93,0)</f>
        <v>0</v>
      </c>
      <c r="CE93" s="105">
        <f>IF(AU93="snížená",AG93,0)</f>
        <v>0</v>
      </c>
      <c r="CF93" s="105">
        <f>IF(AU93="zákl. přenesená",AG93,0)</f>
        <v>0</v>
      </c>
      <c r="CG93" s="105">
        <f>IF(AU93="sníž. přenesená",AG93,0)</f>
        <v>0</v>
      </c>
      <c r="CH93" s="105">
        <f>IF(AU93="nulová",AG93,0)</f>
        <v>0</v>
      </c>
      <c r="CI93" s="18">
        <f>IF(AU93="základní",1,IF(AU93="snížená",2,IF(AU93="zákl. přenesená",4,IF(AU93="sníž. přenesená",5,3))))</f>
        <v>1</v>
      </c>
      <c r="CJ93" s="18">
        <f>IF(AT93="stavební čast",1,IF(8893="investiční čast",2,3))</f>
        <v>1</v>
      </c>
      <c r="CK93" s="18" t="str">
        <f>IF(D93="Vyplň vlastní","","x")</f>
        <v/>
      </c>
    </row>
    <row r="94" spans="2:89" s="1" customFormat="1" ht="19.9" customHeight="1">
      <c r="B94" s="35"/>
      <c r="C94" s="36"/>
      <c r="D94" s="205" t="s">
        <v>91</v>
      </c>
      <c r="E94" s="206"/>
      <c r="F94" s="206"/>
      <c r="G94" s="206"/>
      <c r="H94" s="206"/>
      <c r="I94" s="206"/>
      <c r="J94" s="206"/>
      <c r="K94" s="206"/>
      <c r="L94" s="206"/>
      <c r="M94" s="206"/>
      <c r="N94" s="206"/>
      <c r="O94" s="206"/>
      <c r="P94" s="206"/>
      <c r="Q94" s="206"/>
      <c r="R94" s="206"/>
      <c r="S94" s="206"/>
      <c r="T94" s="206"/>
      <c r="U94" s="206"/>
      <c r="V94" s="206"/>
      <c r="W94" s="206"/>
      <c r="X94" s="206"/>
      <c r="Y94" s="206"/>
      <c r="Z94" s="206"/>
      <c r="AA94" s="206"/>
      <c r="AB94" s="206"/>
      <c r="AC94" s="36"/>
      <c r="AD94" s="36"/>
      <c r="AE94" s="36"/>
      <c r="AF94" s="36"/>
      <c r="AG94" s="207">
        <f>AG87*AS94</f>
        <v>0</v>
      </c>
      <c r="AH94" s="208"/>
      <c r="AI94" s="208"/>
      <c r="AJ94" s="208"/>
      <c r="AK94" s="208"/>
      <c r="AL94" s="208"/>
      <c r="AM94" s="208"/>
      <c r="AN94" s="208">
        <f>AG94+AV94</f>
        <v>0</v>
      </c>
      <c r="AO94" s="208"/>
      <c r="AP94" s="208"/>
      <c r="AQ94" s="37"/>
      <c r="AS94" s="109">
        <v>0</v>
      </c>
      <c r="AT94" s="110" t="s">
        <v>89</v>
      </c>
      <c r="AU94" s="110" t="s">
        <v>43</v>
      </c>
      <c r="AV94" s="111">
        <f>ROUND(IF(AU94="nulová",0,IF(OR(AU94="základní",AU94="zákl. přenesená"),AG94*L31,AG94*L32)),2)</f>
        <v>0</v>
      </c>
      <c r="BV94" s="18" t="s">
        <v>92</v>
      </c>
      <c r="BY94" s="105">
        <f>IF(AU94="základní",AV94,0)</f>
        <v>0</v>
      </c>
      <c r="BZ94" s="105">
        <f>IF(AU94="snížená",AV94,0)</f>
        <v>0</v>
      </c>
      <c r="CA94" s="105">
        <f>IF(AU94="zákl. přenesená",AV94,0)</f>
        <v>0</v>
      </c>
      <c r="CB94" s="105">
        <f>IF(AU94="sníž. přenesená",AV94,0)</f>
        <v>0</v>
      </c>
      <c r="CC94" s="105">
        <f>IF(AU94="nulová",AV94,0)</f>
        <v>0</v>
      </c>
      <c r="CD94" s="105">
        <f>IF(AU94="základní",AG94,0)</f>
        <v>0</v>
      </c>
      <c r="CE94" s="105">
        <f>IF(AU94="snížená",AG94,0)</f>
        <v>0</v>
      </c>
      <c r="CF94" s="105">
        <f>IF(AU94="zákl. přenesená",AG94,0)</f>
        <v>0</v>
      </c>
      <c r="CG94" s="105">
        <f>IF(AU94="sníž. přenesená",AG94,0)</f>
        <v>0</v>
      </c>
      <c r="CH94" s="105">
        <f>IF(AU94="nulová",AG94,0)</f>
        <v>0</v>
      </c>
      <c r="CI94" s="18">
        <f>IF(AU94="základní",1,IF(AU94="snížená",2,IF(AU94="zákl. přenesená",4,IF(AU94="sníž. přenesená",5,3))))</f>
        <v>1</v>
      </c>
      <c r="CJ94" s="18">
        <f>IF(AT94="stavební čast",1,IF(8894="investiční čast",2,3))</f>
        <v>1</v>
      </c>
      <c r="CK94" s="18" t="str">
        <f>IF(D94="Vyplň vlastní","","x")</f>
        <v/>
      </c>
    </row>
    <row r="95" spans="2:43" s="1" customFormat="1" ht="10.9" customHeight="1">
      <c r="B95" s="35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  <c r="AH95" s="36"/>
      <c r="AI95" s="36"/>
      <c r="AJ95" s="36"/>
      <c r="AK95" s="36"/>
      <c r="AL95" s="36"/>
      <c r="AM95" s="36"/>
      <c r="AN95" s="36"/>
      <c r="AO95" s="36"/>
      <c r="AP95" s="36"/>
      <c r="AQ95" s="37"/>
    </row>
    <row r="96" spans="2:43" s="1" customFormat="1" ht="30" customHeight="1">
      <c r="B96" s="35"/>
      <c r="C96" s="112" t="s">
        <v>93</v>
      </c>
      <c r="D96" s="113"/>
      <c r="E96" s="113"/>
      <c r="F96" s="113"/>
      <c r="G96" s="113"/>
      <c r="H96" s="113"/>
      <c r="I96" s="113"/>
      <c r="J96" s="113"/>
      <c r="K96" s="113"/>
      <c r="L96" s="113"/>
      <c r="M96" s="113"/>
      <c r="N96" s="113"/>
      <c r="O96" s="113"/>
      <c r="P96" s="113"/>
      <c r="Q96" s="113"/>
      <c r="R96" s="113"/>
      <c r="S96" s="113"/>
      <c r="T96" s="113"/>
      <c r="U96" s="113"/>
      <c r="V96" s="113"/>
      <c r="W96" s="113"/>
      <c r="X96" s="113"/>
      <c r="Y96" s="113"/>
      <c r="Z96" s="113"/>
      <c r="AA96" s="113"/>
      <c r="AB96" s="113"/>
      <c r="AC96" s="113"/>
      <c r="AD96" s="113"/>
      <c r="AE96" s="113"/>
      <c r="AF96" s="113"/>
      <c r="AG96" s="218">
        <f>ROUND(AG87+AG90,2)</f>
        <v>0</v>
      </c>
      <c r="AH96" s="218"/>
      <c r="AI96" s="218"/>
      <c r="AJ96" s="218"/>
      <c r="AK96" s="218"/>
      <c r="AL96" s="218"/>
      <c r="AM96" s="218"/>
      <c r="AN96" s="218">
        <f>AN87+AN90</f>
        <v>0</v>
      </c>
      <c r="AO96" s="218"/>
      <c r="AP96" s="218"/>
      <c r="AQ96" s="37"/>
    </row>
    <row r="97" spans="2:43" s="1" customFormat="1" ht="6.95" customHeight="1">
      <c r="B97" s="59"/>
      <c r="C97" s="60"/>
      <c r="D97" s="60"/>
      <c r="E97" s="60"/>
      <c r="F97" s="60"/>
      <c r="G97" s="60"/>
      <c r="H97" s="60"/>
      <c r="I97" s="60"/>
      <c r="J97" s="60"/>
      <c r="K97" s="60"/>
      <c r="L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  <c r="Y97" s="60"/>
      <c r="Z97" s="60"/>
      <c r="AA97" s="60"/>
      <c r="AB97" s="60"/>
      <c r="AC97" s="60"/>
      <c r="AD97" s="60"/>
      <c r="AE97" s="60"/>
      <c r="AF97" s="60"/>
      <c r="AG97" s="60"/>
      <c r="AH97" s="60"/>
      <c r="AI97" s="60"/>
      <c r="AJ97" s="60"/>
      <c r="AK97" s="60"/>
      <c r="AL97" s="60"/>
      <c r="AM97" s="60"/>
      <c r="AN97" s="60"/>
      <c r="AO97" s="60"/>
      <c r="AP97" s="60"/>
      <c r="AQ97" s="61"/>
    </row>
  </sheetData>
  <sheetProtection password="CC35" sheet="1" objects="1" scenarios="1" formatCells="0" formatColumns="0" formatRows="0" sort="0" autoFilter="0"/>
  <mergeCells count="58">
    <mergeCell ref="AG96:AM96"/>
    <mergeCell ref="AN96:AP96"/>
    <mergeCell ref="AR2:BE2"/>
    <mergeCell ref="AG91:AM91"/>
    <mergeCell ref="AN91:AP91"/>
    <mergeCell ref="C76:AP76"/>
    <mergeCell ref="L78:AO78"/>
    <mergeCell ref="AM82:AP82"/>
    <mergeCell ref="AS82:AT84"/>
    <mergeCell ref="AM83:AP83"/>
    <mergeCell ref="L35:O35"/>
    <mergeCell ref="W35:AE35"/>
    <mergeCell ref="AK35:AO35"/>
    <mergeCell ref="X37:AB37"/>
    <mergeCell ref="D93:AB93"/>
    <mergeCell ref="AG93:AM93"/>
    <mergeCell ref="AN93:AP93"/>
    <mergeCell ref="D94:AB94"/>
    <mergeCell ref="AG94:AM94"/>
    <mergeCell ref="AN94:AP94"/>
    <mergeCell ref="D92:AB92"/>
    <mergeCell ref="AG92:AM92"/>
    <mergeCell ref="AN92:AP92"/>
    <mergeCell ref="C85:G85"/>
    <mergeCell ref="I85:AF85"/>
    <mergeCell ref="AG85:AM85"/>
    <mergeCell ref="AN85:AP85"/>
    <mergeCell ref="AN88:AP88"/>
    <mergeCell ref="AG88:AM88"/>
    <mergeCell ref="D88:H88"/>
    <mergeCell ref="J88:AF88"/>
    <mergeCell ref="AG87:AM87"/>
    <mergeCell ref="AN87:AP87"/>
    <mergeCell ref="AG90:AM90"/>
    <mergeCell ref="AN90:AP90"/>
    <mergeCell ref="AK37:AO37"/>
    <mergeCell ref="L33:O33"/>
    <mergeCell ref="W33:AE33"/>
    <mergeCell ref="AK33:AO33"/>
    <mergeCell ref="L34:O34"/>
    <mergeCell ref="W34:AE34"/>
    <mergeCell ref="AK34:AO34"/>
    <mergeCell ref="C2:AP2"/>
    <mergeCell ref="C4:AP4"/>
    <mergeCell ref="BE5:BE34"/>
    <mergeCell ref="K5:AO5"/>
    <mergeCell ref="K6:AO6"/>
    <mergeCell ref="E14:AJ14"/>
    <mergeCell ref="E23:AN23"/>
    <mergeCell ref="AK26:AO26"/>
    <mergeCell ref="AK27:AO27"/>
    <mergeCell ref="AK29:AO29"/>
    <mergeCell ref="L31:O31"/>
    <mergeCell ref="W31:AE31"/>
    <mergeCell ref="AK31:AO31"/>
    <mergeCell ref="L32:O32"/>
    <mergeCell ref="W32:AE32"/>
    <mergeCell ref="AK32:AO32"/>
  </mergeCells>
  <dataValidations count="2">
    <dataValidation type="list" allowBlank="1" showInputMessage="1" showErrorMessage="1" error="Povoleny jsou hodnoty základní, snížená, zákl. přenesená, sníž. přenesená, nulová." sqref="AU91:AU95">
      <formula1>"základní, snížená, zákl. přenesená, sníž. přenesená, nulová"</formula1>
    </dataValidation>
    <dataValidation type="list" allowBlank="1" showInputMessage="1" showErrorMessage="1" error="Povoleny jsou hodnoty stavební čast, technologická čast, investiční čast." sqref="AT91:AT95">
      <formula1>"stavební čast, technologická čast, investiční čast"</formula1>
    </dataValidation>
  </dataValidations>
  <hyperlinks>
    <hyperlink ref="K1:S1" location="C2" display="1) Souhrnný list stavby"/>
    <hyperlink ref="W1:AF1" location="C87" display="2) Rekapitulace objektů"/>
    <hyperlink ref="A88" location="'KR016-18 - Oprava dešťové...'!C2" display="/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95" r:id="rId2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N170"/>
  <sheetViews>
    <sheetView showGridLines="0" tabSelected="1" workbookViewId="0" topLeftCell="A1">
      <pane ySplit="1" topLeftCell="A10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2.33203125" style="0" customWidth="1"/>
    <col min="6" max="7" width="11.16015625" style="0" customWidth="1"/>
    <col min="8" max="8" width="12.5" style="0" customWidth="1"/>
    <col min="9" max="9" width="38.66015625" style="0" customWidth="1"/>
    <col min="10" max="10" width="7" style="0" customWidth="1"/>
    <col min="11" max="11" width="11.5" style="0" customWidth="1"/>
    <col min="12" max="12" width="12" style="0" customWidth="1"/>
    <col min="13" max="14" width="6" style="0" customWidth="1"/>
    <col min="15" max="15" width="2" style="0" customWidth="1"/>
    <col min="16" max="16" width="12.5" style="0" customWidth="1"/>
    <col min="17" max="17" width="4.16015625" style="0" customWidth="1"/>
    <col min="18" max="18" width="1.66796875" style="0" customWidth="1"/>
    <col min="19" max="19" width="8.16015625" style="0" customWidth="1"/>
    <col min="20" max="20" width="29.66015625" style="0" hidden="1" customWidth="1"/>
    <col min="21" max="21" width="16.33203125" style="0" hidden="1" customWidth="1"/>
    <col min="22" max="22" width="12.33203125" style="0" hidden="1" customWidth="1"/>
    <col min="23" max="23" width="16.33203125" style="0" hidden="1" customWidth="1"/>
    <col min="24" max="24" width="12.16015625" style="0" hidden="1" customWidth="1"/>
    <col min="25" max="25" width="15" style="0" hidden="1" customWidth="1"/>
    <col min="26" max="26" width="11" style="0" hidden="1" customWidth="1"/>
    <col min="27" max="27" width="15" style="0" hidden="1" customWidth="1"/>
    <col min="28" max="28" width="16.33203125" style="0" hidden="1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66" ht="21.75" customHeight="1">
      <c r="A1" s="114"/>
      <c r="B1" s="12"/>
      <c r="C1" s="12"/>
      <c r="D1" s="13" t="s">
        <v>1</v>
      </c>
      <c r="E1" s="12"/>
      <c r="F1" s="14" t="s">
        <v>94</v>
      </c>
      <c r="G1" s="14"/>
      <c r="H1" s="266" t="s">
        <v>95</v>
      </c>
      <c r="I1" s="266"/>
      <c r="J1" s="266"/>
      <c r="K1" s="266"/>
      <c r="L1" s="14" t="s">
        <v>96</v>
      </c>
      <c r="M1" s="12"/>
      <c r="N1" s="12"/>
      <c r="O1" s="13" t="s">
        <v>97</v>
      </c>
      <c r="P1" s="12"/>
      <c r="Q1" s="12"/>
      <c r="R1" s="12"/>
      <c r="S1" s="14" t="s">
        <v>98</v>
      </c>
      <c r="T1" s="14"/>
      <c r="U1" s="114"/>
      <c r="V1" s="114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</row>
    <row r="2" spans="3:46" ht="36.95" customHeight="1">
      <c r="C2" s="184" t="s">
        <v>7</v>
      </c>
      <c r="D2" s="185"/>
      <c r="E2" s="185"/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S2" s="219" t="s">
        <v>8</v>
      </c>
      <c r="T2" s="220"/>
      <c r="U2" s="220"/>
      <c r="V2" s="220"/>
      <c r="W2" s="220"/>
      <c r="X2" s="220"/>
      <c r="Y2" s="220"/>
      <c r="Z2" s="220"/>
      <c r="AA2" s="220"/>
      <c r="AB2" s="220"/>
      <c r="AC2" s="220"/>
      <c r="AT2" s="18" t="s">
        <v>80</v>
      </c>
    </row>
    <row r="3" spans="2:46" ht="6.95" customHeight="1">
      <c r="B3" s="19"/>
      <c r="C3" s="20"/>
      <c r="D3" s="20"/>
      <c r="E3" s="20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1"/>
      <c r="AT3" s="18" t="s">
        <v>99</v>
      </c>
    </row>
    <row r="4" spans="2:46" ht="36.95" customHeight="1">
      <c r="B4" s="22"/>
      <c r="C4" s="186" t="s">
        <v>100</v>
      </c>
      <c r="D4" s="187"/>
      <c r="E4" s="187"/>
      <c r="F4" s="187"/>
      <c r="G4" s="187"/>
      <c r="H4" s="187"/>
      <c r="I4" s="187"/>
      <c r="J4" s="187"/>
      <c r="K4" s="187"/>
      <c r="L4" s="187"/>
      <c r="M4" s="187"/>
      <c r="N4" s="187"/>
      <c r="O4" s="187"/>
      <c r="P4" s="187"/>
      <c r="Q4" s="187"/>
      <c r="R4" s="23"/>
      <c r="T4" s="24" t="s">
        <v>13</v>
      </c>
      <c r="AT4" s="18" t="s">
        <v>6</v>
      </c>
    </row>
    <row r="5" spans="2:18" ht="6.95" customHeight="1">
      <c r="B5" s="22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3"/>
    </row>
    <row r="6" spans="2:18" s="1" customFormat="1" ht="32.85" customHeight="1">
      <c r="B6" s="35"/>
      <c r="C6" s="36"/>
      <c r="D6" s="29" t="s">
        <v>19</v>
      </c>
      <c r="E6" s="36"/>
      <c r="F6" s="192" t="s">
        <v>20</v>
      </c>
      <c r="G6" s="231"/>
      <c r="H6" s="231"/>
      <c r="I6" s="231"/>
      <c r="J6" s="231"/>
      <c r="K6" s="231"/>
      <c r="L6" s="231"/>
      <c r="M6" s="231"/>
      <c r="N6" s="231"/>
      <c r="O6" s="231"/>
      <c r="P6" s="231"/>
      <c r="Q6" s="36"/>
      <c r="R6" s="37"/>
    </row>
    <row r="7" spans="2:18" s="1" customFormat="1" ht="14.45" customHeight="1">
      <c r="B7" s="35"/>
      <c r="C7" s="36"/>
      <c r="D7" s="30" t="s">
        <v>21</v>
      </c>
      <c r="E7" s="36"/>
      <c r="F7" s="28" t="s">
        <v>22</v>
      </c>
      <c r="G7" s="36"/>
      <c r="H7" s="36"/>
      <c r="I7" s="36"/>
      <c r="J7" s="36"/>
      <c r="K7" s="36"/>
      <c r="L7" s="36"/>
      <c r="M7" s="30" t="s">
        <v>23</v>
      </c>
      <c r="N7" s="36"/>
      <c r="O7" s="28" t="s">
        <v>22</v>
      </c>
      <c r="P7" s="36"/>
      <c r="Q7" s="36"/>
      <c r="R7" s="37"/>
    </row>
    <row r="8" spans="2:18" s="1" customFormat="1" ht="14.45" customHeight="1">
      <c r="B8" s="35"/>
      <c r="C8" s="36"/>
      <c r="D8" s="30" t="s">
        <v>24</v>
      </c>
      <c r="E8" s="36"/>
      <c r="F8" s="28" t="s">
        <v>25</v>
      </c>
      <c r="G8" s="36"/>
      <c r="H8" s="36"/>
      <c r="I8" s="36"/>
      <c r="J8" s="36"/>
      <c r="K8" s="36"/>
      <c r="L8" s="36"/>
      <c r="M8" s="30" t="s">
        <v>26</v>
      </c>
      <c r="N8" s="36"/>
      <c r="O8" s="232" t="str">
        <f>'Rekapitulace stavby'!AN8</f>
        <v>10. 9. 2018</v>
      </c>
      <c r="P8" s="233"/>
      <c r="Q8" s="36"/>
      <c r="R8" s="37"/>
    </row>
    <row r="9" spans="2:18" s="1" customFormat="1" ht="10.9" customHeight="1">
      <c r="B9" s="35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</row>
    <row r="10" spans="2:18" s="1" customFormat="1" ht="14.45" customHeight="1">
      <c r="B10" s="35"/>
      <c r="C10" s="36"/>
      <c r="D10" s="30" t="s">
        <v>28</v>
      </c>
      <c r="E10" s="36"/>
      <c r="F10" s="36"/>
      <c r="G10" s="36"/>
      <c r="H10" s="36"/>
      <c r="I10" s="36"/>
      <c r="J10" s="36"/>
      <c r="K10" s="36"/>
      <c r="L10" s="36"/>
      <c r="M10" s="30" t="s">
        <v>29</v>
      </c>
      <c r="N10" s="36"/>
      <c r="O10" s="190" t="s">
        <v>22</v>
      </c>
      <c r="P10" s="190"/>
      <c r="Q10" s="36"/>
      <c r="R10" s="37"/>
    </row>
    <row r="11" spans="2:18" s="1" customFormat="1" ht="18" customHeight="1">
      <c r="B11" s="35"/>
      <c r="C11" s="36"/>
      <c r="D11" s="36"/>
      <c r="E11" s="28" t="s">
        <v>30</v>
      </c>
      <c r="F11" s="36"/>
      <c r="G11" s="36"/>
      <c r="H11" s="36"/>
      <c r="I11" s="36"/>
      <c r="J11" s="36"/>
      <c r="K11" s="36"/>
      <c r="L11" s="36"/>
      <c r="M11" s="30" t="s">
        <v>31</v>
      </c>
      <c r="N11" s="36"/>
      <c r="O11" s="190" t="s">
        <v>22</v>
      </c>
      <c r="P11" s="190"/>
      <c r="Q11" s="36"/>
      <c r="R11" s="37"/>
    </row>
    <row r="12" spans="2:18" s="1" customFormat="1" ht="6.95" customHeight="1"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36"/>
      <c r="N12" s="36"/>
      <c r="O12" s="36"/>
      <c r="P12" s="36"/>
      <c r="Q12" s="36"/>
      <c r="R12" s="37"/>
    </row>
    <row r="13" spans="2:18" s="1" customFormat="1" ht="14.45" customHeight="1">
      <c r="B13" s="35"/>
      <c r="C13" s="36"/>
      <c r="D13" s="30" t="s">
        <v>32</v>
      </c>
      <c r="E13" s="36"/>
      <c r="F13" s="36"/>
      <c r="G13" s="36"/>
      <c r="H13" s="36"/>
      <c r="I13" s="36"/>
      <c r="J13" s="36"/>
      <c r="K13" s="36"/>
      <c r="L13" s="36"/>
      <c r="M13" s="30" t="s">
        <v>29</v>
      </c>
      <c r="N13" s="36"/>
      <c r="O13" s="234" t="str">
        <f>IF('Rekapitulace stavby'!AN13="","",'Rekapitulace stavby'!AN13)</f>
        <v>Vyplň údaj</v>
      </c>
      <c r="P13" s="190"/>
      <c r="Q13" s="36"/>
      <c r="R13" s="37"/>
    </row>
    <row r="14" spans="2:18" s="1" customFormat="1" ht="18" customHeight="1">
      <c r="B14" s="35"/>
      <c r="C14" s="36"/>
      <c r="D14" s="36"/>
      <c r="E14" s="234" t="str">
        <f>IF('Rekapitulace stavby'!E14="","",'Rekapitulace stavby'!E14)</f>
        <v>Vyplň údaj</v>
      </c>
      <c r="F14" s="235"/>
      <c r="G14" s="235"/>
      <c r="H14" s="235"/>
      <c r="I14" s="235"/>
      <c r="J14" s="235"/>
      <c r="K14" s="235"/>
      <c r="L14" s="235"/>
      <c r="M14" s="30" t="s">
        <v>31</v>
      </c>
      <c r="N14" s="36"/>
      <c r="O14" s="234" t="str">
        <f>IF('Rekapitulace stavby'!AN14="","",'Rekapitulace stavby'!AN14)</f>
        <v>Vyplň údaj</v>
      </c>
      <c r="P14" s="190"/>
      <c r="Q14" s="36"/>
      <c r="R14" s="37"/>
    </row>
    <row r="15" spans="2:18" s="1" customFormat="1" ht="6.9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  <row r="16" spans="2:18" s="1" customFormat="1" ht="14.45" customHeight="1">
      <c r="B16" s="35"/>
      <c r="C16" s="36"/>
      <c r="D16" s="30" t="s">
        <v>34</v>
      </c>
      <c r="E16" s="36"/>
      <c r="F16" s="36"/>
      <c r="G16" s="36"/>
      <c r="H16" s="36"/>
      <c r="I16" s="36"/>
      <c r="J16" s="36"/>
      <c r="K16" s="36"/>
      <c r="L16" s="36"/>
      <c r="M16" s="30" t="s">
        <v>29</v>
      </c>
      <c r="N16" s="36"/>
      <c r="O16" s="190" t="str">
        <f>IF('Rekapitulace stavby'!AN16="","",'Rekapitulace stavby'!AN16)</f>
        <v/>
      </c>
      <c r="P16" s="190"/>
      <c r="Q16" s="36"/>
      <c r="R16" s="37"/>
    </row>
    <row r="17" spans="2:18" s="1" customFormat="1" ht="18" customHeight="1">
      <c r="B17" s="35"/>
      <c r="C17" s="36"/>
      <c r="D17" s="36"/>
      <c r="E17" s="28" t="str">
        <f>IF('Rekapitulace stavby'!E17="","",'Rekapitulace stavby'!E17)</f>
        <v xml:space="preserve"> </v>
      </c>
      <c r="F17" s="36"/>
      <c r="G17" s="36"/>
      <c r="H17" s="36"/>
      <c r="I17" s="36"/>
      <c r="J17" s="36"/>
      <c r="K17" s="36"/>
      <c r="L17" s="36"/>
      <c r="M17" s="30" t="s">
        <v>31</v>
      </c>
      <c r="N17" s="36"/>
      <c r="O17" s="190" t="str">
        <f>IF('Rekapitulace stavby'!AN17="","",'Rekapitulace stavby'!AN17)</f>
        <v/>
      </c>
      <c r="P17" s="190"/>
      <c r="Q17" s="36"/>
      <c r="R17" s="37"/>
    </row>
    <row r="18" spans="2:18" s="1" customFormat="1" ht="6.95" customHeight="1">
      <c r="B18" s="35"/>
      <c r="C18" s="36"/>
      <c r="D18" s="36"/>
      <c r="E18" s="36"/>
      <c r="F18" s="36"/>
      <c r="G18" s="36"/>
      <c r="H18" s="36"/>
      <c r="I18" s="36"/>
      <c r="J18" s="36"/>
      <c r="K18" s="36"/>
      <c r="L18" s="36"/>
      <c r="M18" s="36"/>
      <c r="N18" s="36"/>
      <c r="O18" s="36"/>
      <c r="P18" s="36"/>
      <c r="Q18" s="36"/>
      <c r="R18" s="37"/>
    </row>
    <row r="19" spans="2:18" s="1" customFormat="1" ht="14.45" customHeight="1">
      <c r="B19" s="35"/>
      <c r="C19" s="36"/>
      <c r="D19" s="30" t="s">
        <v>36</v>
      </c>
      <c r="E19" s="36"/>
      <c r="F19" s="36"/>
      <c r="G19" s="36"/>
      <c r="H19" s="36"/>
      <c r="I19" s="36"/>
      <c r="J19" s="36"/>
      <c r="K19" s="36"/>
      <c r="L19" s="36"/>
      <c r="M19" s="30" t="s">
        <v>29</v>
      </c>
      <c r="N19" s="36"/>
      <c r="O19" s="190" t="s">
        <v>22</v>
      </c>
      <c r="P19" s="190"/>
      <c r="Q19" s="36"/>
      <c r="R19" s="37"/>
    </row>
    <row r="20" spans="2:18" s="1" customFormat="1" ht="18" customHeight="1">
      <c r="B20" s="35"/>
      <c r="C20" s="36"/>
      <c r="D20" s="36"/>
      <c r="E20" s="28" t="s">
        <v>37</v>
      </c>
      <c r="F20" s="36"/>
      <c r="G20" s="36"/>
      <c r="H20" s="36"/>
      <c r="I20" s="36"/>
      <c r="J20" s="36"/>
      <c r="K20" s="36"/>
      <c r="L20" s="36"/>
      <c r="M20" s="30" t="s">
        <v>31</v>
      </c>
      <c r="N20" s="36"/>
      <c r="O20" s="190" t="s">
        <v>22</v>
      </c>
      <c r="P20" s="190"/>
      <c r="Q20" s="36"/>
      <c r="R20" s="37"/>
    </row>
    <row r="21" spans="2:18" s="1" customFormat="1" ht="6.95" customHeight="1"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36"/>
      <c r="O21" s="36"/>
      <c r="P21" s="36"/>
      <c r="Q21" s="36"/>
      <c r="R21" s="37"/>
    </row>
    <row r="22" spans="2:18" s="1" customFormat="1" ht="14.45" customHeight="1">
      <c r="B22" s="35"/>
      <c r="C22" s="36"/>
      <c r="D22" s="30" t="s">
        <v>38</v>
      </c>
      <c r="E22" s="36"/>
      <c r="F22" s="36"/>
      <c r="G22" s="36"/>
      <c r="H22" s="36"/>
      <c r="I22" s="36"/>
      <c r="J22" s="36"/>
      <c r="K22" s="36"/>
      <c r="L22" s="36"/>
      <c r="M22" s="36"/>
      <c r="N22" s="36"/>
      <c r="O22" s="36"/>
      <c r="P22" s="36"/>
      <c r="Q22" s="36"/>
      <c r="R22" s="37"/>
    </row>
    <row r="23" spans="2:18" s="1" customFormat="1" ht="22.5" customHeight="1">
      <c r="B23" s="35"/>
      <c r="C23" s="36"/>
      <c r="D23" s="36"/>
      <c r="E23" s="195" t="s">
        <v>22</v>
      </c>
      <c r="F23" s="195"/>
      <c r="G23" s="195"/>
      <c r="H23" s="195"/>
      <c r="I23" s="195"/>
      <c r="J23" s="195"/>
      <c r="K23" s="195"/>
      <c r="L23" s="195"/>
      <c r="M23" s="36"/>
      <c r="N23" s="36"/>
      <c r="O23" s="36"/>
      <c r="P23" s="36"/>
      <c r="Q23" s="36"/>
      <c r="R23" s="37"/>
    </row>
    <row r="24" spans="2:18" s="1" customFormat="1" ht="6.95" customHeight="1"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36"/>
      <c r="P24" s="36"/>
      <c r="Q24" s="36"/>
      <c r="R24" s="37"/>
    </row>
    <row r="25" spans="2:18" s="1" customFormat="1" ht="6.95" customHeight="1">
      <c r="B25" s="35"/>
      <c r="C25" s="36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36"/>
      <c r="R25" s="37"/>
    </row>
    <row r="26" spans="2:18" s="1" customFormat="1" ht="14.45" customHeight="1">
      <c r="B26" s="35"/>
      <c r="C26" s="36"/>
      <c r="D26" s="115" t="s">
        <v>101</v>
      </c>
      <c r="E26" s="36"/>
      <c r="F26" s="36"/>
      <c r="G26" s="36"/>
      <c r="H26" s="36"/>
      <c r="I26" s="36"/>
      <c r="J26" s="36"/>
      <c r="K26" s="36"/>
      <c r="L26" s="36"/>
      <c r="M26" s="196">
        <f>N87</f>
        <v>0</v>
      </c>
      <c r="N26" s="196"/>
      <c r="O26" s="196"/>
      <c r="P26" s="196"/>
      <c r="Q26" s="36"/>
      <c r="R26" s="37"/>
    </row>
    <row r="27" spans="2:18" s="1" customFormat="1" ht="14.45" customHeight="1">
      <c r="B27" s="35"/>
      <c r="C27" s="36"/>
      <c r="D27" s="34" t="s">
        <v>88</v>
      </c>
      <c r="E27" s="36"/>
      <c r="F27" s="36"/>
      <c r="G27" s="36"/>
      <c r="H27" s="36"/>
      <c r="I27" s="36"/>
      <c r="J27" s="36"/>
      <c r="K27" s="36"/>
      <c r="L27" s="36"/>
      <c r="M27" s="196">
        <f>N95</f>
        <v>0</v>
      </c>
      <c r="N27" s="196"/>
      <c r="O27" s="196"/>
      <c r="P27" s="196"/>
      <c r="Q27" s="36"/>
      <c r="R27" s="37"/>
    </row>
    <row r="28" spans="2:18" s="1" customFormat="1" ht="6.95" customHeight="1">
      <c r="B28" s="35"/>
      <c r="C28" s="36"/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7"/>
    </row>
    <row r="29" spans="2:18" s="1" customFormat="1" ht="25.35" customHeight="1">
      <c r="B29" s="35"/>
      <c r="C29" s="36"/>
      <c r="D29" s="116" t="s">
        <v>41</v>
      </c>
      <c r="E29" s="36"/>
      <c r="F29" s="36"/>
      <c r="G29" s="36"/>
      <c r="H29" s="36"/>
      <c r="I29" s="36"/>
      <c r="J29" s="36"/>
      <c r="K29" s="36"/>
      <c r="L29" s="36"/>
      <c r="M29" s="236">
        <f>ROUND(M26+M27,2)</f>
        <v>0</v>
      </c>
      <c r="N29" s="231"/>
      <c r="O29" s="231"/>
      <c r="P29" s="231"/>
      <c r="Q29" s="36"/>
      <c r="R29" s="37"/>
    </row>
    <row r="30" spans="2:18" s="1" customFormat="1" ht="6.95" customHeight="1">
      <c r="B30" s="35"/>
      <c r="C30" s="36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51"/>
      <c r="P30" s="51"/>
      <c r="Q30" s="36"/>
      <c r="R30" s="37"/>
    </row>
    <row r="31" spans="2:18" s="1" customFormat="1" ht="14.45" customHeight="1">
      <c r="B31" s="35"/>
      <c r="C31" s="36"/>
      <c r="D31" s="42" t="s">
        <v>42</v>
      </c>
      <c r="E31" s="42" t="s">
        <v>43</v>
      </c>
      <c r="F31" s="43">
        <v>0.21</v>
      </c>
      <c r="G31" s="117" t="s">
        <v>44</v>
      </c>
      <c r="H31" s="237">
        <f>(SUM(BE95:BE102)+SUM(BE119:BE168))</f>
        <v>0</v>
      </c>
      <c r="I31" s="231"/>
      <c r="J31" s="231"/>
      <c r="K31" s="36"/>
      <c r="L31" s="36"/>
      <c r="M31" s="237">
        <f>ROUND((SUM(BE95:BE102)+SUM(BE119:BE168)),2)*F31</f>
        <v>0</v>
      </c>
      <c r="N31" s="231"/>
      <c r="O31" s="231"/>
      <c r="P31" s="231"/>
      <c r="Q31" s="36"/>
      <c r="R31" s="37"/>
    </row>
    <row r="32" spans="2:18" s="1" customFormat="1" ht="14.45" customHeight="1">
      <c r="B32" s="35"/>
      <c r="C32" s="36"/>
      <c r="D32" s="36"/>
      <c r="E32" s="42" t="s">
        <v>45</v>
      </c>
      <c r="F32" s="43">
        <v>0.15</v>
      </c>
      <c r="G32" s="117" t="s">
        <v>44</v>
      </c>
      <c r="H32" s="237">
        <f>(SUM(BF95:BF102)+SUM(BF119:BF168))</f>
        <v>0</v>
      </c>
      <c r="I32" s="231"/>
      <c r="J32" s="231"/>
      <c r="K32" s="36"/>
      <c r="L32" s="36"/>
      <c r="M32" s="237">
        <f>ROUND((SUM(BF95:BF102)+SUM(BF119:BF168)),2)*F32</f>
        <v>0</v>
      </c>
      <c r="N32" s="231"/>
      <c r="O32" s="231"/>
      <c r="P32" s="231"/>
      <c r="Q32" s="36"/>
      <c r="R32" s="37"/>
    </row>
    <row r="33" spans="2:18" s="1" customFormat="1" ht="14.45" customHeight="1" hidden="1">
      <c r="B33" s="35"/>
      <c r="C33" s="36"/>
      <c r="D33" s="36"/>
      <c r="E33" s="42" t="s">
        <v>46</v>
      </c>
      <c r="F33" s="43">
        <v>0.21</v>
      </c>
      <c r="G33" s="117" t="s">
        <v>44</v>
      </c>
      <c r="H33" s="237">
        <f>(SUM(BG95:BG102)+SUM(BG119:BG168))</f>
        <v>0</v>
      </c>
      <c r="I33" s="231"/>
      <c r="J33" s="231"/>
      <c r="K33" s="36"/>
      <c r="L33" s="36"/>
      <c r="M33" s="237">
        <v>0</v>
      </c>
      <c r="N33" s="231"/>
      <c r="O33" s="231"/>
      <c r="P33" s="231"/>
      <c r="Q33" s="36"/>
      <c r="R33" s="37"/>
    </row>
    <row r="34" spans="2:18" s="1" customFormat="1" ht="14.45" customHeight="1" hidden="1">
      <c r="B34" s="35"/>
      <c r="C34" s="36"/>
      <c r="D34" s="36"/>
      <c r="E34" s="42" t="s">
        <v>47</v>
      </c>
      <c r="F34" s="43">
        <v>0.15</v>
      </c>
      <c r="G34" s="117" t="s">
        <v>44</v>
      </c>
      <c r="H34" s="237">
        <f>(SUM(BH95:BH102)+SUM(BH119:BH168))</f>
        <v>0</v>
      </c>
      <c r="I34" s="231"/>
      <c r="J34" s="231"/>
      <c r="K34" s="36"/>
      <c r="L34" s="36"/>
      <c r="M34" s="237">
        <v>0</v>
      </c>
      <c r="N34" s="231"/>
      <c r="O34" s="231"/>
      <c r="P34" s="231"/>
      <c r="Q34" s="36"/>
      <c r="R34" s="37"/>
    </row>
    <row r="35" spans="2:18" s="1" customFormat="1" ht="14.45" customHeight="1" hidden="1">
      <c r="B35" s="35"/>
      <c r="C35" s="36"/>
      <c r="D35" s="36"/>
      <c r="E35" s="42" t="s">
        <v>48</v>
      </c>
      <c r="F35" s="43">
        <v>0</v>
      </c>
      <c r="G35" s="117" t="s">
        <v>44</v>
      </c>
      <c r="H35" s="237">
        <f>(SUM(BI95:BI102)+SUM(BI119:BI168))</f>
        <v>0</v>
      </c>
      <c r="I35" s="231"/>
      <c r="J35" s="231"/>
      <c r="K35" s="36"/>
      <c r="L35" s="36"/>
      <c r="M35" s="237">
        <v>0</v>
      </c>
      <c r="N35" s="231"/>
      <c r="O35" s="231"/>
      <c r="P35" s="231"/>
      <c r="Q35" s="36"/>
      <c r="R35" s="37"/>
    </row>
    <row r="36" spans="2:18" s="1" customFormat="1" ht="6.95" customHeight="1">
      <c r="B36" s="35"/>
      <c r="C36" s="36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36"/>
      <c r="O36" s="36"/>
      <c r="P36" s="36"/>
      <c r="Q36" s="36"/>
      <c r="R36" s="37"/>
    </row>
    <row r="37" spans="2:18" s="1" customFormat="1" ht="25.35" customHeight="1">
      <c r="B37" s="35"/>
      <c r="C37" s="113"/>
      <c r="D37" s="118" t="s">
        <v>49</v>
      </c>
      <c r="E37" s="79"/>
      <c r="F37" s="79"/>
      <c r="G37" s="119" t="s">
        <v>50</v>
      </c>
      <c r="H37" s="120" t="s">
        <v>51</v>
      </c>
      <c r="I37" s="79"/>
      <c r="J37" s="79"/>
      <c r="K37" s="79"/>
      <c r="L37" s="238">
        <f>SUM(M29:M35)</f>
        <v>0</v>
      </c>
      <c r="M37" s="238"/>
      <c r="N37" s="238"/>
      <c r="O37" s="238"/>
      <c r="P37" s="239"/>
      <c r="Q37" s="113"/>
      <c r="R37" s="37"/>
    </row>
    <row r="38" spans="2:18" s="1" customFormat="1" ht="14.45" customHeight="1">
      <c r="B38" s="35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7"/>
    </row>
    <row r="39" spans="2:18" s="1" customFormat="1" ht="14.45" customHeight="1">
      <c r="B39" s="35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7"/>
    </row>
    <row r="40" spans="2:18" ht="13.5">
      <c r="B40" s="22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Q40" s="26"/>
      <c r="R40" s="23"/>
    </row>
    <row r="41" spans="2:18" ht="13.5">
      <c r="B41" s="22"/>
      <c r="C41" s="26"/>
      <c r="D41" s="26"/>
      <c r="E41" s="26"/>
      <c r="F41" s="26"/>
      <c r="G41" s="26"/>
      <c r="H41" s="26"/>
      <c r="I41" s="26"/>
      <c r="J41" s="26"/>
      <c r="K41" s="26"/>
      <c r="L41" s="26"/>
      <c r="M41" s="26"/>
      <c r="N41" s="26"/>
      <c r="O41" s="26"/>
      <c r="P41" s="26"/>
      <c r="Q41" s="26"/>
      <c r="R41" s="23"/>
    </row>
    <row r="42" spans="2:18" ht="13.5">
      <c r="B42" s="22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3"/>
    </row>
    <row r="43" spans="2:18" ht="13.5">
      <c r="B43" s="22"/>
      <c r="C43" s="26"/>
      <c r="D43" s="26"/>
      <c r="E43" s="26"/>
      <c r="F43" s="26"/>
      <c r="G43" s="26"/>
      <c r="H43" s="26"/>
      <c r="I43" s="26"/>
      <c r="J43" s="26"/>
      <c r="K43" s="26"/>
      <c r="L43" s="26"/>
      <c r="M43" s="26"/>
      <c r="N43" s="26"/>
      <c r="O43" s="26"/>
      <c r="P43" s="26"/>
      <c r="Q43" s="26"/>
      <c r="R43" s="23"/>
    </row>
    <row r="44" spans="2:18" ht="13.5">
      <c r="B44" s="22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3"/>
    </row>
    <row r="45" spans="2:18" ht="13.5">
      <c r="B45" s="22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3"/>
    </row>
    <row r="46" spans="2:18" ht="13.5">
      <c r="B46" s="22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3"/>
    </row>
    <row r="47" spans="2:18" ht="13.5">
      <c r="B47" s="22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3"/>
    </row>
    <row r="48" spans="2:18" ht="13.5">
      <c r="B48" s="22"/>
      <c r="C48" s="26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3"/>
    </row>
    <row r="49" spans="2:18" ht="13.5">
      <c r="B49" s="22"/>
      <c r="C49" s="26"/>
      <c r="D49" s="26"/>
      <c r="E49" s="26"/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/>
      <c r="Q49" s="26"/>
      <c r="R49" s="23"/>
    </row>
    <row r="50" spans="2:18" s="1" customFormat="1" ht="15">
      <c r="B50" s="35"/>
      <c r="C50" s="36"/>
      <c r="D50" s="50" t="s">
        <v>52</v>
      </c>
      <c r="E50" s="51"/>
      <c r="F50" s="51"/>
      <c r="G50" s="51"/>
      <c r="H50" s="52"/>
      <c r="I50" s="36"/>
      <c r="J50" s="50" t="s">
        <v>53</v>
      </c>
      <c r="K50" s="51"/>
      <c r="L50" s="51"/>
      <c r="M50" s="51"/>
      <c r="N50" s="51"/>
      <c r="O50" s="51"/>
      <c r="P50" s="52"/>
      <c r="Q50" s="36"/>
      <c r="R50" s="37"/>
    </row>
    <row r="51" spans="2:18" ht="13.5">
      <c r="B51" s="22"/>
      <c r="C51" s="26"/>
      <c r="D51" s="53"/>
      <c r="E51" s="26"/>
      <c r="F51" s="26"/>
      <c r="G51" s="26"/>
      <c r="H51" s="54"/>
      <c r="I51" s="26"/>
      <c r="J51" s="53"/>
      <c r="K51" s="26"/>
      <c r="L51" s="26"/>
      <c r="M51" s="26"/>
      <c r="N51" s="26"/>
      <c r="O51" s="26"/>
      <c r="P51" s="54"/>
      <c r="Q51" s="26"/>
      <c r="R51" s="23"/>
    </row>
    <row r="52" spans="2:18" ht="13.5">
      <c r="B52" s="22"/>
      <c r="C52" s="26"/>
      <c r="D52" s="53"/>
      <c r="E52" s="26"/>
      <c r="F52" s="26"/>
      <c r="G52" s="26"/>
      <c r="H52" s="54"/>
      <c r="I52" s="26"/>
      <c r="J52" s="53"/>
      <c r="K52" s="26"/>
      <c r="L52" s="26"/>
      <c r="M52" s="26"/>
      <c r="N52" s="26"/>
      <c r="O52" s="26"/>
      <c r="P52" s="54"/>
      <c r="Q52" s="26"/>
      <c r="R52" s="23"/>
    </row>
    <row r="53" spans="2:18" ht="13.5">
      <c r="B53" s="22"/>
      <c r="C53" s="26"/>
      <c r="D53" s="53"/>
      <c r="E53" s="26"/>
      <c r="F53" s="26"/>
      <c r="G53" s="26"/>
      <c r="H53" s="54"/>
      <c r="I53" s="26"/>
      <c r="J53" s="53"/>
      <c r="K53" s="26"/>
      <c r="L53" s="26"/>
      <c r="M53" s="26"/>
      <c r="N53" s="26"/>
      <c r="O53" s="26"/>
      <c r="P53" s="54"/>
      <c r="Q53" s="26"/>
      <c r="R53" s="23"/>
    </row>
    <row r="54" spans="2:18" ht="13.5">
      <c r="B54" s="22"/>
      <c r="C54" s="26"/>
      <c r="D54" s="53"/>
      <c r="E54" s="26"/>
      <c r="F54" s="26"/>
      <c r="G54" s="26"/>
      <c r="H54" s="54"/>
      <c r="I54" s="26"/>
      <c r="J54" s="53"/>
      <c r="K54" s="26"/>
      <c r="L54" s="26"/>
      <c r="M54" s="26"/>
      <c r="N54" s="26"/>
      <c r="O54" s="26"/>
      <c r="P54" s="54"/>
      <c r="Q54" s="26"/>
      <c r="R54" s="23"/>
    </row>
    <row r="55" spans="2:18" ht="13.5">
      <c r="B55" s="22"/>
      <c r="C55" s="26"/>
      <c r="D55" s="53"/>
      <c r="E55" s="26"/>
      <c r="F55" s="26"/>
      <c r="G55" s="26"/>
      <c r="H55" s="54"/>
      <c r="I55" s="26"/>
      <c r="J55" s="53"/>
      <c r="K55" s="26"/>
      <c r="L55" s="26"/>
      <c r="M55" s="26"/>
      <c r="N55" s="26"/>
      <c r="O55" s="26"/>
      <c r="P55" s="54"/>
      <c r="Q55" s="26"/>
      <c r="R55" s="23"/>
    </row>
    <row r="56" spans="2:18" ht="13.5">
      <c r="B56" s="22"/>
      <c r="C56" s="26"/>
      <c r="D56" s="53"/>
      <c r="E56" s="26"/>
      <c r="F56" s="26"/>
      <c r="G56" s="26"/>
      <c r="H56" s="54"/>
      <c r="I56" s="26"/>
      <c r="J56" s="53"/>
      <c r="K56" s="26"/>
      <c r="L56" s="26"/>
      <c r="M56" s="26"/>
      <c r="N56" s="26"/>
      <c r="O56" s="26"/>
      <c r="P56" s="54"/>
      <c r="Q56" s="26"/>
      <c r="R56" s="23"/>
    </row>
    <row r="57" spans="2:18" ht="13.5">
      <c r="B57" s="22"/>
      <c r="C57" s="26"/>
      <c r="D57" s="53"/>
      <c r="E57" s="26"/>
      <c r="F57" s="26"/>
      <c r="G57" s="26"/>
      <c r="H57" s="54"/>
      <c r="I57" s="26"/>
      <c r="J57" s="53"/>
      <c r="K57" s="26"/>
      <c r="L57" s="26"/>
      <c r="M57" s="26"/>
      <c r="N57" s="26"/>
      <c r="O57" s="26"/>
      <c r="P57" s="54"/>
      <c r="Q57" s="26"/>
      <c r="R57" s="23"/>
    </row>
    <row r="58" spans="2:18" ht="13.5">
      <c r="B58" s="22"/>
      <c r="C58" s="26"/>
      <c r="D58" s="53"/>
      <c r="E58" s="26"/>
      <c r="F58" s="26"/>
      <c r="G58" s="26"/>
      <c r="H58" s="54"/>
      <c r="I58" s="26"/>
      <c r="J58" s="53"/>
      <c r="K58" s="26"/>
      <c r="L58" s="26"/>
      <c r="M58" s="26"/>
      <c r="N58" s="26"/>
      <c r="O58" s="26"/>
      <c r="P58" s="54"/>
      <c r="Q58" s="26"/>
      <c r="R58" s="23"/>
    </row>
    <row r="59" spans="2:18" s="1" customFormat="1" ht="15">
      <c r="B59" s="35"/>
      <c r="C59" s="36"/>
      <c r="D59" s="55" t="s">
        <v>54</v>
      </c>
      <c r="E59" s="56"/>
      <c r="F59" s="56"/>
      <c r="G59" s="57" t="s">
        <v>55</v>
      </c>
      <c r="H59" s="58"/>
      <c r="I59" s="36"/>
      <c r="J59" s="55" t="s">
        <v>54</v>
      </c>
      <c r="K59" s="56"/>
      <c r="L59" s="56"/>
      <c r="M59" s="56"/>
      <c r="N59" s="57" t="s">
        <v>55</v>
      </c>
      <c r="O59" s="56"/>
      <c r="P59" s="58"/>
      <c r="Q59" s="36"/>
      <c r="R59" s="37"/>
    </row>
    <row r="60" spans="2:18" ht="13.5">
      <c r="B60" s="22"/>
      <c r="C60" s="26"/>
      <c r="D60" s="26"/>
      <c r="E60" s="26"/>
      <c r="F60" s="26"/>
      <c r="G60" s="26"/>
      <c r="H60" s="26"/>
      <c r="I60" s="26"/>
      <c r="J60" s="26"/>
      <c r="K60" s="26"/>
      <c r="L60" s="26"/>
      <c r="M60" s="26"/>
      <c r="N60" s="26"/>
      <c r="O60" s="26"/>
      <c r="P60" s="26"/>
      <c r="Q60" s="26"/>
      <c r="R60" s="23"/>
    </row>
    <row r="61" spans="2:18" s="1" customFormat="1" ht="15">
      <c r="B61" s="35"/>
      <c r="C61" s="36"/>
      <c r="D61" s="50" t="s">
        <v>56</v>
      </c>
      <c r="E61" s="51"/>
      <c r="F61" s="51"/>
      <c r="G61" s="51"/>
      <c r="H61" s="52"/>
      <c r="I61" s="36"/>
      <c r="J61" s="50" t="s">
        <v>57</v>
      </c>
      <c r="K61" s="51"/>
      <c r="L61" s="51"/>
      <c r="M61" s="51"/>
      <c r="N61" s="51"/>
      <c r="O61" s="51"/>
      <c r="P61" s="52"/>
      <c r="Q61" s="36"/>
      <c r="R61" s="37"/>
    </row>
    <row r="62" spans="2:18" ht="13.5">
      <c r="B62" s="22"/>
      <c r="C62" s="26"/>
      <c r="D62" s="53"/>
      <c r="E62" s="26"/>
      <c r="F62" s="26"/>
      <c r="G62" s="26"/>
      <c r="H62" s="54"/>
      <c r="I62" s="26"/>
      <c r="J62" s="53"/>
      <c r="K62" s="26"/>
      <c r="L62" s="26"/>
      <c r="M62" s="26"/>
      <c r="N62" s="26"/>
      <c r="O62" s="26"/>
      <c r="P62" s="54"/>
      <c r="Q62" s="26"/>
      <c r="R62" s="23"/>
    </row>
    <row r="63" spans="2:18" ht="13.5">
      <c r="B63" s="22"/>
      <c r="C63" s="26"/>
      <c r="D63" s="53"/>
      <c r="E63" s="26"/>
      <c r="F63" s="26"/>
      <c r="G63" s="26"/>
      <c r="H63" s="54"/>
      <c r="I63" s="26"/>
      <c r="J63" s="53"/>
      <c r="K63" s="26"/>
      <c r="L63" s="26"/>
      <c r="M63" s="26"/>
      <c r="N63" s="26"/>
      <c r="O63" s="26"/>
      <c r="P63" s="54"/>
      <c r="Q63" s="26"/>
      <c r="R63" s="23"/>
    </row>
    <row r="64" spans="2:18" ht="13.5">
      <c r="B64" s="22"/>
      <c r="C64" s="26"/>
      <c r="D64" s="53"/>
      <c r="E64" s="26"/>
      <c r="F64" s="26"/>
      <c r="G64" s="26"/>
      <c r="H64" s="54"/>
      <c r="I64" s="26"/>
      <c r="J64" s="53"/>
      <c r="K64" s="26"/>
      <c r="L64" s="26"/>
      <c r="M64" s="26"/>
      <c r="N64" s="26"/>
      <c r="O64" s="26"/>
      <c r="P64" s="54"/>
      <c r="Q64" s="26"/>
      <c r="R64" s="23"/>
    </row>
    <row r="65" spans="2:18" ht="13.5">
      <c r="B65" s="22"/>
      <c r="C65" s="26"/>
      <c r="D65" s="53"/>
      <c r="E65" s="26"/>
      <c r="F65" s="26"/>
      <c r="G65" s="26"/>
      <c r="H65" s="54"/>
      <c r="I65" s="26"/>
      <c r="J65" s="53"/>
      <c r="K65" s="26"/>
      <c r="L65" s="26"/>
      <c r="M65" s="26"/>
      <c r="N65" s="26"/>
      <c r="O65" s="26"/>
      <c r="P65" s="54"/>
      <c r="Q65" s="26"/>
      <c r="R65" s="23"/>
    </row>
    <row r="66" spans="2:18" ht="13.5">
      <c r="B66" s="22"/>
      <c r="C66" s="26"/>
      <c r="D66" s="53"/>
      <c r="E66" s="26"/>
      <c r="F66" s="26"/>
      <c r="G66" s="26"/>
      <c r="H66" s="54"/>
      <c r="I66" s="26"/>
      <c r="J66" s="53"/>
      <c r="K66" s="26"/>
      <c r="L66" s="26"/>
      <c r="M66" s="26"/>
      <c r="N66" s="26"/>
      <c r="O66" s="26"/>
      <c r="P66" s="54"/>
      <c r="Q66" s="26"/>
      <c r="R66" s="23"/>
    </row>
    <row r="67" spans="2:18" ht="13.5">
      <c r="B67" s="22"/>
      <c r="C67" s="26"/>
      <c r="D67" s="53"/>
      <c r="E67" s="26"/>
      <c r="F67" s="26"/>
      <c r="G67" s="26"/>
      <c r="H67" s="54"/>
      <c r="I67" s="26"/>
      <c r="J67" s="53"/>
      <c r="K67" s="26"/>
      <c r="L67" s="26"/>
      <c r="M67" s="26"/>
      <c r="N67" s="26"/>
      <c r="O67" s="26"/>
      <c r="P67" s="54"/>
      <c r="Q67" s="26"/>
      <c r="R67" s="23"/>
    </row>
    <row r="68" spans="2:18" ht="13.5">
      <c r="B68" s="22"/>
      <c r="C68" s="26"/>
      <c r="D68" s="53"/>
      <c r="E68" s="26"/>
      <c r="F68" s="26"/>
      <c r="G68" s="26"/>
      <c r="H68" s="54"/>
      <c r="I68" s="26"/>
      <c r="J68" s="53"/>
      <c r="K68" s="26"/>
      <c r="L68" s="26"/>
      <c r="M68" s="26"/>
      <c r="N68" s="26"/>
      <c r="O68" s="26"/>
      <c r="P68" s="54"/>
      <c r="Q68" s="26"/>
      <c r="R68" s="23"/>
    </row>
    <row r="69" spans="2:18" ht="13.5">
      <c r="B69" s="22"/>
      <c r="C69" s="26"/>
      <c r="D69" s="53"/>
      <c r="E69" s="26"/>
      <c r="F69" s="26"/>
      <c r="G69" s="26"/>
      <c r="H69" s="54"/>
      <c r="I69" s="26"/>
      <c r="J69" s="53"/>
      <c r="K69" s="26"/>
      <c r="L69" s="26"/>
      <c r="M69" s="26"/>
      <c r="N69" s="26"/>
      <c r="O69" s="26"/>
      <c r="P69" s="54"/>
      <c r="Q69" s="26"/>
      <c r="R69" s="23"/>
    </row>
    <row r="70" spans="2:18" s="1" customFormat="1" ht="15">
      <c r="B70" s="35"/>
      <c r="C70" s="36"/>
      <c r="D70" s="55" t="s">
        <v>54</v>
      </c>
      <c r="E70" s="56"/>
      <c r="F70" s="56"/>
      <c r="G70" s="57" t="s">
        <v>55</v>
      </c>
      <c r="H70" s="58"/>
      <c r="I70" s="36"/>
      <c r="J70" s="55" t="s">
        <v>54</v>
      </c>
      <c r="K70" s="56"/>
      <c r="L70" s="56"/>
      <c r="M70" s="56"/>
      <c r="N70" s="57" t="s">
        <v>55</v>
      </c>
      <c r="O70" s="56"/>
      <c r="P70" s="58"/>
      <c r="Q70" s="36"/>
      <c r="R70" s="37"/>
    </row>
    <row r="71" spans="2:18" s="1" customFormat="1" ht="14.45" customHeight="1">
      <c r="B71" s="59"/>
      <c r="C71" s="60"/>
      <c r="D71" s="60"/>
      <c r="E71" s="60"/>
      <c r="F71" s="60"/>
      <c r="G71" s="60"/>
      <c r="H71" s="60"/>
      <c r="I71" s="60"/>
      <c r="J71" s="60"/>
      <c r="K71" s="60"/>
      <c r="L71" s="60"/>
      <c r="M71" s="60"/>
      <c r="N71" s="60"/>
      <c r="O71" s="60"/>
      <c r="P71" s="60"/>
      <c r="Q71" s="60"/>
      <c r="R71" s="61"/>
    </row>
    <row r="75" spans="2:18" s="1" customFormat="1" ht="6.95" customHeight="1">
      <c r="B75" s="121"/>
      <c r="C75" s="122"/>
      <c r="D75" s="122"/>
      <c r="E75" s="122"/>
      <c r="F75" s="122"/>
      <c r="G75" s="122"/>
      <c r="H75" s="122"/>
      <c r="I75" s="122"/>
      <c r="J75" s="122"/>
      <c r="K75" s="122"/>
      <c r="L75" s="122"/>
      <c r="M75" s="122"/>
      <c r="N75" s="122"/>
      <c r="O75" s="122"/>
      <c r="P75" s="122"/>
      <c r="Q75" s="122"/>
      <c r="R75" s="123"/>
    </row>
    <row r="76" spans="2:21" s="1" customFormat="1" ht="36.95" customHeight="1">
      <c r="B76" s="35"/>
      <c r="C76" s="186" t="s">
        <v>102</v>
      </c>
      <c r="D76" s="187"/>
      <c r="E76" s="187"/>
      <c r="F76" s="187"/>
      <c r="G76" s="187"/>
      <c r="H76" s="187"/>
      <c r="I76" s="187"/>
      <c r="J76" s="187"/>
      <c r="K76" s="187"/>
      <c r="L76" s="187"/>
      <c r="M76" s="187"/>
      <c r="N76" s="187"/>
      <c r="O76" s="187"/>
      <c r="P76" s="187"/>
      <c r="Q76" s="187"/>
      <c r="R76" s="37"/>
      <c r="T76" s="124"/>
      <c r="U76" s="124"/>
    </row>
    <row r="77" spans="2:21" s="1" customFormat="1" ht="6.95" customHeight="1">
      <c r="B77" s="35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7"/>
      <c r="T77" s="124"/>
      <c r="U77" s="124"/>
    </row>
    <row r="78" spans="2:21" s="1" customFormat="1" ht="36.95" customHeight="1">
      <c r="B78" s="35"/>
      <c r="C78" s="69" t="s">
        <v>19</v>
      </c>
      <c r="D78" s="36"/>
      <c r="E78" s="36"/>
      <c r="F78" s="221" t="str">
        <f>F6</f>
        <v>Oprava dešťové kanalizace ZŠ El. Krásnohorské (ul. Nad Stadionem)</v>
      </c>
      <c r="G78" s="231"/>
      <c r="H78" s="231"/>
      <c r="I78" s="231"/>
      <c r="J78" s="231"/>
      <c r="K78" s="231"/>
      <c r="L78" s="231"/>
      <c r="M78" s="231"/>
      <c r="N78" s="231"/>
      <c r="O78" s="231"/>
      <c r="P78" s="231"/>
      <c r="Q78" s="36"/>
      <c r="R78" s="37"/>
      <c r="T78" s="124"/>
      <c r="U78" s="124"/>
    </row>
    <row r="79" spans="2:21" s="1" customFormat="1" ht="6.95" customHeight="1">
      <c r="B79" s="35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7"/>
      <c r="T79" s="124"/>
      <c r="U79" s="124"/>
    </row>
    <row r="80" spans="2:21" s="1" customFormat="1" ht="18" customHeight="1">
      <c r="B80" s="35"/>
      <c r="C80" s="30" t="s">
        <v>24</v>
      </c>
      <c r="D80" s="36"/>
      <c r="E80" s="36"/>
      <c r="F80" s="28" t="str">
        <f>F8</f>
        <v xml:space="preserve"> </v>
      </c>
      <c r="G80" s="36"/>
      <c r="H80" s="36"/>
      <c r="I80" s="36"/>
      <c r="J80" s="36"/>
      <c r="K80" s="30" t="s">
        <v>26</v>
      </c>
      <c r="L80" s="36"/>
      <c r="M80" s="233" t="str">
        <f>IF(O8="","",O8)</f>
        <v>10. 9. 2018</v>
      </c>
      <c r="N80" s="233"/>
      <c r="O80" s="233"/>
      <c r="P80" s="233"/>
      <c r="Q80" s="36"/>
      <c r="R80" s="37"/>
      <c r="T80" s="124"/>
      <c r="U80" s="124"/>
    </row>
    <row r="81" spans="2:21" s="1" customFormat="1" ht="6.95" customHeight="1">
      <c r="B81" s="35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7"/>
      <c r="T81" s="124"/>
      <c r="U81" s="124"/>
    </row>
    <row r="82" spans="2:21" s="1" customFormat="1" ht="15">
      <c r="B82" s="35"/>
      <c r="C82" s="30" t="s">
        <v>28</v>
      </c>
      <c r="D82" s="36"/>
      <c r="E82" s="36"/>
      <c r="F82" s="28" t="str">
        <f>E11</f>
        <v>Statutární město Frýdek-Místek, Radniční 1148</v>
      </c>
      <c r="G82" s="36"/>
      <c r="H82" s="36"/>
      <c r="I82" s="36"/>
      <c r="J82" s="36"/>
      <c r="K82" s="30" t="s">
        <v>34</v>
      </c>
      <c r="L82" s="36"/>
      <c r="M82" s="190" t="str">
        <f>E17</f>
        <v xml:space="preserve"> </v>
      </c>
      <c r="N82" s="190"/>
      <c r="O82" s="190"/>
      <c r="P82" s="190"/>
      <c r="Q82" s="190"/>
      <c r="R82" s="37"/>
      <c r="T82" s="124"/>
      <c r="U82" s="124"/>
    </row>
    <row r="83" spans="2:21" s="1" customFormat="1" ht="14.45" customHeight="1">
      <c r="B83" s="35"/>
      <c r="C83" s="30" t="s">
        <v>32</v>
      </c>
      <c r="D83" s="36"/>
      <c r="E83" s="36"/>
      <c r="F83" s="28" t="str">
        <f>IF(E14="","",E14)</f>
        <v>Vyplň údaj</v>
      </c>
      <c r="G83" s="36"/>
      <c r="H83" s="36"/>
      <c r="I83" s="36"/>
      <c r="J83" s="36"/>
      <c r="K83" s="30" t="s">
        <v>36</v>
      </c>
      <c r="L83" s="36"/>
      <c r="M83" s="190" t="str">
        <f>E20</f>
        <v>Radim Kotas</v>
      </c>
      <c r="N83" s="190"/>
      <c r="O83" s="190"/>
      <c r="P83" s="190"/>
      <c r="Q83" s="190"/>
      <c r="R83" s="37"/>
      <c r="T83" s="124"/>
      <c r="U83" s="124"/>
    </row>
    <row r="84" spans="2:21" s="1" customFormat="1" ht="10.35" customHeight="1">
      <c r="B84" s="35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7"/>
      <c r="T84" s="124"/>
      <c r="U84" s="124"/>
    </row>
    <row r="85" spans="2:21" s="1" customFormat="1" ht="29.25" customHeight="1">
      <c r="B85" s="35"/>
      <c r="C85" s="240" t="s">
        <v>103</v>
      </c>
      <c r="D85" s="241"/>
      <c r="E85" s="241"/>
      <c r="F85" s="241"/>
      <c r="G85" s="241"/>
      <c r="H85" s="113"/>
      <c r="I85" s="113"/>
      <c r="J85" s="113"/>
      <c r="K85" s="113"/>
      <c r="L85" s="113"/>
      <c r="M85" s="113"/>
      <c r="N85" s="240" t="s">
        <v>104</v>
      </c>
      <c r="O85" s="241"/>
      <c r="P85" s="241"/>
      <c r="Q85" s="241"/>
      <c r="R85" s="37"/>
      <c r="T85" s="124"/>
      <c r="U85" s="124"/>
    </row>
    <row r="86" spans="2:21" s="1" customFormat="1" ht="10.35" customHeight="1">
      <c r="B86" s="35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7"/>
      <c r="T86" s="124"/>
      <c r="U86" s="124"/>
    </row>
    <row r="87" spans="2:47" s="1" customFormat="1" ht="29.25" customHeight="1">
      <c r="B87" s="35"/>
      <c r="C87" s="125" t="s">
        <v>105</v>
      </c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217">
        <f>N119</f>
        <v>0</v>
      </c>
      <c r="O87" s="242"/>
      <c r="P87" s="242"/>
      <c r="Q87" s="242"/>
      <c r="R87" s="37"/>
      <c r="T87" s="124"/>
      <c r="U87" s="124"/>
      <c r="AU87" s="18" t="s">
        <v>106</v>
      </c>
    </row>
    <row r="88" spans="2:21" s="6" customFormat="1" ht="24.95" customHeight="1">
      <c r="B88" s="126"/>
      <c r="C88" s="127"/>
      <c r="D88" s="128" t="s">
        <v>107</v>
      </c>
      <c r="E88" s="127"/>
      <c r="F88" s="127"/>
      <c r="G88" s="127"/>
      <c r="H88" s="127"/>
      <c r="I88" s="127"/>
      <c r="J88" s="127"/>
      <c r="K88" s="127"/>
      <c r="L88" s="127"/>
      <c r="M88" s="127"/>
      <c r="N88" s="243">
        <f>N120</f>
        <v>0</v>
      </c>
      <c r="O88" s="244"/>
      <c r="P88" s="244"/>
      <c r="Q88" s="244"/>
      <c r="R88" s="129"/>
      <c r="T88" s="130"/>
      <c r="U88" s="130"/>
    </row>
    <row r="89" spans="2:21" s="7" customFormat="1" ht="19.9" customHeight="1">
      <c r="B89" s="131"/>
      <c r="C89" s="132"/>
      <c r="D89" s="101" t="s">
        <v>108</v>
      </c>
      <c r="E89" s="132"/>
      <c r="F89" s="132"/>
      <c r="G89" s="132"/>
      <c r="H89" s="132"/>
      <c r="I89" s="132"/>
      <c r="J89" s="132"/>
      <c r="K89" s="132"/>
      <c r="L89" s="132"/>
      <c r="M89" s="132"/>
      <c r="N89" s="208">
        <f>N121</f>
        <v>0</v>
      </c>
      <c r="O89" s="245"/>
      <c r="P89" s="245"/>
      <c r="Q89" s="245"/>
      <c r="R89" s="133"/>
      <c r="T89" s="134"/>
      <c r="U89" s="134"/>
    </row>
    <row r="90" spans="2:21" s="7" customFormat="1" ht="19.9" customHeight="1">
      <c r="B90" s="131"/>
      <c r="C90" s="132"/>
      <c r="D90" s="101" t="s">
        <v>109</v>
      </c>
      <c r="E90" s="132"/>
      <c r="F90" s="132"/>
      <c r="G90" s="132"/>
      <c r="H90" s="132"/>
      <c r="I90" s="132"/>
      <c r="J90" s="132"/>
      <c r="K90" s="132"/>
      <c r="L90" s="132"/>
      <c r="M90" s="132"/>
      <c r="N90" s="208">
        <f>N152</f>
        <v>0</v>
      </c>
      <c r="O90" s="245"/>
      <c r="P90" s="245"/>
      <c r="Q90" s="245"/>
      <c r="R90" s="133"/>
      <c r="T90" s="134"/>
      <c r="U90" s="134"/>
    </row>
    <row r="91" spans="2:21" s="7" customFormat="1" ht="19.9" customHeight="1">
      <c r="B91" s="131"/>
      <c r="C91" s="132"/>
      <c r="D91" s="101" t="s">
        <v>110</v>
      </c>
      <c r="E91" s="132"/>
      <c r="F91" s="132"/>
      <c r="G91" s="132"/>
      <c r="H91" s="132"/>
      <c r="I91" s="132"/>
      <c r="J91" s="132"/>
      <c r="K91" s="132"/>
      <c r="L91" s="132"/>
      <c r="M91" s="132"/>
      <c r="N91" s="208">
        <f>N157</f>
        <v>0</v>
      </c>
      <c r="O91" s="245"/>
      <c r="P91" s="245"/>
      <c r="Q91" s="245"/>
      <c r="R91" s="133"/>
      <c r="T91" s="134"/>
      <c r="U91" s="134"/>
    </row>
    <row r="92" spans="2:21" s="7" customFormat="1" ht="19.9" customHeight="1">
      <c r="B92" s="131"/>
      <c r="C92" s="132"/>
      <c r="D92" s="101" t="s">
        <v>111</v>
      </c>
      <c r="E92" s="132"/>
      <c r="F92" s="132"/>
      <c r="G92" s="132"/>
      <c r="H92" s="132"/>
      <c r="I92" s="132"/>
      <c r="J92" s="132"/>
      <c r="K92" s="132"/>
      <c r="L92" s="132"/>
      <c r="M92" s="132"/>
      <c r="N92" s="208">
        <f>N160</f>
        <v>0</v>
      </c>
      <c r="O92" s="245"/>
      <c r="P92" s="245"/>
      <c r="Q92" s="245"/>
      <c r="R92" s="133"/>
      <c r="T92" s="134"/>
      <c r="U92" s="134"/>
    </row>
    <row r="93" spans="2:21" s="6" customFormat="1" ht="24.95" customHeight="1">
      <c r="B93" s="126"/>
      <c r="C93" s="127"/>
      <c r="D93" s="128" t="s">
        <v>112</v>
      </c>
      <c r="E93" s="127"/>
      <c r="F93" s="127"/>
      <c r="G93" s="127"/>
      <c r="H93" s="127"/>
      <c r="I93" s="127"/>
      <c r="J93" s="127"/>
      <c r="K93" s="127"/>
      <c r="L93" s="127"/>
      <c r="M93" s="127"/>
      <c r="N93" s="243">
        <f>N166</f>
        <v>0</v>
      </c>
      <c r="O93" s="244"/>
      <c r="P93" s="244"/>
      <c r="Q93" s="244"/>
      <c r="R93" s="129"/>
      <c r="T93" s="130"/>
      <c r="U93" s="130"/>
    </row>
    <row r="94" spans="2:21" s="1" customFormat="1" ht="21.75" customHeight="1">
      <c r="B94" s="35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7"/>
      <c r="T94" s="124"/>
      <c r="U94" s="124"/>
    </row>
    <row r="95" spans="2:21" s="1" customFormat="1" ht="29.25" customHeight="1">
      <c r="B95" s="35"/>
      <c r="C95" s="125" t="s">
        <v>113</v>
      </c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242">
        <f>ROUND(N96+N97+N98+N99+N100+N101,2)</f>
        <v>0</v>
      </c>
      <c r="O95" s="246"/>
      <c r="P95" s="246"/>
      <c r="Q95" s="246"/>
      <c r="R95" s="37"/>
      <c r="T95" s="135"/>
      <c r="U95" s="136" t="s">
        <v>42</v>
      </c>
    </row>
    <row r="96" spans="2:65" s="1" customFormat="1" ht="18" customHeight="1">
      <c r="B96" s="35"/>
      <c r="C96" s="36"/>
      <c r="D96" s="247" t="s">
        <v>114</v>
      </c>
      <c r="E96" s="248"/>
      <c r="F96" s="248"/>
      <c r="G96" s="248"/>
      <c r="H96" s="248"/>
      <c r="I96" s="182"/>
      <c r="J96" s="182"/>
      <c r="K96" s="182"/>
      <c r="L96" s="182"/>
      <c r="M96" s="182"/>
      <c r="N96" s="249">
        <f>ROUND(N87*T96,2)</f>
        <v>0</v>
      </c>
      <c r="O96" s="250"/>
      <c r="P96" s="250"/>
      <c r="Q96" s="250"/>
      <c r="R96" s="37"/>
      <c r="S96" s="137"/>
      <c r="T96" s="138"/>
      <c r="U96" s="139" t="s">
        <v>43</v>
      </c>
      <c r="V96" s="140"/>
      <c r="W96" s="140"/>
      <c r="X96" s="140"/>
      <c r="Y96" s="140"/>
      <c r="Z96" s="140"/>
      <c r="AA96" s="140"/>
      <c r="AB96" s="140"/>
      <c r="AC96" s="140"/>
      <c r="AD96" s="140"/>
      <c r="AE96" s="140"/>
      <c r="AF96" s="140"/>
      <c r="AG96" s="140"/>
      <c r="AH96" s="140"/>
      <c r="AI96" s="140"/>
      <c r="AJ96" s="140"/>
      <c r="AK96" s="140"/>
      <c r="AL96" s="140"/>
      <c r="AM96" s="140"/>
      <c r="AN96" s="140"/>
      <c r="AO96" s="140"/>
      <c r="AP96" s="140"/>
      <c r="AQ96" s="140"/>
      <c r="AR96" s="140"/>
      <c r="AS96" s="140"/>
      <c r="AT96" s="140"/>
      <c r="AU96" s="140"/>
      <c r="AV96" s="140"/>
      <c r="AW96" s="140"/>
      <c r="AX96" s="140"/>
      <c r="AY96" s="141" t="s">
        <v>115</v>
      </c>
      <c r="AZ96" s="140"/>
      <c r="BA96" s="140"/>
      <c r="BB96" s="140"/>
      <c r="BC96" s="140"/>
      <c r="BD96" s="140"/>
      <c r="BE96" s="142">
        <f aca="true" t="shared" si="0" ref="BE96:BE101">IF(U96="základní",N96,0)</f>
        <v>0</v>
      </c>
      <c r="BF96" s="142">
        <f aca="true" t="shared" si="1" ref="BF96:BF101">IF(U96="snížená",N96,0)</f>
        <v>0</v>
      </c>
      <c r="BG96" s="142">
        <f aca="true" t="shared" si="2" ref="BG96:BG101">IF(U96="zákl. přenesená",N96,0)</f>
        <v>0</v>
      </c>
      <c r="BH96" s="142">
        <f aca="true" t="shared" si="3" ref="BH96:BH101">IF(U96="sníž. přenesená",N96,0)</f>
        <v>0</v>
      </c>
      <c r="BI96" s="142">
        <f aca="true" t="shared" si="4" ref="BI96:BI101">IF(U96="nulová",N96,0)</f>
        <v>0</v>
      </c>
      <c r="BJ96" s="141" t="s">
        <v>83</v>
      </c>
      <c r="BK96" s="140"/>
      <c r="BL96" s="140"/>
      <c r="BM96" s="140"/>
    </row>
    <row r="97" spans="2:65" s="1" customFormat="1" ht="18" customHeight="1">
      <c r="B97" s="35"/>
      <c r="C97" s="36"/>
      <c r="D97" s="247" t="s">
        <v>116</v>
      </c>
      <c r="E97" s="248"/>
      <c r="F97" s="248"/>
      <c r="G97" s="248"/>
      <c r="H97" s="248"/>
      <c r="I97" s="182"/>
      <c r="J97" s="182"/>
      <c r="K97" s="182"/>
      <c r="L97" s="182"/>
      <c r="M97" s="182"/>
      <c r="N97" s="249">
        <f>ROUND(N87*T97,2)</f>
        <v>0</v>
      </c>
      <c r="O97" s="250"/>
      <c r="P97" s="250"/>
      <c r="Q97" s="250"/>
      <c r="R97" s="37"/>
      <c r="S97" s="137"/>
      <c r="T97" s="138"/>
      <c r="U97" s="139" t="s">
        <v>43</v>
      </c>
      <c r="V97" s="140"/>
      <c r="W97" s="140"/>
      <c r="X97" s="140"/>
      <c r="Y97" s="140"/>
      <c r="Z97" s="140"/>
      <c r="AA97" s="140"/>
      <c r="AB97" s="140"/>
      <c r="AC97" s="140"/>
      <c r="AD97" s="140"/>
      <c r="AE97" s="140"/>
      <c r="AF97" s="140"/>
      <c r="AG97" s="140"/>
      <c r="AH97" s="140"/>
      <c r="AI97" s="140"/>
      <c r="AJ97" s="140"/>
      <c r="AK97" s="140"/>
      <c r="AL97" s="140"/>
      <c r="AM97" s="140"/>
      <c r="AN97" s="140"/>
      <c r="AO97" s="140"/>
      <c r="AP97" s="140"/>
      <c r="AQ97" s="140"/>
      <c r="AR97" s="140"/>
      <c r="AS97" s="140"/>
      <c r="AT97" s="140"/>
      <c r="AU97" s="140"/>
      <c r="AV97" s="140"/>
      <c r="AW97" s="140"/>
      <c r="AX97" s="140"/>
      <c r="AY97" s="141" t="s">
        <v>115</v>
      </c>
      <c r="AZ97" s="140"/>
      <c r="BA97" s="140"/>
      <c r="BB97" s="140"/>
      <c r="BC97" s="140"/>
      <c r="BD97" s="140"/>
      <c r="BE97" s="142">
        <f t="shared" si="0"/>
        <v>0</v>
      </c>
      <c r="BF97" s="142">
        <f t="shared" si="1"/>
        <v>0</v>
      </c>
      <c r="BG97" s="142">
        <f t="shared" si="2"/>
        <v>0</v>
      </c>
      <c r="BH97" s="142">
        <f t="shared" si="3"/>
        <v>0</v>
      </c>
      <c r="BI97" s="142">
        <f t="shared" si="4"/>
        <v>0</v>
      </c>
      <c r="BJ97" s="141" t="s">
        <v>83</v>
      </c>
      <c r="BK97" s="140"/>
      <c r="BL97" s="140"/>
      <c r="BM97" s="140"/>
    </row>
    <row r="98" spans="2:65" s="1" customFormat="1" ht="18" customHeight="1">
      <c r="B98" s="35"/>
      <c r="C98" s="36"/>
      <c r="D98" s="247" t="s">
        <v>117</v>
      </c>
      <c r="E98" s="248"/>
      <c r="F98" s="248"/>
      <c r="G98" s="248"/>
      <c r="H98" s="248"/>
      <c r="I98" s="182"/>
      <c r="J98" s="182"/>
      <c r="K98" s="182"/>
      <c r="L98" s="182"/>
      <c r="M98" s="182"/>
      <c r="N98" s="249">
        <f>ROUND(N87*T98,2)</f>
        <v>0</v>
      </c>
      <c r="O98" s="250"/>
      <c r="P98" s="250"/>
      <c r="Q98" s="250"/>
      <c r="R98" s="37"/>
      <c r="S98" s="137"/>
      <c r="T98" s="138"/>
      <c r="U98" s="139" t="s">
        <v>43</v>
      </c>
      <c r="V98" s="140"/>
      <c r="W98" s="140"/>
      <c r="X98" s="140"/>
      <c r="Y98" s="140"/>
      <c r="Z98" s="140"/>
      <c r="AA98" s="140"/>
      <c r="AB98" s="140"/>
      <c r="AC98" s="140"/>
      <c r="AD98" s="140"/>
      <c r="AE98" s="140"/>
      <c r="AF98" s="140"/>
      <c r="AG98" s="140"/>
      <c r="AH98" s="140"/>
      <c r="AI98" s="140"/>
      <c r="AJ98" s="140"/>
      <c r="AK98" s="140"/>
      <c r="AL98" s="140"/>
      <c r="AM98" s="140"/>
      <c r="AN98" s="140"/>
      <c r="AO98" s="140"/>
      <c r="AP98" s="140"/>
      <c r="AQ98" s="140"/>
      <c r="AR98" s="140"/>
      <c r="AS98" s="140"/>
      <c r="AT98" s="140"/>
      <c r="AU98" s="140"/>
      <c r="AV98" s="140"/>
      <c r="AW98" s="140"/>
      <c r="AX98" s="140"/>
      <c r="AY98" s="141" t="s">
        <v>115</v>
      </c>
      <c r="AZ98" s="140"/>
      <c r="BA98" s="140"/>
      <c r="BB98" s="140"/>
      <c r="BC98" s="140"/>
      <c r="BD98" s="140"/>
      <c r="BE98" s="142">
        <f t="shared" si="0"/>
        <v>0</v>
      </c>
      <c r="BF98" s="142">
        <f t="shared" si="1"/>
        <v>0</v>
      </c>
      <c r="BG98" s="142">
        <f t="shared" si="2"/>
        <v>0</v>
      </c>
      <c r="BH98" s="142">
        <f t="shared" si="3"/>
        <v>0</v>
      </c>
      <c r="BI98" s="142">
        <f t="shared" si="4"/>
        <v>0</v>
      </c>
      <c r="BJ98" s="141" t="s">
        <v>83</v>
      </c>
      <c r="BK98" s="140"/>
      <c r="BL98" s="140"/>
      <c r="BM98" s="140"/>
    </row>
    <row r="99" spans="2:65" s="1" customFormat="1" ht="18" customHeight="1">
      <c r="B99" s="35"/>
      <c r="C99" s="36"/>
      <c r="D99" s="247" t="s">
        <v>118</v>
      </c>
      <c r="E99" s="248"/>
      <c r="F99" s="248"/>
      <c r="G99" s="248"/>
      <c r="H99" s="248"/>
      <c r="I99" s="182"/>
      <c r="J99" s="182"/>
      <c r="K99" s="182"/>
      <c r="L99" s="182"/>
      <c r="M99" s="182"/>
      <c r="N99" s="249">
        <f>ROUND(N87*T99,2)</f>
        <v>0</v>
      </c>
      <c r="O99" s="250"/>
      <c r="P99" s="250"/>
      <c r="Q99" s="250"/>
      <c r="R99" s="37"/>
      <c r="S99" s="137"/>
      <c r="T99" s="138"/>
      <c r="U99" s="139" t="s">
        <v>43</v>
      </c>
      <c r="V99" s="140"/>
      <c r="W99" s="140"/>
      <c r="X99" s="140"/>
      <c r="Y99" s="140"/>
      <c r="Z99" s="140"/>
      <c r="AA99" s="140"/>
      <c r="AB99" s="140"/>
      <c r="AC99" s="140"/>
      <c r="AD99" s="140"/>
      <c r="AE99" s="140"/>
      <c r="AF99" s="140"/>
      <c r="AG99" s="140"/>
      <c r="AH99" s="140"/>
      <c r="AI99" s="140"/>
      <c r="AJ99" s="140"/>
      <c r="AK99" s="140"/>
      <c r="AL99" s="140"/>
      <c r="AM99" s="140"/>
      <c r="AN99" s="140"/>
      <c r="AO99" s="140"/>
      <c r="AP99" s="140"/>
      <c r="AQ99" s="140"/>
      <c r="AR99" s="140"/>
      <c r="AS99" s="140"/>
      <c r="AT99" s="140"/>
      <c r="AU99" s="140"/>
      <c r="AV99" s="140"/>
      <c r="AW99" s="140"/>
      <c r="AX99" s="140"/>
      <c r="AY99" s="141" t="s">
        <v>115</v>
      </c>
      <c r="AZ99" s="140"/>
      <c r="BA99" s="140"/>
      <c r="BB99" s="140"/>
      <c r="BC99" s="140"/>
      <c r="BD99" s="140"/>
      <c r="BE99" s="142">
        <f t="shared" si="0"/>
        <v>0</v>
      </c>
      <c r="BF99" s="142">
        <f t="shared" si="1"/>
        <v>0</v>
      </c>
      <c r="BG99" s="142">
        <f t="shared" si="2"/>
        <v>0</v>
      </c>
      <c r="BH99" s="142">
        <f t="shared" si="3"/>
        <v>0</v>
      </c>
      <c r="BI99" s="142">
        <f t="shared" si="4"/>
        <v>0</v>
      </c>
      <c r="BJ99" s="141" t="s">
        <v>83</v>
      </c>
      <c r="BK99" s="140"/>
      <c r="BL99" s="140"/>
      <c r="BM99" s="140"/>
    </row>
    <row r="100" spans="2:65" s="1" customFormat="1" ht="18" customHeight="1">
      <c r="B100" s="35"/>
      <c r="C100" s="36"/>
      <c r="D100" s="247" t="s">
        <v>119</v>
      </c>
      <c r="E100" s="248"/>
      <c r="F100" s="248"/>
      <c r="G100" s="248"/>
      <c r="H100" s="248"/>
      <c r="I100" s="182"/>
      <c r="J100" s="182"/>
      <c r="K100" s="182"/>
      <c r="L100" s="182"/>
      <c r="M100" s="182"/>
      <c r="N100" s="249">
        <f>ROUND(N87*T100,2)</f>
        <v>0</v>
      </c>
      <c r="O100" s="250"/>
      <c r="P100" s="250"/>
      <c r="Q100" s="250"/>
      <c r="R100" s="37"/>
      <c r="S100" s="137"/>
      <c r="T100" s="138"/>
      <c r="U100" s="139" t="s">
        <v>43</v>
      </c>
      <c r="V100" s="140"/>
      <c r="W100" s="140"/>
      <c r="X100" s="140"/>
      <c r="Y100" s="140"/>
      <c r="Z100" s="140"/>
      <c r="AA100" s="140"/>
      <c r="AB100" s="140"/>
      <c r="AC100" s="140"/>
      <c r="AD100" s="140"/>
      <c r="AE100" s="140"/>
      <c r="AF100" s="140"/>
      <c r="AG100" s="140"/>
      <c r="AH100" s="140"/>
      <c r="AI100" s="140"/>
      <c r="AJ100" s="140"/>
      <c r="AK100" s="140"/>
      <c r="AL100" s="140"/>
      <c r="AM100" s="140"/>
      <c r="AN100" s="140"/>
      <c r="AO100" s="140"/>
      <c r="AP100" s="140"/>
      <c r="AQ100" s="140"/>
      <c r="AR100" s="140"/>
      <c r="AS100" s="140"/>
      <c r="AT100" s="140"/>
      <c r="AU100" s="140"/>
      <c r="AV100" s="140"/>
      <c r="AW100" s="140"/>
      <c r="AX100" s="140"/>
      <c r="AY100" s="141" t="s">
        <v>115</v>
      </c>
      <c r="AZ100" s="140"/>
      <c r="BA100" s="140"/>
      <c r="BB100" s="140"/>
      <c r="BC100" s="140"/>
      <c r="BD100" s="140"/>
      <c r="BE100" s="142">
        <f t="shared" si="0"/>
        <v>0</v>
      </c>
      <c r="BF100" s="142">
        <f t="shared" si="1"/>
        <v>0</v>
      </c>
      <c r="BG100" s="142">
        <f t="shared" si="2"/>
        <v>0</v>
      </c>
      <c r="BH100" s="142">
        <f t="shared" si="3"/>
        <v>0</v>
      </c>
      <c r="BI100" s="142">
        <f t="shared" si="4"/>
        <v>0</v>
      </c>
      <c r="BJ100" s="141" t="s">
        <v>83</v>
      </c>
      <c r="BK100" s="140"/>
      <c r="BL100" s="140"/>
      <c r="BM100" s="140"/>
    </row>
    <row r="101" spans="2:65" s="1" customFormat="1" ht="18" customHeight="1">
      <c r="B101" s="35"/>
      <c r="C101" s="36"/>
      <c r="D101" s="183" t="s">
        <v>120</v>
      </c>
      <c r="E101" s="182"/>
      <c r="F101" s="182"/>
      <c r="G101" s="182"/>
      <c r="H101" s="182"/>
      <c r="I101" s="182"/>
      <c r="J101" s="182"/>
      <c r="K101" s="182"/>
      <c r="L101" s="182"/>
      <c r="M101" s="182"/>
      <c r="N101" s="249">
        <f>ROUND(N87*T101,2)</f>
        <v>0</v>
      </c>
      <c r="O101" s="250"/>
      <c r="P101" s="250"/>
      <c r="Q101" s="250"/>
      <c r="R101" s="37"/>
      <c r="S101" s="137"/>
      <c r="T101" s="143"/>
      <c r="U101" s="144" t="s">
        <v>43</v>
      </c>
      <c r="V101" s="140"/>
      <c r="W101" s="140"/>
      <c r="X101" s="140"/>
      <c r="Y101" s="140"/>
      <c r="Z101" s="140"/>
      <c r="AA101" s="140"/>
      <c r="AB101" s="140"/>
      <c r="AC101" s="140"/>
      <c r="AD101" s="140"/>
      <c r="AE101" s="140"/>
      <c r="AF101" s="140"/>
      <c r="AG101" s="140"/>
      <c r="AH101" s="140"/>
      <c r="AI101" s="140"/>
      <c r="AJ101" s="140"/>
      <c r="AK101" s="140"/>
      <c r="AL101" s="140"/>
      <c r="AM101" s="140"/>
      <c r="AN101" s="140"/>
      <c r="AO101" s="140"/>
      <c r="AP101" s="140"/>
      <c r="AQ101" s="140"/>
      <c r="AR101" s="140"/>
      <c r="AS101" s="140"/>
      <c r="AT101" s="140"/>
      <c r="AU101" s="140"/>
      <c r="AV101" s="140"/>
      <c r="AW101" s="140"/>
      <c r="AX101" s="140"/>
      <c r="AY101" s="141" t="s">
        <v>121</v>
      </c>
      <c r="AZ101" s="140"/>
      <c r="BA101" s="140"/>
      <c r="BB101" s="140"/>
      <c r="BC101" s="140"/>
      <c r="BD101" s="140"/>
      <c r="BE101" s="142">
        <f t="shared" si="0"/>
        <v>0</v>
      </c>
      <c r="BF101" s="142">
        <f t="shared" si="1"/>
        <v>0</v>
      </c>
      <c r="BG101" s="142">
        <f t="shared" si="2"/>
        <v>0</v>
      </c>
      <c r="BH101" s="142">
        <f t="shared" si="3"/>
        <v>0</v>
      </c>
      <c r="BI101" s="142">
        <f t="shared" si="4"/>
        <v>0</v>
      </c>
      <c r="BJ101" s="141" t="s">
        <v>83</v>
      </c>
      <c r="BK101" s="140"/>
      <c r="BL101" s="140"/>
      <c r="BM101" s="140"/>
    </row>
    <row r="102" spans="2:21" s="1" customFormat="1" ht="13.5">
      <c r="B102" s="35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7"/>
      <c r="T102" s="124"/>
      <c r="U102" s="124"/>
    </row>
    <row r="103" spans="2:21" s="1" customFormat="1" ht="29.25" customHeight="1">
      <c r="B103" s="35"/>
      <c r="C103" s="112" t="s">
        <v>93</v>
      </c>
      <c r="D103" s="113"/>
      <c r="E103" s="113"/>
      <c r="F103" s="113"/>
      <c r="G103" s="113"/>
      <c r="H103" s="113"/>
      <c r="I103" s="113"/>
      <c r="J103" s="113"/>
      <c r="K103" s="113"/>
      <c r="L103" s="218">
        <f>ROUND(SUM(N87+N95),2)</f>
        <v>0</v>
      </c>
      <c r="M103" s="218"/>
      <c r="N103" s="218"/>
      <c r="O103" s="218"/>
      <c r="P103" s="218"/>
      <c r="Q103" s="218"/>
      <c r="R103" s="37"/>
      <c r="T103" s="124"/>
      <c r="U103" s="124"/>
    </row>
    <row r="104" spans="2:21" s="1" customFormat="1" ht="6.95" customHeight="1">
      <c r="B104" s="59"/>
      <c r="C104" s="60"/>
      <c r="D104" s="60"/>
      <c r="E104" s="60"/>
      <c r="F104" s="60"/>
      <c r="G104" s="60"/>
      <c r="H104" s="60"/>
      <c r="I104" s="60"/>
      <c r="J104" s="60"/>
      <c r="K104" s="60"/>
      <c r="L104" s="60"/>
      <c r="M104" s="60"/>
      <c r="N104" s="60"/>
      <c r="O104" s="60"/>
      <c r="P104" s="60"/>
      <c r="Q104" s="60"/>
      <c r="R104" s="61"/>
      <c r="T104" s="124"/>
      <c r="U104" s="124"/>
    </row>
    <row r="108" spans="2:18" s="1" customFormat="1" ht="6.95" customHeight="1">
      <c r="B108" s="62"/>
      <c r="C108" s="63"/>
      <c r="D108" s="63"/>
      <c r="E108" s="63"/>
      <c r="F108" s="63"/>
      <c r="G108" s="63"/>
      <c r="H108" s="63"/>
      <c r="I108" s="63"/>
      <c r="J108" s="63"/>
      <c r="K108" s="63"/>
      <c r="L108" s="63"/>
      <c r="M108" s="63"/>
      <c r="N108" s="63"/>
      <c r="O108" s="63"/>
      <c r="P108" s="63"/>
      <c r="Q108" s="63"/>
      <c r="R108" s="64"/>
    </row>
    <row r="109" spans="2:18" s="1" customFormat="1" ht="36.95" customHeight="1">
      <c r="B109" s="35"/>
      <c r="C109" s="186" t="s">
        <v>122</v>
      </c>
      <c r="D109" s="231"/>
      <c r="E109" s="231"/>
      <c r="F109" s="231"/>
      <c r="G109" s="231"/>
      <c r="H109" s="231"/>
      <c r="I109" s="231"/>
      <c r="J109" s="231"/>
      <c r="K109" s="231"/>
      <c r="L109" s="231"/>
      <c r="M109" s="231"/>
      <c r="N109" s="231"/>
      <c r="O109" s="231"/>
      <c r="P109" s="231"/>
      <c r="Q109" s="231"/>
      <c r="R109" s="37"/>
    </row>
    <row r="110" spans="2:18" s="1" customFormat="1" ht="6.95" customHeight="1">
      <c r="B110" s="35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7"/>
    </row>
    <row r="111" spans="2:18" s="1" customFormat="1" ht="36.95" customHeight="1">
      <c r="B111" s="35"/>
      <c r="C111" s="69" t="s">
        <v>19</v>
      </c>
      <c r="D111" s="36"/>
      <c r="E111" s="36"/>
      <c r="F111" s="221" t="str">
        <f>F6</f>
        <v>Oprava dešťové kanalizace ZŠ El. Krásnohorské (ul. Nad Stadionem)</v>
      </c>
      <c r="G111" s="231"/>
      <c r="H111" s="231"/>
      <c r="I111" s="231"/>
      <c r="J111" s="231"/>
      <c r="K111" s="231"/>
      <c r="L111" s="231"/>
      <c r="M111" s="231"/>
      <c r="N111" s="231"/>
      <c r="O111" s="231"/>
      <c r="P111" s="231"/>
      <c r="Q111" s="36"/>
      <c r="R111" s="37"/>
    </row>
    <row r="112" spans="2:18" s="1" customFormat="1" ht="6.95" customHeight="1">
      <c r="B112" s="35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7"/>
    </row>
    <row r="113" spans="2:18" s="1" customFormat="1" ht="18" customHeight="1">
      <c r="B113" s="35"/>
      <c r="C113" s="30" t="s">
        <v>24</v>
      </c>
      <c r="D113" s="36"/>
      <c r="E113" s="36"/>
      <c r="F113" s="28" t="str">
        <f>F8</f>
        <v xml:space="preserve"> </v>
      </c>
      <c r="G113" s="36"/>
      <c r="H113" s="36"/>
      <c r="I113" s="36"/>
      <c r="J113" s="36"/>
      <c r="K113" s="30" t="s">
        <v>26</v>
      </c>
      <c r="L113" s="36"/>
      <c r="M113" s="233" t="str">
        <f>IF(O8="","",O8)</f>
        <v>10. 9. 2018</v>
      </c>
      <c r="N113" s="233"/>
      <c r="O113" s="233"/>
      <c r="P113" s="233"/>
      <c r="Q113" s="36"/>
      <c r="R113" s="37"/>
    </row>
    <row r="114" spans="2:18" s="1" customFormat="1" ht="6.95" customHeight="1">
      <c r="B114" s="35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7"/>
    </row>
    <row r="115" spans="2:18" s="1" customFormat="1" ht="15">
      <c r="B115" s="35"/>
      <c r="C115" s="30" t="s">
        <v>28</v>
      </c>
      <c r="D115" s="36"/>
      <c r="E115" s="36"/>
      <c r="F115" s="28" t="str">
        <f>E11</f>
        <v>Statutární město Frýdek-Místek, Radniční 1148</v>
      </c>
      <c r="G115" s="36"/>
      <c r="H115" s="36"/>
      <c r="I115" s="36"/>
      <c r="J115" s="36"/>
      <c r="K115" s="30" t="s">
        <v>34</v>
      </c>
      <c r="L115" s="36"/>
      <c r="M115" s="190" t="str">
        <f>E17</f>
        <v xml:space="preserve"> </v>
      </c>
      <c r="N115" s="190"/>
      <c r="O115" s="190"/>
      <c r="P115" s="190"/>
      <c r="Q115" s="190"/>
      <c r="R115" s="37"/>
    </row>
    <row r="116" spans="2:18" s="1" customFormat="1" ht="14.45" customHeight="1">
      <c r="B116" s="35"/>
      <c r="C116" s="30" t="s">
        <v>32</v>
      </c>
      <c r="D116" s="36"/>
      <c r="E116" s="36"/>
      <c r="F116" s="28" t="str">
        <f>IF(E14="","",E14)</f>
        <v>Vyplň údaj</v>
      </c>
      <c r="G116" s="36"/>
      <c r="H116" s="36"/>
      <c r="I116" s="36"/>
      <c r="J116" s="36"/>
      <c r="K116" s="30" t="s">
        <v>36</v>
      </c>
      <c r="L116" s="36"/>
      <c r="M116" s="190" t="str">
        <f>E20</f>
        <v>Radim Kotas</v>
      </c>
      <c r="N116" s="190"/>
      <c r="O116" s="190"/>
      <c r="P116" s="190"/>
      <c r="Q116" s="190"/>
      <c r="R116" s="37"/>
    </row>
    <row r="117" spans="2:18" s="1" customFormat="1" ht="10.35" customHeight="1">
      <c r="B117" s="35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7"/>
    </row>
    <row r="118" spans="2:27" s="8" customFormat="1" ht="29.25" customHeight="1">
      <c r="B118" s="145"/>
      <c r="C118" s="146" t="s">
        <v>123</v>
      </c>
      <c r="D118" s="147" t="s">
        <v>124</v>
      </c>
      <c r="E118" s="147" t="s">
        <v>60</v>
      </c>
      <c r="F118" s="251" t="s">
        <v>125</v>
      </c>
      <c r="G118" s="251"/>
      <c r="H118" s="251"/>
      <c r="I118" s="251"/>
      <c r="J118" s="147" t="s">
        <v>126</v>
      </c>
      <c r="K118" s="147" t="s">
        <v>127</v>
      </c>
      <c r="L118" s="252" t="s">
        <v>128</v>
      </c>
      <c r="M118" s="252"/>
      <c r="N118" s="251" t="s">
        <v>104</v>
      </c>
      <c r="O118" s="251"/>
      <c r="P118" s="251"/>
      <c r="Q118" s="253"/>
      <c r="R118" s="148"/>
      <c r="T118" s="80" t="s">
        <v>129</v>
      </c>
      <c r="U118" s="81" t="s">
        <v>42</v>
      </c>
      <c r="V118" s="81" t="s">
        <v>130</v>
      </c>
      <c r="W118" s="81" t="s">
        <v>131</v>
      </c>
      <c r="X118" s="81" t="s">
        <v>132</v>
      </c>
      <c r="Y118" s="81" t="s">
        <v>133</v>
      </c>
      <c r="Z118" s="81" t="s">
        <v>134</v>
      </c>
      <c r="AA118" s="82" t="s">
        <v>135</v>
      </c>
    </row>
    <row r="119" spans="2:63" s="1" customFormat="1" ht="29.25" customHeight="1">
      <c r="B119" s="35"/>
      <c r="C119" s="84" t="s">
        <v>101</v>
      </c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267">
        <f>BK119</f>
        <v>0</v>
      </c>
      <c r="O119" s="268"/>
      <c r="P119" s="268"/>
      <c r="Q119" s="268"/>
      <c r="R119" s="37"/>
      <c r="T119" s="83"/>
      <c r="U119" s="51"/>
      <c r="V119" s="51"/>
      <c r="W119" s="149">
        <f>W120+W166+W169</f>
        <v>0</v>
      </c>
      <c r="X119" s="51"/>
      <c r="Y119" s="149">
        <f>Y120+Y166+Y169</f>
        <v>55.14997999999999</v>
      </c>
      <c r="Z119" s="51"/>
      <c r="AA119" s="150">
        <f>AA120+AA166+AA169</f>
        <v>2.03</v>
      </c>
      <c r="AT119" s="18" t="s">
        <v>77</v>
      </c>
      <c r="AU119" s="18" t="s">
        <v>106</v>
      </c>
      <c r="BK119" s="151">
        <f>BK120+BK166+BK169</f>
        <v>0</v>
      </c>
    </row>
    <row r="120" spans="2:63" s="9" customFormat="1" ht="37.35" customHeight="1">
      <c r="B120" s="152"/>
      <c r="C120" s="153"/>
      <c r="D120" s="154" t="s">
        <v>107</v>
      </c>
      <c r="E120" s="154"/>
      <c r="F120" s="154"/>
      <c r="G120" s="154"/>
      <c r="H120" s="154"/>
      <c r="I120" s="154"/>
      <c r="J120" s="154"/>
      <c r="K120" s="154"/>
      <c r="L120" s="154"/>
      <c r="M120" s="154"/>
      <c r="N120" s="269">
        <f>BK120</f>
        <v>0</v>
      </c>
      <c r="O120" s="243"/>
      <c r="P120" s="243"/>
      <c r="Q120" s="243"/>
      <c r="R120" s="155"/>
      <c r="T120" s="156"/>
      <c r="U120" s="153"/>
      <c r="V120" s="153"/>
      <c r="W120" s="157">
        <f>W121+W152+W157+W160</f>
        <v>0</v>
      </c>
      <c r="X120" s="153"/>
      <c r="Y120" s="157">
        <f>Y121+Y152+Y157+Y160</f>
        <v>55.14997999999999</v>
      </c>
      <c r="Z120" s="153"/>
      <c r="AA120" s="158">
        <f>AA121+AA152+AA157+AA160</f>
        <v>2.03</v>
      </c>
      <c r="AR120" s="159" t="s">
        <v>83</v>
      </c>
      <c r="AT120" s="160" t="s">
        <v>77</v>
      </c>
      <c r="AU120" s="160" t="s">
        <v>78</v>
      </c>
      <c r="AY120" s="159" t="s">
        <v>136</v>
      </c>
      <c r="BK120" s="161">
        <f>BK121+BK152+BK157+BK160</f>
        <v>0</v>
      </c>
    </row>
    <row r="121" spans="2:63" s="9" customFormat="1" ht="19.9" customHeight="1">
      <c r="B121" s="152"/>
      <c r="C121" s="153"/>
      <c r="D121" s="162" t="s">
        <v>108</v>
      </c>
      <c r="E121" s="162"/>
      <c r="F121" s="162"/>
      <c r="G121" s="162"/>
      <c r="H121" s="162"/>
      <c r="I121" s="162"/>
      <c r="J121" s="162"/>
      <c r="K121" s="162"/>
      <c r="L121" s="162"/>
      <c r="M121" s="162"/>
      <c r="N121" s="270">
        <f>BK121</f>
        <v>0</v>
      </c>
      <c r="O121" s="271"/>
      <c r="P121" s="271"/>
      <c r="Q121" s="271"/>
      <c r="R121" s="155"/>
      <c r="T121" s="156"/>
      <c r="U121" s="153"/>
      <c r="V121" s="153"/>
      <c r="W121" s="157">
        <f>SUM(W122:W151)</f>
        <v>0</v>
      </c>
      <c r="X121" s="153"/>
      <c r="Y121" s="157">
        <f>SUM(Y122:Y151)</f>
        <v>55.075669999999995</v>
      </c>
      <c r="Z121" s="153"/>
      <c r="AA121" s="158">
        <f>SUM(AA122:AA151)</f>
        <v>0</v>
      </c>
      <c r="AR121" s="159" t="s">
        <v>83</v>
      </c>
      <c r="AT121" s="160" t="s">
        <v>77</v>
      </c>
      <c r="AU121" s="160" t="s">
        <v>83</v>
      </c>
      <c r="AY121" s="159" t="s">
        <v>136</v>
      </c>
      <c r="BK121" s="161">
        <f>SUM(BK122:BK151)</f>
        <v>0</v>
      </c>
    </row>
    <row r="122" spans="2:65" s="1" customFormat="1" ht="15" customHeight="1">
      <c r="B122" s="35"/>
      <c r="C122" s="163" t="s">
        <v>83</v>
      </c>
      <c r="D122" s="163" t="s">
        <v>137</v>
      </c>
      <c r="E122" s="164" t="s">
        <v>138</v>
      </c>
      <c r="F122" s="254" t="s">
        <v>139</v>
      </c>
      <c r="G122" s="254"/>
      <c r="H122" s="254"/>
      <c r="I122" s="254"/>
      <c r="J122" s="165" t="s">
        <v>140</v>
      </c>
      <c r="K122" s="166">
        <v>5</v>
      </c>
      <c r="L122" s="255">
        <v>0</v>
      </c>
      <c r="M122" s="256"/>
      <c r="N122" s="257">
        <f aca="true" t="shared" si="5" ref="N122:N127">ROUND(L122*K122,2)</f>
        <v>0</v>
      </c>
      <c r="O122" s="257"/>
      <c r="P122" s="257"/>
      <c r="Q122" s="257"/>
      <c r="R122" s="37"/>
      <c r="T122" s="167" t="s">
        <v>22</v>
      </c>
      <c r="U122" s="44" t="s">
        <v>43</v>
      </c>
      <c r="V122" s="36"/>
      <c r="W122" s="168">
        <f aca="true" t="shared" si="6" ref="W122:W127">V122*K122</f>
        <v>0</v>
      </c>
      <c r="X122" s="168">
        <v>9E-05</v>
      </c>
      <c r="Y122" s="168">
        <f aca="true" t="shared" si="7" ref="Y122:Y127">X122*K122</f>
        <v>0.00045000000000000004</v>
      </c>
      <c r="Z122" s="168">
        <v>0</v>
      </c>
      <c r="AA122" s="169">
        <f aca="true" t="shared" si="8" ref="AA122:AA127">Z122*K122</f>
        <v>0</v>
      </c>
      <c r="AR122" s="18" t="s">
        <v>141</v>
      </c>
      <c r="AT122" s="18" t="s">
        <v>137</v>
      </c>
      <c r="AU122" s="18" t="s">
        <v>99</v>
      </c>
      <c r="AY122" s="18" t="s">
        <v>136</v>
      </c>
      <c r="BE122" s="105">
        <f aca="true" t="shared" si="9" ref="BE122:BE127">IF(U122="základní",N122,0)</f>
        <v>0</v>
      </c>
      <c r="BF122" s="105">
        <f aca="true" t="shared" si="10" ref="BF122:BF127">IF(U122="snížená",N122,0)</f>
        <v>0</v>
      </c>
      <c r="BG122" s="105">
        <f aca="true" t="shared" si="11" ref="BG122:BG127">IF(U122="zákl. přenesená",N122,0)</f>
        <v>0</v>
      </c>
      <c r="BH122" s="105">
        <f aca="true" t="shared" si="12" ref="BH122:BH127">IF(U122="sníž. přenesená",N122,0)</f>
        <v>0</v>
      </c>
      <c r="BI122" s="105">
        <f aca="true" t="shared" si="13" ref="BI122:BI127">IF(U122="nulová",N122,0)</f>
        <v>0</v>
      </c>
      <c r="BJ122" s="18" t="s">
        <v>83</v>
      </c>
      <c r="BK122" s="105">
        <f aca="true" t="shared" si="14" ref="BK122:BK127">ROUND(L122*K122,2)</f>
        <v>0</v>
      </c>
      <c r="BL122" s="18" t="s">
        <v>141</v>
      </c>
      <c r="BM122" s="18" t="s">
        <v>142</v>
      </c>
    </row>
    <row r="123" spans="2:65" s="1" customFormat="1" ht="15" customHeight="1">
      <c r="B123" s="35"/>
      <c r="C123" s="163" t="s">
        <v>99</v>
      </c>
      <c r="D123" s="163" t="s">
        <v>137</v>
      </c>
      <c r="E123" s="164" t="s">
        <v>143</v>
      </c>
      <c r="F123" s="254" t="s">
        <v>144</v>
      </c>
      <c r="G123" s="254"/>
      <c r="H123" s="254"/>
      <c r="I123" s="254"/>
      <c r="J123" s="165" t="s">
        <v>145</v>
      </c>
      <c r="K123" s="166">
        <v>1</v>
      </c>
      <c r="L123" s="255">
        <v>0</v>
      </c>
      <c r="M123" s="256"/>
      <c r="N123" s="257">
        <f t="shared" si="5"/>
        <v>0</v>
      </c>
      <c r="O123" s="257"/>
      <c r="P123" s="257"/>
      <c r="Q123" s="257"/>
      <c r="R123" s="37"/>
      <c r="T123" s="167" t="s">
        <v>22</v>
      </c>
      <c r="U123" s="44" t="s">
        <v>43</v>
      </c>
      <c r="V123" s="36"/>
      <c r="W123" s="168">
        <f t="shared" si="6"/>
        <v>0</v>
      </c>
      <c r="X123" s="168">
        <v>0</v>
      </c>
      <c r="Y123" s="168">
        <f t="shared" si="7"/>
        <v>0</v>
      </c>
      <c r="Z123" s="168">
        <v>0</v>
      </c>
      <c r="AA123" s="169">
        <f t="shared" si="8"/>
        <v>0</v>
      </c>
      <c r="AR123" s="18" t="s">
        <v>141</v>
      </c>
      <c r="AT123" s="18" t="s">
        <v>137</v>
      </c>
      <c r="AU123" s="18" t="s">
        <v>99</v>
      </c>
      <c r="AY123" s="18" t="s">
        <v>136</v>
      </c>
      <c r="BE123" s="105">
        <f t="shared" si="9"/>
        <v>0</v>
      </c>
      <c r="BF123" s="105">
        <f t="shared" si="10"/>
        <v>0</v>
      </c>
      <c r="BG123" s="105">
        <f t="shared" si="11"/>
        <v>0</v>
      </c>
      <c r="BH123" s="105">
        <f t="shared" si="12"/>
        <v>0</v>
      </c>
      <c r="BI123" s="105">
        <f t="shared" si="13"/>
        <v>0</v>
      </c>
      <c r="BJ123" s="18" t="s">
        <v>83</v>
      </c>
      <c r="BK123" s="105">
        <f t="shared" si="14"/>
        <v>0</v>
      </c>
      <c r="BL123" s="18" t="s">
        <v>141</v>
      </c>
      <c r="BM123" s="18" t="s">
        <v>146</v>
      </c>
    </row>
    <row r="124" spans="2:65" s="1" customFormat="1" ht="15" customHeight="1">
      <c r="B124" s="35"/>
      <c r="C124" s="163" t="s">
        <v>147</v>
      </c>
      <c r="D124" s="163" t="s">
        <v>137</v>
      </c>
      <c r="E124" s="164" t="s">
        <v>148</v>
      </c>
      <c r="F124" s="254" t="s">
        <v>149</v>
      </c>
      <c r="G124" s="254"/>
      <c r="H124" s="254"/>
      <c r="I124" s="254"/>
      <c r="J124" s="165" t="s">
        <v>145</v>
      </c>
      <c r="K124" s="166">
        <v>1</v>
      </c>
      <c r="L124" s="255">
        <v>0</v>
      </c>
      <c r="M124" s="256"/>
      <c r="N124" s="257">
        <f t="shared" si="5"/>
        <v>0</v>
      </c>
      <c r="O124" s="257"/>
      <c r="P124" s="257"/>
      <c r="Q124" s="257"/>
      <c r="R124" s="37"/>
      <c r="T124" s="167" t="s">
        <v>22</v>
      </c>
      <c r="U124" s="44" t="s">
        <v>43</v>
      </c>
      <c r="V124" s="36"/>
      <c r="W124" s="168">
        <f t="shared" si="6"/>
        <v>0</v>
      </c>
      <c r="X124" s="168">
        <v>0.0003</v>
      </c>
      <c r="Y124" s="168">
        <f t="shared" si="7"/>
        <v>0.0003</v>
      </c>
      <c r="Z124" s="168">
        <v>0</v>
      </c>
      <c r="AA124" s="169">
        <f t="shared" si="8"/>
        <v>0</v>
      </c>
      <c r="AR124" s="18" t="s">
        <v>141</v>
      </c>
      <c r="AT124" s="18" t="s">
        <v>137</v>
      </c>
      <c r="AU124" s="18" t="s">
        <v>99</v>
      </c>
      <c r="AY124" s="18" t="s">
        <v>136</v>
      </c>
      <c r="BE124" s="105">
        <f t="shared" si="9"/>
        <v>0</v>
      </c>
      <c r="BF124" s="105">
        <f t="shared" si="10"/>
        <v>0</v>
      </c>
      <c r="BG124" s="105">
        <f t="shared" si="11"/>
        <v>0</v>
      </c>
      <c r="BH124" s="105">
        <f t="shared" si="12"/>
        <v>0</v>
      </c>
      <c r="BI124" s="105">
        <f t="shared" si="13"/>
        <v>0</v>
      </c>
      <c r="BJ124" s="18" t="s">
        <v>83</v>
      </c>
      <c r="BK124" s="105">
        <f t="shared" si="14"/>
        <v>0</v>
      </c>
      <c r="BL124" s="18" t="s">
        <v>141</v>
      </c>
      <c r="BM124" s="18" t="s">
        <v>150</v>
      </c>
    </row>
    <row r="125" spans="2:65" s="1" customFormat="1" ht="15" customHeight="1">
      <c r="B125" s="35"/>
      <c r="C125" s="163" t="s">
        <v>141</v>
      </c>
      <c r="D125" s="163" t="s">
        <v>137</v>
      </c>
      <c r="E125" s="164" t="s">
        <v>151</v>
      </c>
      <c r="F125" s="254" t="s">
        <v>152</v>
      </c>
      <c r="G125" s="254"/>
      <c r="H125" s="254"/>
      <c r="I125" s="254"/>
      <c r="J125" s="165" t="s">
        <v>153</v>
      </c>
      <c r="K125" s="166">
        <v>6</v>
      </c>
      <c r="L125" s="255">
        <v>0</v>
      </c>
      <c r="M125" s="256"/>
      <c r="N125" s="257">
        <f t="shared" si="5"/>
        <v>0</v>
      </c>
      <c r="O125" s="257"/>
      <c r="P125" s="257"/>
      <c r="Q125" s="257"/>
      <c r="R125" s="37"/>
      <c r="T125" s="167" t="s">
        <v>22</v>
      </c>
      <c r="U125" s="44" t="s">
        <v>43</v>
      </c>
      <c r="V125" s="36"/>
      <c r="W125" s="168">
        <f t="shared" si="6"/>
        <v>0</v>
      </c>
      <c r="X125" s="168">
        <v>0.01182</v>
      </c>
      <c r="Y125" s="168">
        <f t="shared" si="7"/>
        <v>0.07092000000000001</v>
      </c>
      <c r="Z125" s="168">
        <v>0</v>
      </c>
      <c r="AA125" s="169">
        <f t="shared" si="8"/>
        <v>0</v>
      </c>
      <c r="AR125" s="18" t="s">
        <v>141</v>
      </c>
      <c r="AT125" s="18" t="s">
        <v>137</v>
      </c>
      <c r="AU125" s="18" t="s">
        <v>99</v>
      </c>
      <c r="AY125" s="18" t="s">
        <v>136</v>
      </c>
      <c r="BE125" s="105">
        <f t="shared" si="9"/>
        <v>0</v>
      </c>
      <c r="BF125" s="105">
        <f t="shared" si="10"/>
        <v>0</v>
      </c>
      <c r="BG125" s="105">
        <f t="shared" si="11"/>
        <v>0</v>
      </c>
      <c r="BH125" s="105">
        <f t="shared" si="12"/>
        <v>0</v>
      </c>
      <c r="BI125" s="105">
        <f t="shared" si="13"/>
        <v>0</v>
      </c>
      <c r="BJ125" s="18" t="s">
        <v>83</v>
      </c>
      <c r="BK125" s="105">
        <f t="shared" si="14"/>
        <v>0</v>
      </c>
      <c r="BL125" s="18" t="s">
        <v>141</v>
      </c>
      <c r="BM125" s="18" t="s">
        <v>154</v>
      </c>
    </row>
    <row r="126" spans="2:65" s="1" customFormat="1" ht="15" customHeight="1">
      <c r="B126" s="35"/>
      <c r="C126" s="163" t="s">
        <v>155</v>
      </c>
      <c r="D126" s="163" t="s">
        <v>137</v>
      </c>
      <c r="E126" s="164" t="s">
        <v>156</v>
      </c>
      <c r="F126" s="254" t="s">
        <v>157</v>
      </c>
      <c r="G126" s="254"/>
      <c r="H126" s="254"/>
      <c r="I126" s="254"/>
      <c r="J126" s="165" t="s">
        <v>153</v>
      </c>
      <c r="K126" s="166">
        <v>6</v>
      </c>
      <c r="L126" s="255">
        <v>0</v>
      </c>
      <c r="M126" s="256"/>
      <c r="N126" s="257">
        <f t="shared" si="5"/>
        <v>0</v>
      </c>
      <c r="O126" s="257"/>
      <c r="P126" s="257"/>
      <c r="Q126" s="257"/>
      <c r="R126" s="37"/>
      <c r="T126" s="167" t="s">
        <v>22</v>
      </c>
      <c r="U126" s="44" t="s">
        <v>43</v>
      </c>
      <c r="V126" s="36"/>
      <c r="W126" s="168">
        <f t="shared" si="6"/>
        <v>0</v>
      </c>
      <c r="X126" s="168">
        <v>0</v>
      </c>
      <c r="Y126" s="168">
        <f t="shared" si="7"/>
        <v>0</v>
      </c>
      <c r="Z126" s="168">
        <v>0</v>
      </c>
      <c r="AA126" s="169">
        <f t="shared" si="8"/>
        <v>0</v>
      </c>
      <c r="AR126" s="18" t="s">
        <v>141</v>
      </c>
      <c r="AT126" s="18" t="s">
        <v>137</v>
      </c>
      <c r="AU126" s="18" t="s">
        <v>99</v>
      </c>
      <c r="AY126" s="18" t="s">
        <v>136</v>
      </c>
      <c r="BE126" s="105">
        <f t="shared" si="9"/>
        <v>0</v>
      </c>
      <c r="BF126" s="105">
        <f t="shared" si="10"/>
        <v>0</v>
      </c>
      <c r="BG126" s="105">
        <f t="shared" si="11"/>
        <v>0</v>
      </c>
      <c r="BH126" s="105">
        <f t="shared" si="12"/>
        <v>0</v>
      </c>
      <c r="BI126" s="105">
        <f t="shared" si="13"/>
        <v>0</v>
      </c>
      <c r="BJ126" s="18" t="s">
        <v>83</v>
      </c>
      <c r="BK126" s="105">
        <f t="shared" si="14"/>
        <v>0</v>
      </c>
      <c r="BL126" s="18" t="s">
        <v>141</v>
      </c>
      <c r="BM126" s="18" t="s">
        <v>158</v>
      </c>
    </row>
    <row r="127" spans="2:65" s="1" customFormat="1" ht="15" customHeight="1">
      <c r="B127" s="35"/>
      <c r="C127" s="163" t="s">
        <v>159</v>
      </c>
      <c r="D127" s="163" t="s">
        <v>137</v>
      </c>
      <c r="E127" s="164" t="s">
        <v>160</v>
      </c>
      <c r="F127" s="254" t="s">
        <v>161</v>
      </c>
      <c r="G127" s="254"/>
      <c r="H127" s="254"/>
      <c r="I127" s="254"/>
      <c r="J127" s="165" t="s">
        <v>162</v>
      </c>
      <c r="K127" s="166">
        <v>37.5</v>
      </c>
      <c r="L127" s="255">
        <v>0</v>
      </c>
      <c r="M127" s="256"/>
      <c r="N127" s="257">
        <f t="shared" si="5"/>
        <v>0</v>
      </c>
      <c r="O127" s="257"/>
      <c r="P127" s="257"/>
      <c r="Q127" s="257"/>
      <c r="R127" s="37"/>
      <c r="T127" s="167" t="s">
        <v>22</v>
      </c>
      <c r="U127" s="44" t="s">
        <v>43</v>
      </c>
      <c r="V127" s="36"/>
      <c r="W127" s="168">
        <f t="shared" si="6"/>
        <v>0</v>
      </c>
      <c r="X127" s="168">
        <v>0</v>
      </c>
      <c r="Y127" s="168">
        <f t="shared" si="7"/>
        <v>0</v>
      </c>
      <c r="Z127" s="168">
        <v>0</v>
      </c>
      <c r="AA127" s="169">
        <f t="shared" si="8"/>
        <v>0</v>
      </c>
      <c r="AR127" s="18" t="s">
        <v>141</v>
      </c>
      <c r="AT127" s="18" t="s">
        <v>137</v>
      </c>
      <c r="AU127" s="18" t="s">
        <v>99</v>
      </c>
      <c r="AY127" s="18" t="s">
        <v>136</v>
      </c>
      <c r="BE127" s="105">
        <f t="shared" si="9"/>
        <v>0</v>
      </c>
      <c r="BF127" s="105">
        <f t="shared" si="10"/>
        <v>0</v>
      </c>
      <c r="BG127" s="105">
        <f t="shared" si="11"/>
        <v>0</v>
      </c>
      <c r="BH127" s="105">
        <f t="shared" si="12"/>
        <v>0</v>
      </c>
      <c r="BI127" s="105">
        <f t="shared" si="13"/>
        <v>0</v>
      </c>
      <c r="BJ127" s="18" t="s">
        <v>83</v>
      </c>
      <c r="BK127" s="105">
        <f t="shared" si="14"/>
        <v>0</v>
      </c>
      <c r="BL127" s="18" t="s">
        <v>141</v>
      </c>
      <c r="BM127" s="18" t="s">
        <v>163</v>
      </c>
    </row>
    <row r="128" spans="2:51" s="10" customFormat="1" ht="15" customHeight="1">
      <c r="B128" s="170"/>
      <c r="C128" s="171"/>
      <c r="D128" s="171"/>
      <c r="E128" s="172" t="s">
        <v>22</v>
      </c>
      <c r="F128" s="258" t="s">
        <v>164</v>
      </c>
      <c r="G128" s="259"/>
      <c r="H128" s="259"/>
      <c r="I128" s="259"/>
      <c r="J128" s="171"/>
      <c r="K128" s="173">
        <v>37.5</v>
      </c>
      <c r="L128" s="171"/>
      <c r="M128" s="171"/>
      <c r="N128" s="171"/>
      <c r="O128" s="171"/>
      <c r="P128" s="171"/>
      <c r="Q128" s="171"/>
      <c r="R128" s="174"/>
      <c r="T128" s="175"/>
      <c r="U128" s="171"/>
      <c r="V128" s="171"/>
      <c r="W128" s="171"/>
      <c r="X128" s="171"/>
      <c r="Y128" s="171"/>
      <c r="Z128" s="171"/>
      <c r="AA128" s="176"/>
      <c r="AT128" s="177" t="s">
        <v>165</v>
      </c>
      <c r="AU128" s="177" t="s">
        <v>99</v>
      </c>
      <c r="AV128" s="10" t="s">
        <v>99</v>
      </c>
      <c r="AW128" s="10" t="s">
        <v>35</v>
      </c>
      <c r="AX128" s="10" t="s">
        <v>83</v>
      </c>
      <c r="AY128" s="177" t="s">
        <v>136</v>
      </c>
    </row>
    <row r="129" spans="2:65" s="1" customFormat="1" ht="15" customHeight="1">
      <c r="B129" s="35"/>
      <c r="C129" s="163" t="s">
        <v>166</v>
      </c>
      <c r="D129" s="163" t="s">
        <v>137</v>
      </c>
      <c r="E129" s="164" t="s">
        <v>167</v>
      </c>
      <c r="F129" s="254" t="s">
        <v>168</v>
      </c>
      <c r="G129" s="254"/>
      <c r="H129" s="254"/>
      <c r="I129" s="254"/>
      <c r="J129" s="165" t="s">
        <v>162</v>
      </c>
      <c r="K129" s="166">
        <v>220</v>
      </c>
      <c r="L129" s="255">
        <v>0</v>
      </c>
      <c r="M129" s="256"/>
      <c r="N129" s="257">
        <f>ROUND(L129*K129,2)</f>
        <v>0</v>
      </c>
      <c r="O129" s="257"/>
      <c r="P129" s="257"/>
      <c r="Q129" s="257"/>
      <c r="R129" s="37"/>
      <c r="T129" s="167" t="s">
        <v>22</v>
      </c>
      <c r="U129" s="44" t="s">
        <v>43</v>
      </c>
      <c r="V129" s="36"/>
      <c r="W129" s="168">
        <f>V129*K129</f>
        <v>0</v>
      </c>
      <c r="X129" s="168">
        <v>0</v>
      </c>
      <c r="Y129" s="168">
        <f>X129*K129</f>
        <v>0</v>
      </c>
      <c r="Z129" s="168">
        <v>0</v>
      </c>
      <c r="AA129" s="169">
        <f>Z129*K129</f>
        <v>0</v>
      </c>
      <c r="AR129" s="18" t="s">
        <v>141</v>
      </c>
      <c r="AT129" s="18" t="s">
        <v>137</v>
      </c>
      <c r="AU129" s="18" t="s">
        <v>99</v>
      </c>
      <c r="AY129" s="18" t="s">
        <v>136</v>
      </c>
      <c r="BE129" s="105">
        <f>IF(U129="základní",N129,0)</f>
        <v>0</v>
      </c>
      <c r="BF129" s="105">
        <f>IF(U129="snížená",N129,0)</f>
        <v>0</v>
      </c>
      <c r="BG129" s="105">
        <f>IF(U129="zákl. přenesená",N129,0)</f>
        <v>0</v>
      </c>
      <c r="BH129" s="105">
        <f>IF(U129="sníž. přenesená",N129,0)</f>
        <v>0</v>
      </c>
      <c r="BI129" s="105">
        <f>IF(U129="nulová",N129,0)</f>
        <v>0</v>
      </c>
      <c r="BJ129" s="18" t="s">
        <v>83</v>
      </c>
      <c r="BK129" s="105">
        <f>ROUND(L129*K129,2)</f>
        <v>0</v>
      </c>
      <c r="BL129" s="18" t="s">
        <v>141</v>
      </c>
      <c r="BM129" s="18" t="s">
        <v>169</v>
      </c>
    </row>
    <row r="130" spans="2:51" s="10" customFormat="1" ht="15" customHeight="1">
      <c r="B130" s="170"/>
      <c r="C130" s="171"/>
      <c r="D130" s="171"/>
      <c r="E130" s="172" t="s">
        <v>22</v>
      </c>
      <c r="F130" s="258" t="s">
        <v>170</v>
      </c>
      <c r="G130" s="259"/>
      <c r="H130" s="259"/>
      <c r="I130" s="259"/>
      <c r="J130" s="171"/>
      <c r="K130" s="173">
        <v>220</v>
      </c>
      <c r="L130" s="171"/>
      <c r="M130" s="171"/>
      <c r="N130" s="171"/>
      <c r="O130" s="171"/>
      <c r="P130" s="171"/>
      <c r="Q130" s="171"/>
      <c r="R130" s="174"/>
      <c r="T130" s="175"/>
      <c r="U130" s="171"/>
      <c r="V130" s="171"/>
      <c r="W130" s="171"/>
      <c r="X130" s="171"/>
      <c r="Y130" s="171"/>
      <c r="Z130" s="171"/>
      <c r="AA130" s="176"/>
      <c r="AT130" s="177" t="s">
        <v>165</v>
      </c>
      <c r="AU130" s="177" t="s">
        <v>99</v>
      </c>
      <c r="AV130" s="10" t="s">
        <v>99</v>
      </c>
      <c r="AW130" s="10" t="s">
        <v>35</v>
      </c>
      <c r="AX130" s="10" t="s">
        <v>83</v>
      </c>
      <c r="AY130" s="177" t="s">
        <v>136</v>
      </c>
    </row>
    <row r="131" spans="2:65" s="1" customFormat="1" ht="15" customHeight="1">
      <c r="B131" s="35"/>
      <c r="C131" s="163" t="s">
        <v>171</v>
      </c>
      <c r="D131" s="163" t="s">
        <v>137</v>
      </c>
      <c r="E131" s="164" t="s">
        <v>172</v>
      </c>
      <c r="F131" s="254" t="s">
        <v>173</v>
      </c>
      <c r="G131" s="254"/>
      <c r="H131" s="254"/>
      <c r="I131" s="254"/>
      <c r="J131" s="165" t="s">
        <v>162</v>
      </c>
      <c r="K131" s="166">
        <v>220</v>
      </c>
      <c r="L131" s="255">
        <v>0</v>
      </c>
      <c r="M131" s="256"/>
      <c r="N131" s="257">
        <f>ROUND(L131*K131,2)</f>
        <v>0</v>
      </c>
      <c r="O131" s="257"/>
      <c r="P131" s="257"/>
      <c r="Q131" s="257"/>
      <c r="R131" s="37"/>
      <c r="T131" s="167" t="s">
        <v>22</v>
      </c>
      <c r="U131" s="44" t="s">
        <v>43</v>
      </c>
      <c r="V131" s="36"/>
      <c r="W131" s="168">
        <f>V131*K131</f>
        <v>0</v>
      </c>
      <c r="X131" s="168">
        <v>0</v>
      </c>
      <c r="Y131" s="168">
        <f>X131*K131</f>
        <v>0</v>
      </c>
      <c r="Z131" s="168">
        <v>0</v>
      </c>
      <c r="AA131" s="169">
        <f>Z131*K131</f>
        <v>0</v>
      </c>
      <c r="AR131" s="18" t="s">
        <v>141</v>
      </c>
      <c r="AT131" s="18" t="s">
        <v>137</v>
      </c>
      <c r="AU131" s="18" t="s">
        <v>99</v>
      </c>
      <c r="AY131" s="18" t="s">
        <v>136</v>
      </c>
      <c r="BE131" s="105">
        <f>IF(U131="základní",N131,0)</f>
        <v>0</v>
      </c>
      <c r="BF131" s="105">
        <f>IF(U131="snížená",N131,0)</f>
        <v>0</v>
      </c>
      <c r="BG131" s="105">
        <f>IF(U131="zákl. přenesená",N131,0)</f>
        <v>0</v>
      </c>
      <c r="BH131" s="105">
        <f>IF(U131="sníž. přenesená",N131,0)</f>
        <v>0</v>
      </c>
      <c r="BI131" s="105">
        <f>IF(U131="nulová",N131,0)</f>
        <v>0</v>
      </c>
      <c r="BJ131" s="18" t="s">
        <v>83</v>
      </c>
      <c r="BK131" s="105">
        <f>ROUND(L131*K131,2)</f>
        <v>0</v>
      </c>
      <c r="BL131" s="18" t="s">
        <v>141</v>
      </c>
      <c r="BM131" s="18" t="s">
        <v>174</v>
      </c>
    </row>
    <row r="132" spans="2:65" s="1" customFormat="1" ht="15" customHeight="1">
      <c r="B132" s="35"/>
      <c r="C132" s="163" t="s">
        <v>175</v>
      </c>
      <c r="D132" s="163" t="s">
        <v>137</v>
      </c>
      <c r="E132" s="164" t="s">
        <v>176</v>
      </c>
      <c r="F132" s="254" t="s">
        <v>177</v>
      </c>
      <c r="G132" s="254"/>
      <c r="H132" s="254"/>
      <c r="I132" s="254"/>
      <c r="J132" s="165" t="s">
        <v>178</v>
      </c>
      <c r="K132" s="166">
        <v>220</v>
      </c>
      <c r="L132" s="255">
        <v>0</v>
      </c>
      <c r="M132" s="256"/>
      <c r="N132" s="257">
        <f>ROUND(L132*K132,2)</f>
        <v>0</v>
      </c>
      <c r="O132" s="257"/>
      <c r="P132" s="257"/>
      <c r="Q132" s="257"/>
      <c r="R132" s="37"/>
      <c r="T132" s="167" t="s">
        <v>22</v>
      </c>
      <c r="U132" s="44" t="s">
        <v>43</v>
      </c>
      <c r="V132" s="36"/>
      <c r="W132" s="168">
        <f>V132*K132</f>
        <v>0</v>
      </c>
      <c r="X132" s="168">
        <v>0</v>
      </c>
      <c r="Y132" s="168">
        <f>X132*K132</f>
        <v>0</v>
      </c>
      <c r="Z132" s="168">
        <v>0</v>
      </c>
      <c r="AA132" s="169">
        <f>Z132*K132</f>
        <v>0</v>
      </c>
      <c r="AR132" s="18" t="s">
        <v>141</v>
      </c>
      <c r="AT132" s="18" t="s">
        <v>137</v>
      </c>
      <c r="AU132" s="18" t="s">
        <v>99</v>
      </c>
      <c r="AY132" s="18" t="s">
        <v>136</v>
      </c>
      <c r="BE132" s="105">
        <f>IF(U132="základní",N132,0)</f>
        <v>0</v>
      </c>
      <c r="BF132" s="105">
        <f>IF(U132="snížená",N132,0)</f>
        <v>0</v>
      </c>
      <c r="BG132" s="105">
        <f>IF(U132="zákl. přenesená",N132,0)</f>
        <v>0</v>
      </c>
      <c r="BH132" s="105">
        <f>IF(U132="sníž. přenesená",N132,0)</f>
        <v>0</v>
      </c>
      <c r="BI132" s="105">
        <f>IF(U132="nulová",N132,0)</f>
        <v>0</v>
      </c>
      <c r="BJ132" s="18" t="s">
        <v>83</v>
      </c>
      <c r="BK132" s="105">
        <f>ROUND(L132*K132,2)</f>
        <v>0</v>
      </c>
      <c r="BL132" s="18" t="s">
        <v>141</v>
      </c>
      <c r="BM132" s="18" t="s">
        <v>179</v>
      </c>
    </row>
    <row r="133" spans="2:51" s="10" customFormat="1" ht="15" customHeight="1">
      <c r="B133" s="170"/>
      <c r="C133" s="171"/>
      <c r="D133" s="171"/>
      <c r="E133" s="172" t="s">
        <v>22</v>
      </c>
      <c r="F133" s="258" t="s">
        <v>180</v>
      </c>
      <c r="G133" s="259"/>
      <c r="H133" s="259"/>
      <c r="I133" s="259"/>
      <c r="J133" s="171"/>
      <c r="K133" s="173">
        <v>220</v>
      </c>
      <c r="L133" s="171"/>
      <c r="M133" s="171"/>
      <c r="N133" s="171"/>
      <c r="O133" s="171"/>
      <c r="P133" s="171"/>
      <c r="Q133" s="171"/>
      <c r="R133" s="174"/>
      <c r="T133" s="175"/>
      <c r="U133" s="171"/>
      <c r="V133" s="171"/>
      <c r="W133" s="171"/>
      <c r="X133" s="171"/>
      <c r="Y133" s="171"/>
      <c r="Z133" s="171"/>
      <c r="AA133" s="176"/>
      <c r="AT133" s="177" t="s">
        <v>165</v>
      </c>
      <c r="AU133" s="177" t="s">
        <v>99</v>
      </c>
      <c r="AV133" s="10" t="s">
        <v>99</v>
      </c>
      <c r="AW133" s="10" t="s">
        <v>35</v>
      </c>
      <c r="AX133" s="10" t="s">
        <v>83</v>
      </c>
      <c r="AY133" s="177" t="s">
        <v>136</v>
      </c>
    </row>
    <row r="134" spans="2:65" s="1" customFormat="1" ht="30" customHeight="1">
      <c r="B134" s="35"/>
      <c r="C134" s="163" t="s">
        <v>181</v>
      </c>
      <c r="D134" s="163" t="s">
        <v>137</v>
      </c>
      <c r="E134" s="164" t="s">
        <v>182</v>
      </c>
      <c r="F134" s="254" t="s">
        <v>183</v>
      </c>
      <c r="G134" s="254"/>
      <c r="H134" s="254"/>
      <c r="I134" s="254"/>
      <c r="J134" s="165" t="s">
        <v>178</v>
      </c>
      <c r="K134" s="166">
        <v>880</v>
      </c>
      <c r="L134" s="255">
        <v>0</v>
      </c>
      <c r="M134" s="256"/>
      <c r="N134" s="257">
        <f>ROUND(L134*K134,2)</f>
        <v>0</v>
      </c>
      <c r="O134" s="257"/>
      <c r="P134" s="257"/>
      <c r="Q134" s="257"/>
      <c r="R134" s="37"/>
      <c r="T134" s="167" t="s">
        <v>22</v>
      </c>
      <c r="U134" s="44" t="s">
        <v>43</v>
      </c>
      <c r="V134" s="36"/>
      <c r="W134" s="168">
        <f>V134*K134</f>
        <v>0</v>
      </c>
      <c r="X134" s="168">
        <v>0</v>
      </c>
      <c r="Y134" s="168">
        <f>X134*K134</f>
        <v>0</v>
      </c>
      <c r="Z134" s="168">
        <v>0</v>
      </c>
      <c r="AA134" s="169">
        <f>Z134*K134</f>
        <v>0</v>
      </c>
      <c r="AR134" s="18" t="s">
        <v>141</v>
      </c>
      <c r="AT134" s="18" t="s">
        <v>137</v>
      </c>
      <c r="AU134" s="18" t="s">
        <v>99</v>
      </c>
      <c r="AY134" s="18" t="s">
        <v>136</v>
      </c>
      <c r="BE134" s="105">
        <f>IF(U134="základní",N134,0)</f>
        <v>0</v>
      </c>
      <c r="BF134" s="105">
        <f>IF(U134="snížená",N134,0)</f>
        <v>0</v>
      </c>
      <c r="BG134" s="105">
        <f>IF(U134="zákl. přenesená",N134,0)</f>
        <v>0</v>
      </c>
      <c r="BH134" s="105">
        <f>IF(U134="sníž. přenesená",N134,0)</f>
        <v>0</v>
      </c>
      <c r="BI134" s="105">
        <f>IF(U134="nulová",N134,0)</f>
        <v>0</v>
      </c>
      <c r="BJ134" s="18" t="s">
        <v>83</v>
      </c>
      <c r="BK134" s="105">
        <f>ROUND(L134*K134,2)</f>
        <v>0</v>
      </c>
      <c r="BL134" s="18" t="s">
        <v>141</v>
      </c>
      <c r="BM134" s="18" t="s">
        <v>184</v>
      </c>
    </row>
    <row r="135" spans="2:51" s="10" customFormat="1" ht="15" customHeight="1">
      <c r="B135" s="170"/>
      <c r="C135" s="171"/>
      <c r="D135" s="171"/>
      <c r="E135" s="172" t="s">
        <v>22</v>
      </c>
      <c r="F135" s="258" t="s">
        <v>185</v>
      </c>
      <c r="G135" s="259"/>
      <c r="H135" s="259"/>
      <c r="I135" s="259"/>
      <c r="J135" s="171"/>
      <c r="K135" s="173">
        <v>880</v>
      </c>
      <c r="L135" s="171"/>
      <c r="M135" s="171"/>
      <c r="N135" s="171"/>
      <c r="O135" s="171"/>
      <c r="P135" s="171"/>
      <c r="Q135" s="171"/>
      <c r="R135" s="174"/>
      <c r="T135" s="175"/>
      <c r="U135" s="171"/>
      <c r="V135" s="171"/>
      <c r="W135" s="171"/>
      <c r="X135" s="171"/>
      <c r="Y135" s="171"/>
      <c r="Z135" s="171"/>
      <c r="AA135" s="176"/>
      <c r="AT135" s="177" t="s">
        <v>165</v>
      </c>
      <c r="AU135" s="177" t="s">
        <v>99</v>
      </c>
      <c r="AV135" s="10" t="s">
        <v>99</v>
      </c>
      <c r="AW135" s="10" t="s">
        <v>35</v>
      </c>
      <c r="AX135" s="10" t="s">
        <v>83</v>
      </c>
      <c r="AY135" s="177" t="s">
        <v>136</v>
      </c>
    </row>
    <row r="136" spans="2:65" s="1" customFormat="1" ht="15" customHeight="1">
      <c r="B136" s="35"/>
      <c r="C136" s="163" t="s">
        <v>186</v>
      </c>
      <c r="D136" s="163" t="s">
        <v>137</v>
      </c>
      <c r="E136" s="164" t="s">
        <v>187</v>
      </c>
      <c r="F136" s="254" t="s">
        <v>188</v>
      </c>
      <c r="G136" s="254"/>
      <c r="H136" s="254"/>
      <c r="I136" s="254"/>
      <c r="J136" s="165" t="s">
        <v>162</v>
      </c>
      <c r="K136" s="166">
        <v>220</v>
      </c>
      <c r="L136" s="255">
        <v>0</v>
      </c>
      <c r="M136" s="256"/>
      <c r="N136" s="257">
        <f>ROUND(L136*K136,2)</f>
        <v>0</v>
      </c>
      <c r="O136" s="257"/>
      <c r="P136" s="257"/>
      <c r="Q136" s="257"/>
      <c r="R136" s="37"/>
      <c r="T136" s="167" t="s">
        <v>22</v>
      </c>
      <c r="U136" s="44" t="s">
        <v>43</v>
      </c>
      <c r="V136" s="36"/>
      <c r="W136" s="168">
        <f>V136*K136</f>
        <v>0</v>
      </c>
      <c r="X136" s="168">
        <v>0</v>
      </c>
      <c r="Y136" s="168">
        <f>X136*K136</f>
        <v>0</v>
      </c>
      <c r="Z136" s="168">
        <v>0</v>
      </c>
      <c r="AA136" s="169">
        <f>Z136*K136</f>
        <v>0</v>
      </c>
      <c r="AR136" s="18" t="s">
        <v>141</v>
      </c>
      <c r="AT136" s="18" t="s">
        <v>137</v>
      </c>
      <c r="AU136" s="18" t="s">
        <v>99</v>
      </c>
      <c r="AY136" s="18" t="s">
        <v>136</v>
      </c>
      <c r="BE136" s="105">
        <f>IF(U136="základní",N136,0)</f>
        <v>0</v>
      </c>
      <c r="BF136" s="105">
        <f>IF(U136="snížená",N136,0)</f>
        <v>0</v>
      </c>
      <c r="BG136" s="105">
        <f>IF(U136="zákl. přenesená",N136,0)</f>
        <v>0</v>
      </c>
      <c r="BH136" s="105">
        <f>IF(U136="sníž. přenesená",N136,0)</f>
        <v>0</v>
      </c>
      <c r="BI136" s="105">
        <f>IF(U136="nulová",N136,0)</f>
        <v>0</v>
      </c>
      <c r="BJ136" s="18" t="s">
        <v>83</v>
      </c>
      <c r="BK136" s="105">
        <f>ROUND(L136*K136,2)</f>
        <v>0</v>
      </c>
      <c r="BL136" s="18" t="s">
        <v>141</v>
      </c>
      <c r="BM136" s="18" t="s">
        <v>189</v>
      </c>
    </row>
    <row r="137" spans="2:65" s="1" customFormat="1" ht="15" customHeight="1">
      <c r="B137" s="35"/>
      <c r="C137" s="163" t="s">
        <v>190</v>
      </c>
      <c r="D137" s="163" t="s">
        <v>137</v>
      </c>
      <c r="E137" s="164" t="s">
        <v>191</v>
      </c>
      <c r="F137" s="254" t="s">
        <v>192</v>
      </c>
      <c r="G137" s="254"/>
      <c r="H137" s="254"/>
      <c r="I137" s="254"/>
      <c r="J137" s="165" t="s">
        <v>162</v>
      </c>
      <c r="K137" s="166">
        <v>10</v>
      </c>
      <c r="L137" s="255">
        <v>0</v>
      </c>
      <c r="M137" s="256"/>
      <c r="N137" s="257">
        <f>ROUND(L137*K137,2)</f>
        <v>0</v>
      </c>
      <c r="O137" s="257"/>
      <c r="P137" s="257"/>
      <c r="Q137" s="257"/>
      <c r="R137" s="37"/>
      <c r="T137" s="167" t="s">
        <v>22</v>
      </c>
      <c r="U137" s="44" t="s">
        <v>43</v>
      </c>
      <c r="V137" s="36"/>
      <c r="W137" s="168">
        <f>V137*K137</f>
        <v>0</v>
      </c>
      <c r="X137" s="168">
        <v>0</v>
      </c>
      <c r="Y137" s="168">
        <f>X137*K137</f>
        <v>0</v>
      </c>
      <c r="Z137" s="168">
        <v>0</v>
      </c>
      <c r="AA137" s="169">
        <f>Z137*K137</f>
        <v>0</v>
      </c>
      <c r="AR137" s="18" t="s">
        <v>141</v>
      </c>
      <c r="AT137" s="18" t="s">
        <v>137</v>
      </c>
      <c r="AU137" s="18" t="s">
        <v>99</v>
      </c>
      <c r="AY137" s="18" t="s">
        <v>136</v>
      </c>
      <c r="BE137" s="105">
        <f>IF(U137="základní",N137,0)</f>
        <v>0</v>
      </c>
      <c r="BF137" s="105">
        <f>IF(U137="snížená",N137,0)</f>
        <v>0</v>
      </c>
      <c r="BG137" s="105">
        <f>IF(U137="zákl. přenesená",N137,0)</f>
        <v>0</v>
      </c>
      <c r="BH137" s="105">
        <f>IF(U137="sníž. přenesená",N137,0)</f>
        <v>0</v>
      </c>
      <c r="BI137" s="105">
        <f>IF(U137="nulová",N137,0)</f>
        <v>0</v>
      </c>
      <c r="BJ137" s="18" t="s">
        <v>83</v>
      </c>
      <c r="BK137" s="105">
        <f>ROUND(L137*K137,2)</f>
        <v>0</v>
      </c>
      <c r="BL137" s="18" t="s">
        <v>141</v>
      </c>
      <c r="BM137" s="18" t="s">
        <v>193</v>
      </c>
    </row>
    <row r="138" spans="2:65" s="1" customFormat="1" ht="15" customHeight="1">
      <c r="B138" s="35"/>
      <c r="C138" s="163" t="s">
        <v>194</v>
      </c>
      <c r="D138" s="163" t="s">
        <v>137</v>
      </c>
      <c r="E138" s="164" t="s">
        <v>195</v>
      </c>
      <c r="F138" s="254" t="s">
        <v>196</v>
      </c>
      <c r="G138" s="254"/>
      <c r="H138" s="254"/>
      <c r="I138" s="254"/>
      <c r="J138" s="165" t="s">
        <v>162</v>
      </c>
      <c r="K138" s="166">
        <v>10</v>
      </c>
      <c r="L138" s="255">
        <v>0</v>
      </c>
      <c r="M138" s="256"/>
      <c r="N138" s="257">
        <f>ROUND(L138*K138,2)</f>
        <v>0</v>
      </c>
      <c r="O138" s="257"/>
      <c r="P138" s="257"/>
      <c r="Q138" s="257"/>
      <c r="R138" s="37"/>
      <c r="T138" s="167" t="s">
        <v>22</v>
      </c>
      <c r="U138" s="44" t="s">
        <v>43</v>
      </c>
      <c r="V138" s="36"/>
      <c r="W138" s="168">
        <f>V138*K138</f>
        <v>0</v>
      </c>
      <c r="X138" s="168">
        <v>0</v>
      </c>
      <c r="Y138" s="168">
        <f>X138*K138</f>
        <v>0</v>
      </c>
      <c r="Z138" s="168">
        <v>0</v>
      </c>
      <c r="AA138" s="169">
        <f>Z138*K138</f>
        <v>0</v>
      </c>
      <c r="AR138" s="18" t="s">
        <v>141</v>
      </c>
      <c r="AT138" s="18" t="s">
        <v>137</v>
      </c>
      <c r="AU138" s="18" t="s">
        <v>99</v>
      </c>
      <c r="AY138" s="18" t="s">
        <v>136</v>
      </c>
      <c r="BE138" s="105">
        <f>IF(U138="základní",N138,0)</f>
        <v>0</v>
      </c>
      <c r="BF138" s="105">
        <f>IF(U138="snížená",N138,0)</f>
        <v>0</v>
      </c>
      <c r="BG138" s="105">
        <f>IF(U138="zákl. přenesená",N138,0)</f>
        <v>0</v>
      </c>
      <c r="BH138" s="105">
        <f>IF(U138="sníž. přenesená",N138,0)</f>
        <v>0</v>
      </c>
      <c r="BI138" s="105">
        <f>IF(U138="nulová",N138,0)</f>
        <v>0</v>
      </c>
      <c r="BJ138" s="18" t="s">
        <v>83</v>
      </c>
      <c r="BK138" s="105">
        <f>ROUND(L138*K138,2)</f>
        <v>0</v>
      </c>
      <c r="BL138" s="18" t="s">
        <v>141</v>
      </c>
      <c r="BM138" s="18" t="s">
        <v>197</v>
      </c>
    </row>
    <row r="139" spans="2:65" s="1" customFormat="1" ht="15" customHeight="1">
      <c r="B139" s="35"/>
      <c r="C139" s="163" t="s">
        <v>198</v>
      </c>
      <c r="D139" s="163" t="s">
        <v>137</v>
      </c>
      <c r="E139" s="164" t="s">
        <v>199</v>
      </c>
      <c r="F139" s="254" t="s">
        <v>200</v>
      </c>
      <c r="G139" s="254"/>
      <c r="H139" s="254"/>
      <c r="I139" s="254"/>
      <c r="J139" s="165" t="s">
        <v>162</v>
      </c>
      <c r="K139" s="166">
        <v>10</v>
      </c>
      <c r="L139" s="255">
        <v>0</v>
      </c>
      <c r="M139" s="256"/>
      <c r="N139" s="257">
        <f>ROUND(L139*K139,2)</f>
        <v>0</v>
      </c>
      <c r="O139" s="257"/>
      <c r="P139" s="257"/>
      <c r="Q139" s="257"/>
      <c r="R139" s="37"/>
      <c r="T139" s="167" t="s">
        <v>22</v>
      </c>
      <c r="U139" s="44" t="s">
        <v>43</v>
      </c>
      <c r="V139" s="36"/>
      <c r="W139" s="168">
        <f>V139*K139</f>
        <v>0</v>
      </c>
      <c r="X139" s="168">
        <v>0</v>
      </c>
      <c r="Y139" s="168">
        <f>X139*K139</f>
        <v>0</v>
      </c>
      <c r="Z139" s="168">
        <v>0</v>
      </c>
      <c r="AA139" s="169">
        <f>Z139*K139</f>
        <v>0</v>
      </c>
      <c r="AR139" s="18" t="s">
        <v>141</v>
      </c>
      <c r="AT139" s="18" t="s">
        <v>137</v>
      </c>
      <c r="AU139" s="18" t="s">
        <v>99</v>
      </c>
      <c r="AY139" s="18" t="s">
        <v>136</v>
      </c>
      <c r="BE139" s="105">
        <f>IF(U139="základní",N139,0)</f>
        <v>0</v>
      </c>
      <c r="BF139" s="105">
        <f>IF(U139="snížená",N139,0)</f>
        <v>0</v>
      </c>
      <c r="BG139" s="105">
        <f>IF(U139="zákl. přenesená",N139,0)</f>
        <v>0</v>
      </c>
      <c r="BH139" s="105">
        <f>IF(U139="sníž. přenesená",N139,0)</f>
        <v>0</v>
      </c>
      <c r="BI139" s="105">
        <f>IF(U139="nulová",N139,0)</f>
        <v>0</v>
      </c>
      <c r="BJ139" s="18" t="s">
        <v>83</v>
      </c>
      <c r="BK139" s="105">
        <f>ROUND(L139*K139,2)</f>
        <v>0</v>
      </c>
      <c r="BL139" s="18" t="s">
        <v>141</v>
      </c>
      <c r="BM139" s="18" t="s">
        <v>201</v>
      </c>
    </row>
    <row r="140" spans="2:65" s="1" customFormat="1" ht="15" customHeight="1">
      <c r="B140" s="35"/>
      <c r="C140" s="163" t="s">
        <v>11</v>
      </c>
      <c r="D140" s="163" t="s">
        <v>137</v>
      </c>
      <c r="E140" s="164" t="s">
        <v>202</v>
      </c>
      <c r="F140" s="254" t="s">
        <v>203</v>
      </c>
      <c r="G140" s="254"/>
      <c r="H140" s="254"/>
      <c r="I140" s="254"/>
      <c r="J140" s="165" t="s">
        <v>204</v>
      </c>
      <c r="K140" s="166">
        <v>18</v>
      </c>
      <c r="L140" s="255">
        <v>0</v>
      </c>
      <c r="M140" s="256"/>
      <c r="N140" s="257">
        <f>ROUND(L140*K140,2)</f>
        <v>0</v>
      </c>
      <c r="O140" s="257"/>
      <c r="P140" s="257"/>
      <c r="Q140" s="257"/>
      <c r="R140" s="37"/>
      <c r="T140" s="167" t="s">
        <v>22</v>
      </c>
      <c r="U140" s="44" t="s">
        <v>43</v>
      </c>
      <c r="V140" s="36"/>
      <c r="W140" s="168">
        <f>V140*K140</f>
        <v>0</v>
      </c>
      <c r="X140" s="168">
        <v>0</v>
      </c>
      <c r="Y140" s="168">
        <f>X140*K140</f>
        <v>0</v>
      </c>
      <c r="Z140" s="168">
        <v>0</v>
      </c>
      <c r="AA140" s="169">
        <f>Z140*K140</f>
        <v>0</v>
      </c>
      <c r="AR140" s="18" t="s">
        <v>141</v>
      </c>
      <c r="AT140" s="18" t="s">
        <v>137</v>
      </c>
      <c r="AU140" s="18" t="s">
        <v>99</v>
      </c>
      <c r="AY140" s="18" t="s">
        <v>136</v>
      </c>
      <c r="BE140" s="105">
        <f>IF(U140="základní",N140,0)</f>
        <v>0</v>
      </c>
      <c r="BF140" s="105">
        <f>IF(U140="snížená",N140,0)</f>
        <v>0</v>
      </c>
      <c r="BG140" s="105">
        <f>IF(U140="zákl. přenesená",N140,0)</f>
        <v>0</v>
      </c>
      <c r="BH140" s="105">
        <f>IF(U140="sníž. přenesená",N140,0)</f>
        <v>0</v>
      </c>
      <c r="BI140" s="105">
        <f>IF(U140="nulová",N140,0)</f>
        <v>0</v>
      </c>
      <c r="BJ140" s="18" t="s">
        <v>83</v>
      </c>
      <c r="BK140" s="105">
        <f>ROUND(L140*K140,2)</f>
        <v>0</v>
      </c>
      <c r="BL140" s="18" t="s">
        <v>141</v>
      </c>
      <c r="BM140" s="18" t="s">
        <v>205</v>
      </c>
    </row>
    <row r="141" spans="2:51" s="10" customFormat="1" ht="15" customHeight="1">
      <c r="B141" s="170"/>
      <c r="C141" s="171"/>
      <c r="D141" s="171"/>
      <c r="E141" s="172" t="s">
        <v>22</v>
      </c>
      <c r="F141" s="258" t="s">
        <v>206</v>
      </c>
      <c r="G141" s="259"/>
      <c r="H141" s="259"/>
      <c r="I141" s="259"/>
      <c r="J141" s="171"/>
      <c r="K141" s="173">
        <v>18</v>
      </c>
      <c r="L141" s="171"/>
      <c r="M141" s="171"/>
      <c r="N141" s="171"/>
      <c r="O141" s="171"/>
      <c r="P141" s="171"/>
      <c r="Q141" s="171"/>
      <c r="R141" s="174"/>
      <c r="T141" s="175"/>
      <c r="U141" s="171"/>
      <c r="V141" s="171"/>
      <c r="W141" s="171"/>
      <c r="X141" s="171"/>
      <c r="Y141" s="171"/>
      <c r="Z141" s="171"/>
      <c r="AA141" s="176"/>
      <c r="AT141" s="177" t="s">
        <v>165</v>
      </c>
      <c r="AU141" s="177" t="s">
        <v>99</v>
      </c>
      <c r="AV141" s="10" t="s">
        <v>99</v>
      </c>
      <c r="AW141" s="10" t="s">
        <v>35</v>
      </c>
      <c r="AX141" s="10" t="s">
        <v>83</v>
      </c>
      <c r="AY141" s="177" t="s">
        <v>136</v>
      </c>
    </row>
    <row r="142" spans="2:65" s="1" customFormat="1" ht="15" customHeight="1">
      <c r="B142" s="35"/>
      <c r="C142" s="163" t="s">
        <v>207</v>
      </c>
      <c r="D142" s="163" t="s">
        <v>137</v>
      </c>
      <c r="E142" s="164" t="s">
        <v>208</v>
      </c>
      <c r="F142" s="254" t="s">
        <v>209</v>
      </c>
      <c r="G142" s="254"/>
      <c r="H142" s="254"/>
      <c r="I142" s="254"/>
      <c r="J142" s="165" t="s">
        <v>162</v>
      </c>
      <c r="K142" s="166">
        <v>210</v>
      </c>
      <c r="L142" s="255">
        <v>0</v>
      </c>
      <c r="M142" s="256"/>
      <c r="N142" s="257">
        <f>ROUND(L142*K142,2)</f>
        <v>0</v>
      </c>
      <c r="O142" s="257"/>
      <c r="P142" s="257"/>
      <c r="Q142" s="257"/>
      <c r="R142" s="37"/>
      <c r="T142" s="167" t="s">
        <v>22</v>
      </c>
      <c r="U142" s="44" t="s">
        <v>43</v>
      </c>
      <c r="V142" s="36"/>
      <c r="W142" s="168">
        <f>V142*K142</f>
        <v>0</v>
      </c>
      <c r="X142" s="168">
        <v>0</v>
      </c>
      <c r="Y142" s="168">
        <f>X142*K142</f>
        <v>0</v>
      </c>
      <c r="Z142" s="168">
        <v>0</v>
      </c>
      <c r="AA142" s="169">
        <f>Z142*K142</f>
        <v>0</v>
      </c>
      <c r="AR142" s="18" t="s">
        <v>141</v>
      </c>
      <c r="AT142" s="18" t="s">
        <v>137</v>
      </c>
      <c r="AU142" s="18" t="s">
        <v>99</v>
      </c>
      <c r="AY142" s="18" t="s">
        <v>136</v>
      </c>
      <c r="BE142" s="105">
        <f>IF(U142="základní",N142,0)</f>
        <v>0</v>
      </c>
      <c r="BF142" s="105">
        <f>IF(U142="snížená",N142,0)</f>
        <v>0</v>
      </c>
      <c r="BG142" s="105">
        <f>IF(U142="zákl. přenesená",N142,0)</f>
        <v>0</v>
      </c>
      <c r="BH142" s="105">
        <f>IF(U142="sníž. přenesená",N142,0)</f>
        <v>0</v>
      </c>
      <c r="BI142" s="105">
        <f>IF(U142="nulová",N142,0)</f>
        <v>0</v>
      </c>
      <c r="BJ142" s="18" t="s">
        <v>83</v>
      </c>
      <c r="BK142" s="105">
        <f>ROUND(L142*K142,2)</f>
        <v>0</v>
      </c>
      <c r="BL142" s="18" t="s">
        <v>141</v>
      </c>
      <c r="BM142" s="18" t="s">
        <v>210</v>
      </c>
    </row>
    <row r="143" spans="2:51" s="10" customFormat="1" ht="15" customHeight="1">
      <c r="B143" s="170"/>
      <c r="C143" s="171"/>
      <c r="D143" s="171"/>
      <c r="E143" s="172" t="s">
        <v>22</v>
      </c>
      <c r="F143" s="258" t="s">
        <v>211</v>
      </c>
      <c r="G143" s="259"/>
      <c r="H143" s="259"/>
      <c r="I143" s="259"/>
      <c r="J143" s="171"/>
      <c r="K143" s="173">
        <v>210</v>
      </c>
      <c r="L143" s="171"/>
      <c r="M143" s="171"/>
      <c r="N143" s="171"/>
      <c r="O143" s="171"/>
      <c r="P143" s="171"/>
      <c r="Q143" s="171"/>
      <c r="R143" s="174"/>
      <c r="T143" s="175"/>
      <c r="U143" s="171"/>
      <c r="V143" s="171"/>
      <c r="W143" s="171"/>
      <c r="X143" s="171"/>
      <c r="Y143" s="171"/>
      <c r="Z143" s="171"/>
      <c r="AA143" s="176"/>
      <c r="AT143" s="177" t="s">
        <v>165</v>
      </c>
      <c r="AU143" s="177" t="s">
        <v>99</v>
      </c>
      <c r="AV143" s="10" t="s">
        <v>99</v>
      </c>
      <c r="AW143" s="10" t="s">
        <v>35</v>
      </c>
      <c r="AX143" s="10" t="s">
        <v>83</v>
      </c>
      <c r="AY143" s="177" t="s">
        <v>136</v>
      </c>
    </row>
    <row r="144" spans="2:65" s="1" customFormat="1" ht="15" customHeight="1">
      <c r="B144" s="35"/>
      <c r="C144" s="163" t="s">
        <v>212</v>
      </c>
      <c r="D144" s="163" t="s">
        <v>137</v>
      </c>
      <c r="E144" s="164" t="s">
        <v>213</v>
      </c>
      <c r="F144" s="254" t="s">
        <v>214</v>
      </c>
      <c r="G144" s="254"/>
      <c r="H144" s="254"/>
      <c r="I144" s="254"/>
      <c r="J144" s="165" t="s">
        <v>162</v>
      </c>
      <c r="K144" s="166">
        <v>10</v>
      </c>
      <c r="L144" s="255">
        <v>0</v>
      </c>
      <c r="M144" s="256"/>
      <c r="N144" s="257">
        <f>ROUND(L144*K144,2)</f>
        <v>0</v>
      </c>
      <c r="O144" s="257"/>
      <c r="P144" s="257"/>
      <c r="Q144" s="257"/>
      <c r="R144" s="37"/>
      <c r="T144" s="167" t="s">
        <v>22</v>
      </c>
      <c r="U144" s="44" t="s">
        <v>43</v>
      </c>
      <c r="V144" s="36"/>
      <c r="W144" s="168">
        <f>V144*K144</f>
        <v>0</v>
      </c>
      <c r="X144" s="168">
        <v>0</v>
      </c>
      <c r="Y144" s="168">
        <f>X144*K144</f>
        <v>0</v>
      </c>
      <c r="Z144" s="168">
        <v>0</v>
      </c>
      <c r="AA144" s="169">
        <f>Z144*K144</f>
        <v>0</v>
      </c>
      <c r="AR144" s="18" t="s">
        <v>141</v>
      </c>
      <c r="AT144" s="18" t="s">
        <v>137</v>
      </c>
      <c r="AU144" s="18" t="s">
        <v>99</v>
      </c>
      <c r="AY144" s="18" t="s">
        <v>136</v>
      </c>
      <c r="BE144" s="105">
        <f>IF(U144="základní",N144,0)</f>
        <v>0</v>
      </c>
      <c r="BF144" s="105">
        <f>IF(U144="snížená",N144,0)</f>
        <v>0</v>
      </c>
      <c r="BG144" s="105">
        <f>IF(U144="zákl. přenesená",N144,0)</f>
        <v>0</v>
      </c>
      <c r="BH144" s="105">
        <f>IF(U144="sníž. přenesená",N144,0)</f>
        <v>0</v>
      </c>
      <c r="BI144" s="105">
        <f>IF(U144="nulová",N144,0)</f>
        <v>0</v>
      </c>
      <c r="BJ144" s="18" t="s">
        <v>83</v>
      </c>
      <c r="BK144" s="105">
        <f>ROUND(L144*K144,2)</f>
        <v>0</v>
      </c>
      <c r="BL144" s="18" t="s">
        <v>141</v>
      </c>
      <c r="BM144" s="18" t="s">
        <v>215</v>
      </c>
    </row>
    <row r="145" spans="2:51" s="10" customFormat="1" ht="15" customHeight="1">
      <c r="B145" s="170"/>
      <c r="C145" s="171"/>
      <c r="D145" s="171"/>
      <c r="E145" s="172" t="s">
        <v>22</v>
      </c>
      <c r="F145" s="258" t="s">
        <v>216</v>
      </c>
      <c r="G145" s="259"/>
      <c r="H145" s="259"/>
      <c r="I145" s="259"/>
      <c r="J145" s="171"/>
      <c r="K145" s="173">
        <v>10</v>
      </c>
      <c r="L145" s="171"/>
      <c r="M145" s="171"/>
      <c r="N145" s="171"/>
      <c r="O145" s="171"/>
      <c r="P145" s="171"/>
      <c r="Q145" s="171"/>
      <c r="R145" s="174"/>
      <c r="T145" s="175"/>
      <c r="U145" s="171"/>
      <c r="V145" s="171"/>
      <c r="W145" s="171"/>
      <c r="X145" s="171"/>
      <c r="Y145" s="171"/>
      <c r="Z145" s="171"/>
      <c r="AA145" s="176"/>
      <c r="AT145" s="177" t="s">
        <v>165</v>
      </c>
      <c r="AU145" s="177" t="s">
        <v>99</v>
      </c>
      <c r="AV145" s="10" t="s">
        <v>99</v>
      </c>
      <c r="AW145" s="10" t="s">
        <v>35</v>
      </c>
      <c r="AX145" s="10" t="s">
        <v>83</v>
      </c>
      <c r="AY145" s="177" t="s">
        <v>136</v>
      </c>
    </row>
    <row r="146" spans="2:65" s="1" customFormat="1" ht="15" customHeight="1">
      <c r="B146" s="35"/>
      <c r="C146" s="178" t="s">
        <v>217</v>
      </c>
      <c r="D146" s="178" t="s">
        <v>218</v>
      </c>
      <c r="E146" s="179" t="s">
        <v>219</v>
      </c>
      <c r="F146" s="260" t="s">
        <v>220</v>
      </c>
      <c r="G146" s="260"/>
      <c r="H146" s="260"/>
      <c r="I146" s="260"/>
      <c r="J146" s="180" t="s">
        <v>204</v>
      </c>
      <c r="K146" s="181">
        <v>20</v>
      </c>
      <c r="L146" s="261">
        <v>0</v>
      </c>
      <c r="M146" s="262"/>
      <c r="N146" s="263">
        <f>ROUND(L146*K146,2)</f>
        <v>0</v>
      </c>
      <c r="O146" s="257"/>
      <c r="P146" s="257"/>
      <c r="Q146" s="257"/>
      <c r="R146" s="37"/>
      <c r="T146" s="167" t="s">
        <v>22</v>
      </c>
      <c r="U146" s="44" t="s">
        <v>43</v>
      </c>
      <c r="V146" s="36"/>
      <c r="W146" s="168">
        <f>V146*K146</f>
        <v>0</v>
      </c>
      <c r="X146" s="168">
        <v>1</v>
      </c>
      <c r="Y146" s="168">
        <f>X146*K146</f>
        <v>20</v>
      </c>
      <c r="Z146" s="168">
        <v>0</v>
      </c>
      <c r="AA146" s="169">
        <f>Z146*K146</f>
        <v>0</v>
      </c>
      <c r="AR146" s="18" t="s">
        <v>171</v>
      </c>
      <c r="AT146" s="18" t="s">
        <v>218</v>
      </c>
      <c r="AU146" s="18" t="s">
        <v>99</v>
      </c>
      <c r="AY146" s="18" t="s">
        <v>136</v>
      </c>
      <c r="BE146" s="105">
        <f>IF(U146="základní",N146,0)</f>
        <v>0</v>
      </c>
      <c r="BF146" s="105">
        <f>IF(U146="snížená",N146,0)</f>
        <v>0</v>
      </c>
      <c r="BG146" s="105">
        <f>IF(U146="zákl. přenesená",N146,0)</f>
        <v>0</v>
      </c>
      <c r="BH146" s="105">
        <f>IF(U146="sníž. přenesená",N146,0)</f>
        <v>0</v>
      </c>
      <c r="BI146" s="105">
        <f>IF(U146="nulová",N146,0)</f>
        <v>0</v>
      </c>
      <c r="BJ146" s="18" t="s">
        <v>83</v>
      </c>
      <c r="BK146" s="105">
        <f>ROUND(L146*K146,2)</f>
        <v>0</v>
      </c>
      <c r="BL146" s="18" t="s">
        <v>141</v>
      </c>
      <c r="BM146" s="18" t="s">
        <v>221</v>
      </c>
    </row>
    <row r="147" spans="2:65" s="1" customFormat="1" ht="15" customHeight="1">
      <c r="B147" s="35"/>
      <c r="C147" s="163" t="s">
        <v>222</v>
      </c>
      <c r="D147" s="163" t="s">
        <v>137</v>
      </c>
      <c r="E147" s="164" t="s">
        <v>223</v>
      </c>
      <c r="F147" s="254" t="s">
        <v>224</v>
      </c>
      <c r="G147" s="254"/>
      <c r="H147" s="254"/>
      <c r="I147" s="254"/>
      <c r="J147" s="165" t="s">
        <v>178</v>
      </c>
      <c r="K147" s="166">
        <v>250</v>
      </c>
      <c r="L147" s="255">
        <v>0</v>
      </c>
      <c r="M147" s="256"/>
      <c r="N147" s="257">
        <f>ROUND(L147*K147,2)</f>
        <v>0</v>
      </c>
      <c r="O147" s="257"/>
      <c r="P147" s="257"/>
      <c r="Q147" s="257"/>
      <c r="R147" s="37"/>
      <c r="T147" s="167" t="s">
        <v>22</v>
      </c>
      <c r="U147" s="44" t="s">
        <v>43</v>
      </c>
      <c r="V147" s="36"/>
      <c r="W147" s="168">
        <f>V147*K147</f>
        <v>0</v>
      </c>
      <c r="X147" s="168">
        <v>0</v>
      </c>
      <c r="Y147" s="168">
        <f>X147*K147</f>
        <v>0</v>
      </c>
      <c r="Z147" s="168">
        <v>0</v>
      </c>
      <c r="AA147" s="169">
        <f>Z147*K147</f>
        <v>0</v>
      </c>
      <c r="AR147" s="18" t="s">
        <v>141</v>
      </c>
      <c r="AT147" s="18" t="s">
        <v>137</v>
      </c>
      <c r="AU147" s="18" t="s">
        <v>99</v>
      </c>
      <c r="AY147" s="18" t="s">
        <v>136</v>
      </c>
      <c r="BE147" s="105">
        <f>IF(U147="základní",N147,0)</f>
        <v>0</v>
      </c>
      <c r="BF147" s="105">
        <f>IF(U147="snížená",N147,0)</f>
        <v>0</v>
      </c>
      <c r="BG147" s="105">
        <f>IF(U147="zákl. přenesená",N147,0)</f>
        <v>0</v>
      </c>
      <c r="BH147" s="105">
        <f>IF(U147="sníž. přenesená",N147,0)</f>
        <v>0</v>
      </c>
      <c r="BI147" s="105">
        <f>IF(U147="nulová",N147,0)</f>
        <v>0</v>
      </c>
      <c r="BJ147" s="18" t="s">
        <v>83</v>
      </c>
      <c r="BK147" s="105">
        <f>ROUND(L147*K147,2)</f>
        <v>0</v>
      </c>
      <c r="BL147" s="18" t="s">
        <v>141</v>
      </c>
      <c r="BM147" s="18" t="s">
        <v>225</v>
      </c>
    </row>
    <row r="148" spans="2:51" s="10" customFormat="1" ht="15" customHeight="1">
      <c r="B148" s="170"/>
      <c r="C148" s="171"/>
      <c r="D148" s="171"/>
      <c r="E148" s="172" t="s">
        <v>22</v>
      </c>
      <c r="F148" s="258" t="s">
        <v>226</v>
      </c>
      <c r="G148" s="259"/>
      <c r="H148" s="259"/>
      <c r="I148" s="259"/>
      <c r="J148" s="171"/>
      <c r="K148" s="173">
        <v>250</v>
      </c>
      <c r="L148" s="171"/>
      <c r="M148" s="171"/>
      <c r="N148" s="171"/>
      <c r="O148" s="171"/>
      <c r="P148" s="171"/>
      <c r="Q148" s="171"/>
      <c r="R148" s="174"/>
      <c r="T148" s="175"/>
      <c r="U148" s="171"/>
      <c r="V148" s="171"/>
      <c r="W148" s="171"/>
      <c r="X148" s="171"/>
      <c r="Y148" s="171"/>
      <c r="Z148" s="171"/>
      <c r="AA148" s="176"/>
      <c r="AT148" s="177" t="s">
        <v>165</v>
      </c>
      <c r="AU148" s="177" t="s">
        <v>99</v>
      </c>
      <c r="AV148" s="10" t="s">
        <v>99</v>
      </c>
      <c r="AW148" s="10" t="s">
        <v>35</v>
      </c>
      <c r="AX148" s="10" t="s">
        <v>83</v>
      </c>
      <c r="AY148" s="177" t="s">
        <v>136</v>
      </c>
    </row>
    <row r="149" spans="2:65" s="1" customFormat="1" ht="15" customHeight="1">
      <c r="B149" s="35"/>
      <c r="C149" s="178" t="s">
        <v>227</v>
      </c>
      <c r="D149" s="178" t="s">
        <v>218</v>
      </c>
      <c r="E149" s="179" t="s">
        <v>228</v>
      </c>
      <c r="F149" s="260" t="s">
        <v>229</v>
      </c>
      <c r="G149" s="260"/>
      <c r="H149" s="260"/>
      <c r="I149" s="260"/>
      <c r="J149" s="180" t="s">
        <v>204</v>
      </c>
      <c r="K149" s="181">
        <v>35</v>
      </c>
      <c r="L149" s="261">
        <v>0</v>
      </c>
      <c r="M149" s="262"/>
      <c r="N149" s="263">
        <f>ROUND(L149*K149,2)</f>
        <v>0</v>
      </c>
      <c r="O149" s="257"/>
      <c r="P149" s="257"/>
      <c r="Q149" s="257"/>
      <c r="R149" s="37"/>
      <c r="T149" s="167" t="s">
        <v>22</v>
      </c>
      <c r="U149" s="44" t="s">
        <v>43</v>
      </c>
      <c r="V149" s="36"/>
      <c r="W149" s="168">
        <f>V149*K149</f>
        <v>0</v>
      </c>
      <c r="X149" s="168">
        <v>1</v>
      </c>
      <c r="Y149" s="168">
        <f>X149*K149</f>
        <v>35</v>
      </c>
      <c r="Z149" s="168">
        <v>0</v>
      </c>
      <c r="AA149" s="169">
        <f>Z149*K149</f>
        <v>0</v>
      </c>
      <c r="AR149" s="18" t="s">
        <v>171</v>
      </c>
      <c r="AT149" s="18" t="s">
        <v>218</v>
      </c>
      <c r="AU149" s="18" t="s">
        <v>99</v>
      </c>
      <c r="AY149" s="18" t="s">
        <v>136</v>
      </c>
      <c r="BE149" s="105">
        <f>IF(U149="základní",N149,0)</f>
        <v>0</v>
      </c>
      <c r="BF149" s="105">
        <f>IF(U149="snížená",N149,0)</f>
        <v>0</v>
      </c>
      <c r="BG149" s="105">
        <f>IF(U149="zákl. přenesená",N149,0)</f>
        <v>0</v>
      </c>
      <c r="BH149" s="105">
        <f>IF(U149="sníž. přenesená",N149,0)</f>
        <v>0</v>
      </c>
      <c r="BI149" s="105">
        <f>IF(U149="nulová",N149,0)</f>
        <v>0</v>
      </c>
      <c r="BJ149" s="18" t="s">
        <v>83</v>
      </c>
      <c r="BK149" s="105">
        <f>ROUND(L149*K149,2)</f>
        <v>0</v>
      </c>
      <c r="BL149" s="18" t="s">
        <v>141</v>
      </c>
      <c r="BM149" s="18" t="s">
        <v>230</v>
      </c>
    </row>
    <row r="150" spans="2:65" s="1" customFormat="1" ht="15" customHeight="1">
      <c r="B150" s="35"/>
      <c r="C150" s="163" t="s">
        <v>10</v>
      </c>
      <c r="D150" s="163" t="s">
        <v>137</v>
      </c>
      <c r="E150" s="164" t="s">
        <v>231</v>
      </c>
      <c r="F150" s="254" t="s">
        <v>232</v>
      </c>
      <c r="G150" s="254"/>
      <c r="H150" s="254"/>
      <c r="I150" s="254"/>
      <c r="J150" s="165" t="s">
        <v>178</v>
      </c>
      <c r="K150" s="166">
        <v>250</v>
      </c>
      <c r="L150" s="255">
        <v>0</v>
      </c>
      <c r="M150" s="256"/>
      <c r="N150" s="257">
        <f>ROUND(L150*K150,2)</f>
        <v>0</v>
      </c>
      <c r="O150" s="257"/>
      <c r="P150" s="257"/>
      <c r="Q150" s="257"/>
      <c r="R150" s="37"/>
      <c r="T150" s="167" t="s">
        <v>22</v>
      </c>
      <c r="U150" s="44" t="s">
        <v>43</v>
      </c>
      <c r="V150" s="36"/>
      <c r="W150" s="168">
        <f>V150*K150</f>
        <v>0</v>
      </c>
      <c r="X150" s="168">
        <v>0</v>
      </c>
      <c r="Y150" s="168">
        <f>X150*K150</f>
        <v>0</v>
      </c>
      <c r="Z150" s="168">
        <v>0</v>
      </c>
      <c r="AA150" s="169">
        <f>Z150*K150</f>
        <v>0</v>
      </c>
      <c r="AR150" s="18" t="s">
        <v>141</v>
      </c>
      <c r="AT150" s="18" t="s">
        <v>137</v>
      </c>
      <c r="AU150" s="18" t="s">
        <v>99</v>
      </c>
      <c r="AY150" s="18" t="s">
        <v>136</v>
      </c>
      <c r="BE150" s="105">
        <f>IF(U150="základní",N150,0)</f>
        <v>0</v>
      </c>
      <c r="BF150" s="105">
        <f>IF(U150="snížená",N150,0)</f>
        <v>0</v>
      </c>
      <c r="BG150" s="105">
        <f>IF(U150="zákl. přenesená",N150,0)</f>
        <v>0</v>
      </c>
      <c r="BH150" s="105">
        <f>IF(U150="sníž. přenesená",N150,0)</f>
        <v>0</v>
      </c>
      <c r="BI150" s="105">
        <f>IF(U150="nulová",N150,0)</f>
        <v>0</v>
      </c>
      <c r="BJ150" s="18" t="s">
        <v>83</v>
      </c>
      <c r="BK150" s="105">
        <f>ROUND(L150*K150,2)</f>
        <v>0</v>
      </c>
      <c r="BL150" s="18" t="s">
        <v>141</v>
      </c>
      <c r="BM150" s="18" t="s">
        <v>233</v>
      </c>
    </row>
    <row r="151" spans="2:65" s="1" customFormat="1" ht="15" customHeight="1">
      <c r="B151" s="35"/>
      <c r="C151" s="178" t="s">
        <v>234</v>
      </c>
      <c r="D151" s="178" t="s">
        <v>218</v>
      </c>
      <c r="E151" s="179" t="s">
        <v>235</v>
      </c>
      <c r="F151" s="260" t="s">
        <v>236</v>
      </c>
      <c r="G151" s="260"/>
      <c r="H151" s="260"/>
      <c r="I151" s="260"/>
      <c r="J151" s="180" t="s">
        <v>237</v>
      </c>
      <c r="K151" s="181">
        <v>4</v>
      </c>
      <c r="L151" s="261">
        <v>0</v>
      </c>
      <c r="M151" s="262"/>
      <c r="N151" s="263">
        <f>ROUND(L151*K151,2)</f>
        <v>0</v>
      </c>
      <c r="O151" s="257"/>
      <c r="P151" s="257"/>
      <c r="Q151" s="257"/>
      <c r="R151" s="37"/>
      <c r="T151" s="167" t="s">
        <v>22</v>
      </c>
      <c r="U151" s="44" t="s">
        <v>43</v>
      </c>
      <c r="V151" s="36"/>
      <c r="W151" s="168">
        <f>V151*K151</f>
        <v>0</v>
      </c>
      <c r="X151" s="168">
        <v>0.001</v>
      </c>
      <c r="Y151" s="168">
        <f>X151*K151</f>
        <v>0.004</v>
      </c>
      <c r="Z151" s="168">
        <v>0</v>
      </c>
      <c r="AA151" s="169">
        <f>Z151*K151</f>
        <v>0</v>
      </c>
      <c r="AR151" s="18" t="s">
        <v>171</v>
      </c>
      <c r="AT151" s="18" t="s">
        <v>218</v>
      </c>
      <c r="AU151" s="18" t="s">
        <v>99</v>
      </c>
      <c r="AY151" s="18" t="s">
        <v>136</v>
      </c>
      <c r="BE151" s="105">
        <f>IF(U151="základní",N151,0)</f>
        <v>0</v>
      </c>
      <c r="BF151" s="105">
        <f>IF(U151="snížená",N151,0)</f>
        <v>0</v>
      </c>
      <c r="BG151" s="105">
        <f>IF(U151="zákl. přenesená",N151,0)</f>
        <v>0</v>
      </c>
      <c r="BH151" s="105">
        <f>IF(U151="sníž. přenesená",N151,0)</f>
        <v>0</v>
      </c>
      <c r="BI151" s="105">
        <f>IF(U151="nulová",N151,0)</f>
        <v>0</v>
      </c>
      <c r="BJ151" s="18" t="s">
        <v>83</v>
      </c>
      <c r="BK151" s="105">
        <f>ROUND(L151*K151,2)</f>
        <v>0</v>
      </c>
      <c r="BL151" s="18" t="s">
        <v>141</v>
      </c>
      <c r="BM151" s="18" t="s">
        <v>238</v>
      </c>
    </row>
    <row r="152" spans="2:63" s="9" customFormat="1" ht="29.85" customHeight="1">
      <c r="B152" s="152"/>
      <c r="C152" s="153"/>
      <c r="D152" s="162" t="s">
        <v>109</v>
      </c>
      <c r="E152" s="162"/>
      <c r="F152" s="162"/>
      <c r="G152" s="162"/>
      <c r="H152" s="162"/>
      <c r="I152" s="162"/>
      <c r="J152" s="162"/>
      <c r="K152" s="162"/>
      <c r="L152" s="162"/>
      <c r="M152" s="162"/>
      <c r="N152" s="272">
        <f>BK152</f>
        <v>0</v>
      </c>
      <c r="O152" s="273"/>
      <c r="P152" s="273"/>
      <c r="Q152" s="273"/>
      <c r="R152" s="155"/>
      <c r="T152" s="156"/>
      <c r="U152" s="153"/>
      <c r="V152" s="153"/>
      <c r="W152" s="157">
        <f>SUM(W153:W156)</f>
        <v>0</v>
      </c>
      <c r="X152" s="153"/>
      <c r="Y152" s="157">
        <f>SUM(Y153:Y156)</f>
        <v>0.07431</v>
      </c>
      <c r="Z152" s="153"/>
      <c r="AA152" s="158">
        <f>SUM(AA153:AA156)</f>
        <v>0.15</v>
      </c>
      <c r="AR152" s="159" t="s">
        <v>83</v>
      </c>
      <c r="AT152" s="160" t="s">
        <v>77</v>
      </c>
      <c r="AU152" s="160" t="s">
        <v>83</v>
      </c>
      <c r="AY152" s="159" t="s">
        <v>136</v>
      </c>
      <c r="BK152" s="161">
        <f>SUM(BK153:BK156)</f>
        <v>0</v>
      </c>
    </row>
    <row r="153" spans="2:65" s="1" customFormat="1" ht="15" customHeight="1">
      <c r="B153" s="35"/>
      <c r="C153" s="163" t="s">
        <v>239</v>
      </c>
      <c r="D153" s="163" t="s">
        <v>137</v>
      </c>
      <c r="E153" s="164" t="s">
        <v>240</v>
      </c>
      <c r="F153" s="254" t="s">
        <v>241</v>
      </c>
      <c r="G153" s="254"/>
      <c r="H153" s="254"/>
      <c r="I153" s="254"/>
      <c r="J153" s="165" t="s">
        <v>145</v>
      </c>
      <c r="K153" s="166">
        <v>1</v>
      </c>
      <c r="L153" s="255">
        <v>0</v>
      </c>
      <c r="M153" s="256"/>
      <c r="N153" s="257">
        <f>ROUND(L153*K153,2)</f>
        <v>0</v>
      </c>
      <c r="O153" s="257"/>
      <c r="P153" s="257"/>
      <c r="Q153" s="257"/>
      <c r="R153" s="37"/>
      <c r="T153" s="167" t="s">
        <v>22</v>
      </c>
      <c r="U153" s="44" t="s">
        <v>43</v>
      </c>
      <c r="V153" s="36"/>
      <c r="W153" s="168">
        <f>V153*K153</f>
        <v>0</v>
      </c>
      <c r="X153" s="168">
        <v>0.015</v>
      </c>
      <c r="Y153" s="168">
        <f>X153*K153</f>
        <v>0.015</v>
      </c>
      <c r="Z153" s="168">
        <v>0.15</v>
      </c>
      <c r="AA153" s="169">
        <f>Z153*K153</f>
        <v>0.15</v>
      </c>
      <c r="AR153" s="18" t="s">
        <v>141</v>
      </c>
      <c r="AT153" s="18" t="s">
        <v>137</v>
      </c>
      <c r="AU153" s="18" t="s">
        <v>99</v>
      </c>
      <c r="AY153" s="18" t="s">
        <v>136</v>
      </c>
      <c r="BE153" s="105">
        <f>IF(U153="základní",N153,0)</f>
        <v>0</v>
      </c>
      <c r="BF153" s="105">
        <f>IF(U153="snížená",N153,0)</f>
        <v>0</v>
      </c>
      <c r="BG153" s="105">
        <f>IF(U153="zákl. přenesená",N153,0)</f>
        <v>0</v>
      </c>
      <c r="BH153" s="105">
        <f>IF(U153="sníž. přenesená",N153,0)</f>
        <v>0</v>
      </c>
      <c r="BI153" s="105">
        <f>IF(U153="nulová",N153,0)</f>
        <v>0</v>
      </c>
      <c r="BJ153" s="18" t="s">
        <v>83</v>
      </c>
      <c r="BK153" s="105">
        <f>ROUND(L153*K153,2)</f>
        <v>0</v>
      </c>
      <c r="BL153" s="18" t="s">
        <v>141</v>
      </c>
      <c r="BM153" s="18" t="s">
        <v>242</v>
      </c>
    </row>
    <row r="154" spans="2:65" s="1" customFormat="1" ht="15" customHeight="1">
      <c r="B154" s="35"/>
      <c r="C154" s="163" t="s">
        <v>243</v>
      </c>
      <c r="D154" s="163" t="s">
        <v>137</v>
      </c>
      <c r="E154" s="164" t="s">
        <v>244</v>
      </c>
      <c r="F154" s="254" t="s">
        <v>245</v>
      </c>
      <c r="G154" s="254"/>
      <c r="H154" s="254"/>
      <c r="I154" s="254"/>
      <c r="J154" s="165" t="s">
        <v>153</v>
      </c>
      <c r="K154" s="166">
        <v>20</v>
      </c>
      <c r="L154" s="255">
        <v>0</v>
      </c>
      <c r="M154" s="256"/>
      <c r="N154" s="257">
        <f>ROUND(L154*K154,2)</f>
        <v>0</v>
      </c>
      <c r="O154" s="257"/>
      <c r="P154" s="257"/>
      <c r="Q154" s="257"/>
      <c r="R154" s="37"/>
      <c r="T154" s="167" t="s">
        <v>22</v>
      </c>
      <c r="U154" s="44" t="s">
        <v>43</v>
      </c>
      <c r="V154" s="36"/>
      <c r="W154" s="168">
        <f>V154*K154</f>
        <v>0</v>
      </c>
      <c r="X154" s="168">
        <v>0.00287</v>
      </c>
      <c r="Y154" s="168">
        <f>X154*K154</f>
        <v>0.05740000000000001</v>
      </c>
      <c r="Z154" s="168">
        <v>0</v>
      </c>
      <c r="AA154" s="169">
        <f>Z154*K154</f>
        <v>0</v>
      </c>
      <c r="AR154" s="18" t="s">
        <v>141</v>
      </c>
      <c r="AT154" s="18" t="s">
        <v>137</v>
      </c>
      <c r="AU154" s="18" t="s">
        <v>99</v>
      </c>
      <c r="AY154" s="18" t="s">
        <v>136</v>
      </c>
      <c r="BE154" s="105">
        <f>IF(U154="základní",N154,0)</f>
        <v>0</v>
      </c>
      <c r="BF154" s="105">
        <f>IF(U154="snížená",N154,0)</f>
        <v>0</v>
      </c>
      <c r="BG154" s="105">
        <f>IF(U154="zákl. přenesená",N154,0)</f>
        <v>0</v>
      </c>
      <c r="BH154" s="105">
        <f>IF(U154="sníž. přenesená",N154,0)</f>
        <v>0</v>
      </c>
      <c r="BI154" s="105">
        <f>IF(U154="nulová",N154,0)</f>
        <v>0</v>
      </c>
      <c r="BJ154" s="18" t="s">
        <v>83</v>
      </c>
      <c r="BK154" s="105">
        <f>ROUND(L154*K154,2)</f>
        <v>0</v>
      </c>
      <c r="BL154" s="18" t="s">
        <v>141</v>
      </c>
      <c r="BM154" s="18" t="s">
        <v>246</v>
      </c>
    </row>
    <row r="155" spans="2:65" s="1" customFormat="1" ht="30" customHeight="1">
      <c r="B155" s="35"/>
      <c r="C155" s="163" t="s">
        <v>247</v>
      </c>
      <c r="D155" s="163" t="s">
        <v>137</v>
      </c>
      <c r="E155" s="164" t="s">
        <v>248</v>
      </c>
      <c r="F155" s="254" t="s">
        <v>249</v>
      </c>
      <c r="G155" s="254"/>
      <c r="H155" s="254"/>
      <c r="I155" s="254"/>
      <c r="J155" s="165" t="s">
        <v>140</v>
      </c>
      <c r="K155" s="166">
        <v>1</v>
      </c>
      <c r="L155" s="255">
        <v>0</v>
      </c>
      <c r="M155" s="256"/>
      <c r="N155" s="257">
        <f>ROUND(L155*K155,2)</f>
        <v>0</v>
      </c>
      <c r="O155" s="257"/>
      <c r="P155" s="257"/>
      <c r="Q155" s="257"/>
      <c r="R155" s="37"/>
      <c r="T155" s="167" t="s">
        <v>22</v>
      </c>
      <c r="U155" s="44" t="s">
        <v>43</v>
      </c>
      <c r="V155" s="36"/>
      <c r="W155" s="168">
        <f>V155*K155</f>
        <v>0</v>
      </c>
      <c r="X155" s="168">
        <v>1E-05</v>
      </c>
      <c r="Y155" s="168">
        <f>X155*K155</f>
        <v>1E-05</v>
      </c>
      <c r="Z155" s="168">
        <v>0</v>
      </c>
      <c r="AA155" s="169">
        <f>Z155*K155</f>
        <v>0</v>
      </c>
      <c r="AR155" s="18" t="s">
        <v>141</v>
      </c>
      <c r="AT155" s="18" t="s">
        <v>137</v>
      </c>
      <c r="AU155" s="18" t="s">
        <v>99</v>
      </c>
      <c r="AY155" s="18" t="s">
        <v>136</v>
      </c>
      <c r="BE155" s="105">
        <f>IF(U155="základní",N155,0)</f>
        <v>0</v>
      </c>
      <c r="BF155" s="105">
        <f>IF(U155="snížená",N155,0)</f>
        <v>0</v>
      </c>
      <c r="BG155" s="105">
        <f>IF(U155="zákl. přenesená",N155,0)</f>
        <v>0</v>
      </c>
      <c r="BH155" s="105">
        <f>IF(U155="sníž. přenesená",N155,0)</f>
        <v>0</v>
      </c>
      <c r="BI155" s="105">
        <f>IF(U155="nulová",N155,0)</f>
        <v>0</v>
      </c>
      <c r="BJ155" s="18" t="s">
        <v>83</v>
      </c>
      <c r="BK155" s="105">
        <f>ROUND(L155*K155,2)</f>
        <v>0</v>
      </c>
      <c r="BL155" s="18" t="s">
        <v>141</v>
      </c>
      <c r="BM155" s="18" t="s">
        <v>250</v>
      </c>
    </row>
    <row r="156" spans="2:65" s="1" customFormat="1" ht="15" customHeight="1">
      <c r="B156" s="35"/>
      <c r="C156" s="178" t="s">
        <v>251</v>
      </c>
      <c r="D156" s="178" t="s">
        <v>218</v>
      </c>
      <c r="E156" s="179" t="s">
        <v>252</v>
      </c>
      <c r="F156" s="260" t="s">
        <v>253</v>
      </c>
      <c r="G156" s="260"/>
      <c r="H156" s="260"/>
      <c r="I156" s="260"/>
      <c r="J156" s="180" t="s">
        <v>140</v>
      </c>
      <c r="K156" s="181">
        <v>1</v>
      </c>
      <c r="L156" s="261">
        <v>0</v>
      </c>
      <c r="M156" s="262"/>
      <c r="N156" s="263">
        <f>ROUND(L156*K156,2)</f>
        <v>0</v>
      </c>
      <c r="O156" s="257"/>
      <c r="P156" s="257"/>
      <c r="Q156" s="257"/>
      <c r="R156" s="37"/>
      <c r="T156" s="167" t="s">
        <v>22</v>
      </c>
      <c r="U156" s="44" t="s">
        <v>43</v>
      </c>
      <c r="V156" s="36"/>
      <c r="W156" s="168">
        <f>V156*K156</f>
        <v>0</v>
      </c>
      <c r="X156" s="168">
        <v>0.0019</v>
      </c>
      <c r="Y156" s="168">
        <f>X156*K156</f>
        <v>0.0019</v>
      </c>
      <c r="Z156" s="168">
        <v>0</v>
      </c>
      <c r="AA156" s="169">
        <f>Z156*K156</f>
        <v>0</v>
      </c>
      <c r="AR156" s="18" t="s">
        <v>171</v>
      </c>
      <c r="AT156" s="18" t="s">
        <v>218</v>
      </c>
      <c r="AU156" s="18" t="s">
        <v>99</v>
      </c>
      <c r="AY156" s="18" t="s">
        <v>136</v>
      </c>
      <c r="BE156" s="105">
        <f>IF(U156="základní",N156,0)</f>
        <v>0</v>
      </c>
      <c r="BF156" s="105">
        <f>IF(U156="snížená",N156,0)</f>
        <v>0</v>
      </c>
      <c r="BG156" s="105">
        <f>IF(U156="zákl. přenesená",N156,0)</f>
        <v>0</v>
      </c>
      <c r="BH156" s="105">
        <f>IF(U156="sníž. přenesená",N156,0)</f>
        <v>0</v>
      </c>
      <c r="BI156" s="105">
        <f>IF(U156="nulová",N156,0)</f>
        <v>0</v>
      </c>
      <c r="BJ156" s="18" t="s">
        <v>83</v>
      </c>
      <c r="BK156" s="105">
        <f>ROUND(L156*K156,2)</f>
        <v>0</v>
      </c>
      <c r="BL156" s="18" t="s">
        <v>141</v>
      </c>
      <c r="BM156" s="18" t="s">
        <v>254</v>
      </c>
    </row>
    <row r="157" spans="2:63" s="9" customFormat="1" ht="29.85" customHeight="1">
      <c r="B157" s="152"/>
      <c r="C157" s="153"/>
      <c r="D157" s="162" t="s">
        <v>110</v>
      </c>
      <c r="E157" s="162"/>
      <c r="F157" s="162"/>
      <c r="G157" s="162"/>
      <c r="H157" s="162"/>
      <c r="I157" s="162"/>
      <c r="J157" s="162"/>
      <c r="K157" s="162"/>
      <c r="L157" s="162"/>
      <c r="M157" s="162"/>
      <c r="N157" s="272">
        <f>BK157</f>
        <v>0</v>
      </c>
      <c r="O157" s="273"/>
      <c r="P157" s="273"/>
      <c r="Q157" s="273"/>
      <c r="R157" s="155"/>
      <c r="T157" s="156"/>
      <c r="U157" s="153"/>
      <c r="V157" s="153"/>
      <c r="W157" s="157">
        <f>SUM(W158:W159)</f>
        <v>0</v>
      </c>
      <c r="X157" s="153"/>
      <c r="Y157" s="157">
        <f>SUM(Y158:Y159)</f>
        <v>0</v>
      </c>
      <c r="Z157" s="153"/>
      <c r="AA157" s="158">
        <f>SUM(AA158:AA159)</f>
        <v>1.88</v>
      </c>
      <c r="AR157" s="159" t="s">
        <v>83</v>
      </c>
      <c r="AT157" s="160" t="s">
        <v>77</v>
      </c>
      <c r="AU157" s="160" t="s">
        <v>83</v>
      </c>
      <c r="AY157" s="159" t="s">
        <v>136</v>
      </c>
      <c r="BK157" s="161">
        <f>SUM(BK158:BK159)</f>
        <v>0</v>
      </c>
    </row>
    <row r="158" spans="2:65" s="1" customFormat="1" ht="15" customHeight="1">
      <c r="B158" s="35"/>
      <c r="C158" s="163" t="s">
        <v>255</v>
      </c>
      <c r="D158" s="163" t="s">
        <v>137</v>
      </c>
      <c r="E158" s="164" t="s">
        <v>256</v>
      </c>
      <c r="F158" s="254" t="s">
        <v>257</v>
      </c>
      <c r="G158" s="254"/>
      <c r="H158" s="254"/>
      <c r="I158" s="254"/>
      <c r="J158" s="165" t="s">
        <v>145</v>
      </c>
      <c r="K158" s="166">
        <v>1</v>
      </c>
      <c r="L158" s="255">
        <v>0</v>
      </c>
      <c r="M158" s="256"/>
      <c r="N158" s="257">
        <f>ROUND(L158*K158,2)</f>
        <v>0</v>
      </c>
      <c r="O158" s="257"/>
      <c r="P158" s="257"/>
      <c r="Q158" s="257"/>
      <c r="R158" s="37"/>
      <c r="T158" s="167" t="s">
        <v>22</v>
      </c>
      <c r="U158" s="44" t="s">
        <v>43</v>
      </c>
      <c r="V158" s="36"/>
      <c r="W158" s="168">
        <f>V158*K158</f>
        <v>0</v>
      </c>
      <c r="X158" s="168">
        <v>0</v>
      </c>
      <c r="Y158" s="168">
        <f>X158*K158</f>
        <v>0</v>
      </c>
      <c r="Z158" s="168">
        <v>0.02</v>
      </c>
      <c r="AA158" s="169">
        <f>Z158*K158</f>
        <v>0.02</v>
      </c>
      <c r="AR158" s="18" t="s">
        <v>141</v>
      </c>
      <c r="AT158" s="18" t="s">
        <v>137</v>
      </c>
      <c r="AU158" s="18" t="s">
        <v>99</v>
      </c>
      <c r="AY158" s="18" t="s">
        <v>136</v>
      </c>
      <c r="BE158" s="105">
        <f>IF(U158="základní",N158,0)</f>
        <v>0</v>
      </c>
      <c r="BF158" s="105">
        <f>IF(U158="snížená",N158,0)</f>
        <v>0</v>
      </c>
      <c r="BG158" s="105">
        <f>IF(U158="zákl. přenesená",N158,0)</f>
        <v>0</v>
      </c>
      <c r="BH158" s="105">
        <f>IF(U158="sníž. přenesená",N158,0)</f>
        <v>0</v>
      </c>
      <c r="BI158" s="105">
        <f>IF(U158="nulová",N158,0)</f>
        <v>0</v>
      </c>
      <c r="BJ158" s="18" t="s">
        <v>83</v>
      </c>
      <c r="BK158" s="105">
        <f>ROUND(L158*K158,2)</f>
        <v>0</v>
      </c>
      <c r="BL158" s="18" t="s">
        <v>141</v>
      </c>
      <c r="BM158" s="18" t="s">
        <v>258</v>
      </c>
    </row>
    <row r="159" spans="2:65" s="1" customFormat="1" ht="15" customHeight="1">
      <c r="B159" s="35"/>
      <c r="C159" s="163" t="s">
        <v>259</v>
      </c>
      <c r="D159" s="163" t="s">
        <v>137</v>
      </c>
      <c r="E159" s="164" t="s">
        <v>260</v>
      </c>
      <c r="F159" s="254" t="s">
        <v>261</v>
      </c>
      <c r="G159" s="254"/>
      <c r="H159" s="254"/>
      <c r="I159" s="254"/>
      <c r="J159" s="165" t="s">
        <v>153</v>
      </c>
      <c r="K159" s="166">
        <v>20</v>
      </c>
      <c r="L159" s="255">
        <v>0</v>
      </c>
      <c r="M159" s="256"/>
      <c r="N159" s="257">
        <f>ROUND(L159*K159,2)</f>
        <v>0</v>
      </c>
      <c r="O159" s="257"/>
      <c r="P159" s="257"/>
      <c r="Q159" s="257"/>
      <c r="R159" s="37"/>
      <c r="T159" s="167" t="s">
        <v>22</v>
      </c>
      <c r="U159" s="44" t="s">
        <v>43</v>
      </c>
      <c r="V159" s="36"/>
      <c r="W159" s="168">
        <f>V159*K159</f>
        <v>0</v>
      </c>
      <c r="X159" s="168">
        <v>0</v>
      </c>
      <c r="Y159" s="168">
        <f>X159*K159</f>
        <v>0</v>
      </c>
      <c r="Z159" s="168">
        <v>0.093</v>
      </c>
      <c r="AA159" s="169">
        <f>Z159*K159</f>
        <v>1.8599999999999999</v>
      </c>
      <c r="AR159" s="18" t="s">
        <v>141</v>
      </c>
      <c r="AT159" s="18" t="s">
        <v>137</v>
      </c>
      <c r="AU159" s="18" t="s">
        <v>99</v>
      </c>
      <c r="AY159" s="18" t="s">
        <v>136</v>
      </c>
      <c r="BE159" s="105">
        <f>IF(U159="základní",N159,0)</f>
        <v>0</v>
      </c>
      <c r="BF159" s="105">
        <f>IF(U159="snížená",N159,0)</f>
        <v>0</v>
      </c>
      <c r="BG159" s="105">
        <f>IF(U159="zákl. přenesená",N159,0)</f>
        <v>0</v>
      </c>
      <c r="BH159" s="105">
        <f>IF(U159="sníž. přenesená",N159,0)</f>
        <v>0</v>
      </c>
      <c r="BI159" s="105">
        <f>IF(U159="nulová",N159,0)</f>
        <v>0</v>
      </c>
      <c r="BJ159" s="18" t="s">
        <v>83</v>
      </c>
      <c r="BK159" s="105">
        <f>ROUND(L159*K159,2)</f>
        <v>0</v>
      </c>
      <c r="BL159" s="18" t="s">
        <v>141</v>
      </c>
      <c r="BM159" s="18" t="s">
        <v>262</v>
      </c>
    </row>
    <row r="160" spans="2:63" s="9" customFormat="1" ht="29.85" customHeight="1">
      <c r="B160" s="152"/>
      <c r="C160" s="153"/>
      <c r="D160" s="162" t="s">
        <v>111</v>
      </c>
      <c r="E160" s="162"/>
      <c r="F160" s="162"/>
      <c r="G160" s="162"/>
      <c r="H160" s="162"/>
      <c r="I160" s="162"/>
      <c r="J160" s="162"/>
      <c r="K160" s="162"/>
      <c r="L160" s="162"/>
      <c r="M160" s="162"/>
      <c r="N160" s="272">
        <f>BK160</f>
        <v>0</v>
      </c>
      <c r="O160" s="273"/>
      <c r="P160" s="273"/>
      <c r="Q160" s="273"/>
      <c r="R160" s="155"/>
      <c r="T160" s="156"/>
      <c r="U160" s="153"/>
      <c r="V160" s="153"/>
      <c r="W160" s="157">
        <f>SUM(W161:W165)</f>
        <v>0</v>
      </c>
      <c r="X160" s="153"/>
      <c r="Y160" s="157">
        <f>SUM(Y161:Y165)</f>
        <v>0</v>
      </c>
      <c r="Z160" s="153"/>
      <c r="AA160" s="158">
        <f>SUM(AA161:AA165)</f>
        <v>0</v>
      </c>
      <c r="AR160" s="159" t="s">
        <v>83</v>
      </c>
      <c r="AT160" s="160" t="s">
        <v>77</v>
      </c>
      <c r="AU160" s="160" t="s">
        <v>83</v>
      </c>
      <c r="AY160" s="159" t="s">
        <v>136</v>
      </c>
      <c r="BK160" s="161">
        <f>SUM(BK161:BK165)</f>
        <v>0</v>
      </c>
    </row>
    <row r="161" spans="2:65" s="1" customFormat="1" ht="15" customHeight="1">
      <c r="B161" s="35"/>
      <c r="C161" s="163" t="s">
        <v>263</v>
      </c>
      <c r="D161" s="163" t="s">
        <v>137</v>
      </c>
      <c r="E161" s="164" t="s">
        <v>264</v>
      </c>
      <c r="F161" s="254" t="s">
        <v>265</v>
      </c>
      <c r="G161" s="254"/>
      <c r="H161" s="254"/>
      <c r="I161" s="254"/>
      <c r="J161" s="165" t="s">
        <v>204</v>
      </c>
      <c r="K161" s="166">
        <v>2.03</v>
      </c>
      <c r="L161" s="255">
        <v>0</v>
      </c>
      <c r="M161" s="256"/>
      <c r="N161" s="257">
        <f>ROUND(L161*K161,2)</f>
        <v>0</v>
      </c>
      <c r="O161" s="257"/>
      <c r="P161" s="257"/>
      <c r="Q161" s="257"/>
      <c r="R161" s="37"/>
      <c r="T161" s="167" t="s">
        <v>22</v>
      </c>
      <c r="U161" s="44" t="s">
        <v>43</v>
      </c>
      <c r="V161" s="36"/>
      <c r="W161" s="168">
        <f>V161*K161</f>
        <v>0</v>
      </c>
      <c r="X161" s="168">
        <v>0</v>
      </c>
      <c r="Y161" s="168">
        <f>X161*K161</f>
        <v>0</v>
      </c>
      <c r="Z161" s="168">
        <v>0</v>
      </c>
      <c r="AA161" s="169">
        <f>Z161*K161</f>
        <v>0</v>
      </c>
      <c r="AR161" s="18" t="s">
        <v>141</v>
      </c>
      <c r="AT161" s="18" t="s">
        <v>137</v>
      </c>
      <c r="AU161" s="18" t="s">
        <v>99</v>
      </c>
      <c r="AY161" s="18" t="s">
        <v>136</v>
      </c>
      <c r="BE161" s="105">
        <f>IF(U161="základní",N161,0)</f>
        <v>0</v>
      </c>
      <c r="BF161" s="105">
        <f>IF(U161="snížená",N161,0)</f>
        <v>0</v>
      </c>
      <c r="BG161" s="105">
        <f>IF(U161="zákl. přenesená",N161,0)</f>
        <v>0</v>
      </c>
      <c r="BH161" s="105">
        <f>IF(U161="sníž. přenesená",N161,0)</f>
        <v>0</v>
      </c>
      <c r="BI161" s="105">
        <f>IF(U161="nulová",N161,0)</f>
        <v>0</v>
      </c>
      <c r="BJ161" s="18" t="s">
        <v>83</v>
      </c>
      <c r="BK161" s="105">
        <f>ROUND(L161*K161,2)</f>
        <v>0</v>
      </c>
      <c r="BL161" s="18" t="s">
        <v>141</v>
      </c>
      <c r="BM161" s="18" t="s">
        <v>266</v>
      </c>
    </row>
    <row r="162" spans="2:65" s="1" customFormat="1" ht="30" customHeight="1">
      <c r="B162" s="35"/>
      <c r="C162" s="163" t="s">
        <v>267</v>
      </c>
      <c r="D162" s="163" t="s">
        <v>137</v>
      </c>
      <c r="E162" s="164" t="s">
        <v>268</v>
      </c>
      <c r="F162" s="254" t="s">
        <v>269</v>
      </c>
      <c r="G162" s="254"/>
      <c r="H162" s="254"/>
      <c r="I162" s="254"/>
      <c r="J162" s="165" t="s">
        <v>204</v>
      </c>
      <c r="K162" s="166">
        <v>2.03</v>
      </c>
      <c r="L162" s="255">
        <v>0</v>
      </c>
      <c r="M162" s="256"/>
      <c r="N162" s="257">
        <f>ROUND(L162*K162,2)</f>
        <v>0</v>
      </c>
      <c r="O162" s="257"/>
      <c r="P162" s="257"/>
      <c r="Q162" s="257"/>
      <c r="R162" s="37"/>
      <c r="T162" s="167" t="s">
        <v>22</v>
      </c>
      <c r="U162" s="44" t="s">
        <v>43</v>
      </c>
      <c r="V162" s="36"/>
      <c r="W162" s="168">
        <f>V162*K162</f>
        <v>0</v>
      </c>
      <c r="X162" s="168">
        <v>0</v>
      </c>
      <c r="Y162" s="168">
        <f>X162*K162</f>
        <v>0</v>
      </c>
      <c r="Z162" s="168">
        <v>0</v>
      </c>
      <c r="AA162" s="169">
        <f>Z162*K162</f>
        <v>0</v>
      </c>
      <c r="AR162" s="18" t="s">
        <v>141</v>
      </c>
      <c r="AT162" s="18" t="s">
        <v>137</v>
      </c>
      <c r="AU162" s="18" t="s">
        <v>99</v>
      </c>
      <c r="AY162" s="18" t="s">
        <v>136</v>
      </c>
      <c r="BE162" s="105">
        <f>IF(U162="základní",N162,0)</f>
        <v>0</v>
      </c>
      <c r="BF162" s="105">
        <f>IF(U162="snížená",N162,0)</f>
        <v>0</v>
      </c>
      <c r="BG162" s="105">
        <f>IF(U162="zákl. přenesená",N162,0)</f>
        <v>0</v>
      </c>
      <c r="BH162" s="105">
        <f>IF(U162="sníž. přenesená",N162,0)</f>
        <v>0</v>
      </c>
      <c r="BI162" s="105">
        <f>IF(U162="nulová",N162,0)</f>
        <v>0</v>
      </c>
      <c r="BJ162" s="18" t="s">
        <v>83</v>
      </c>
      <c r="BK162" s="105">
        <f>ROUND(L162*K162,2)</f>
        <v>0</v>
      </c>
      <c r="BL162" s="18" t="s">
        <v>141</v>
      </c>
      <c r="BM162" s="18" t="s">
        <v>270</v>
      </c>
    </row>
    <row r="163" spans="2:65" s="1" customFormat="1" ht="15" customHeight="1">
      <c r="B163" s="35"/>
      <c r="C163" s="163" t="s">
        <v>271</v>
      </c>
      <c r="D163" s="163" t="s">
        <v>137</v>
      </c>
      <c r="E163" s="164" t="s">
        <v>272</v>
      </c>
      <c r="F163" s="254" t="s">
        <v>273</v>
      </c>
      <c r="G163" s="254"/>
      <c r="H163" s="254"/>
      <c r="I163" s="254"/>
      <c r="J163" s="165" t="s">
        <v>204</v>
      </c>
      <c r="K163" s="166">
        <v>2.03</v>
      </c>
      <c r="L163" s="255">
        <v>0</v>
      </c>
      <c r="M163" s="256"/>
      <c r="N163" s="257">
        <f>ROUND(L163*K163,2)</f>
        <v>0</v>
      </c>
      <c r="O163" s="257"/>
      <c r="P163" s="257"/>
      <c r="Q163" s="257"/>
      <c r="R163" s="37"/>
      <c r="T163" s="167" t="s">
        <v>22</v>
      </c>
      <c r="U163" s="44" t="s">
        <v>43</v>
      </c>
      <c r="V163" s="36"/>
      <c r="W163" s="168">
        <f>V163*K163</f>
        <v>0</v>
      </c>
      <c r="X163" s="168">
        <v>0</v>
      </c>
      <c r="Y163" s="168">
        <f>X163*K163</f>
        <v>0</v>
      </c>
      <c r="Z163" s="168">
        <v>0</v>
      </c>
      <c r="AA163" s="169">
        <f>Z163*K163</f>
        <v>0</v>
      </c>
      <c r="AR163" s="18" t="s">
        <v>141</v>
      </c>
      <c r="AT163" s="18" t="s">
        <v>137</v>
      </c>
      <c r="AU163" s="18" t="s">
        <v>99</v>
      </c>
      <c r="AY163" s="18" t="s">
        <v>136</v>
      </c>
      <c r="BE163" s="105">
        <f>IF(U163="základní",N163,0)</f>
        <v>0</v>
      </c>
      <c r="BF163" s="105">
        <f>IF(U163="snížená",N163,0)</f>
        <v>0</v>
      </c>
      <c r="BG163" s="105">
        <f>IF(U163="zákl. přenesená",N163,0)</f>
        <v>0</v>
      </c>
      <c r="BH163" s="105">
        <f>IF(U163="sníž. přenesená",N163,0)</f>
        <v>0</v>
      </c>
      <c r="BI163" s="105">
        <f>IF(U163="nulová",N163,0)</f>
        <v>0</v>
      </c>
      <c r="BJ163" s="18" t="s">
        <v>83</v>
      </c>
      <c r="BK163" s="105">
        <f>ROUND(L163*K163,2)</f>
        <v>0</v>
      </c>
      <c r="BL163" s="18" t="s">
        <v>141</v>
      </c>
      <c r="BM163" s="18" t="s">
        <v>274</v>
      </c>
    </row>
    <row r="164" spans="2:65" s="1" customFormat="1" ht="15" customHeight="1">
      <c r="B164" s="35"/>
      <c r="C164" s="163" t="s">
        <v>275</v>
      </c>
      <c r="D164" s="163" t="s">
        <v>137</v>
      </c>
      <c r="E164" s="164" t="s">
        <v>276</v>
      </c>
      <c r="F164" s="254" t="s">
        <v>277</v>
      </c>
      <c r="G164" s="254"/>
      <c r="H164" s="254"/>
      <c r="I164" s="254"/>
      <c r="J164" s="165" t="s">
        <v>204</v>
      </c>
      <c r="K164" s="166">
        <v>18.27</v>
      </c>
      <c r="L164" s="255">
        <v>0</v>
      </c>
      <c r="M164" s="256"/>
      <c r="N164" s="257">
        <f>ROUND(L164*K164,2)</f>
        <v>0</v>
      </c>
      <c r="O164" s="257"/>
      <c r="P164" s="257"/>
      <c r="Q164" s="257"/>
      <c r="R164" s="37"/>
      <c r="T164" s="167" t="s">
        <v>22</v>
      </c>
      <c r="U164" s="44" t="s">
        <v>43</v>
      </c>
      <c r="V164" s="36"/>
      <c r="W164" s="168">
        <f>V164*K164</f>
        <v>0</v>
      </c>
      <c r="X164" s="168">
        <v>0</v>
      </c>
      <c r="Y164" s="168">
        <f>X164*K164</f>
        <v>0</v>
      </c>
      <c r="Z164" s="168">
        <v>0</v>
      </c>
      <c r="AA164" s="169">
        <f>Z164*K164</f>
        <v>0</v>
      </c>
      <c r="AR164" s="18" t="s">
        <v>141</v>
      </c>
      <c r="AT164" s="18" t="s">
        <v>137</v>
      </c>
      <c r="AU164" s="18" t="s">
        <v>99</v>
      </c>
      <c r="AY164" s="18" t="s">
        <v>136</v>
      </c>
      <c r="BE164" s="105">
        <f>IF(U164="základní",N164,0)</f>
        <v>0</v>
      </c>
      <c r="BF164" s="105">
        <f>IF(U164="snížená",N164,0)</f>
        <v>0</v>
      </c>
      <c r="BG164" s="105">
        <f>IF(U164="zákl. přenesená",N164,0)</f>
        <v>0</v>
      </c>
      <c r="BH164" s="105">
        <f>IF(U164="sníž. přenesená",N164,0)</f>
        <v>0</v>
      </c>
      <c r="BI164" s="105">
        <f>IF(U164="nulová",N164,0)</f>
        <v>0</v>
      </c>
      <c r="BJ164" s="18" t="s">
        <v>83</v>
      </c>
      <c r="BK164" s="105">
        <f>ROUND(L164*K164,2)</f>
        <v>0</v>
      </c>
      <c r="BL164" s="18" t="s">
        <v>141</v>
      </c>
      <c r="BM164" s="18" t="s">
        <v>278</v>
      </c>
    </row>
    <row r="165" spans="2:65" s="1" customFormat="1" ht="15" customHeight="1">
      <c r="B165" s="35"/>
      <c r="C165" s="163" t="s">
        <v>279</v>
      </c>
      <c r="D165" s="163" t="s">
        <v>137</v>
      </c>
      <c r="E165" s="164" t="s">
        <v>280</v>
      </c>
      <c r="F165" s="254" t="s">
        <v>281</v>
      </c>
      <c r="G165" s="254"/>
      <c r="H165" s="254"/>
      <c r="I165" s="254"/>
      <c r="J165" s="165" t="s">
        <v>204</v>
      </c>
      <c r="K165" s="166">
        <v>2.03</v>
      </c>
      <c r="L165" s="255">
        <v>0</v>
      </c>
      <c r="M165" s="256"/>
      <c r="N165" s="257">
        <f>ROUND(L165*K165,2)</f>
        <v>0</v>
      </c>
      <c r="O165" s="257"/>
      <c r="P165" s="257"/>
      <c r="Q165" s="257"/>
      <c r="R165" s="37"/>
      <c r="T165" s="167" t="s">
        <v>22</v>
      </c>
      <c r="U165" s="44" t="s">
        <v>43</v>
      </c>
      <c r="V165" s="36"/>
      <c r="W165" s="168">
        <f>V165*K165</f>
        <v>0</v>
      </c>
      <c r="X165" s="168">
        <v>0</v>
      </c>
      <c r="Y165" s="168">
        <f>X165*K165</f>
        <v>0</v>
      </c>
      <c r="Z165" s="168">
        <v>0</v>
      </c>
      <c r="AA165" s="169">
        <f>Z165*K165</f>
        <v>0</v>
      </c>
      <c r="AR165" s="18" t="s">
        <v>141</v>
      </c>
      <c r="AT165" s="18" t="s">
        <v>137</v>
      </c>
      <c r="AU165" s="18" t="s">
        <v>99</v>
      </c>
      <c r="AY165" s="18" t="s">
        <v>136</v>
      </c>
      <c r="BE165" s="105">
        <f>IF(U165="základní",N165,0)</f>
        <v>0</v>
      </c>
      <c r="BF165" s="105">
        <f>IF(U165="snížená",N165,0)</f>
        <v>0</v>
      </c>
      <c r="BG165" s="105">
        <f>IF(U165="zákl. přenesená",N165,0)</f>
        <v>0</v>
      </c>
      <c r="BH165" s="105">
        <f>IF(U165="sníž. přenesená",N165,0)</f>
        <v>0</v>
      </c>
      <c r="BI165" s="105">
        <f>IF(U165="nulová",N165,0)</f>
        <v>0</v>
      </c>
      <c r="BJ165" s="18" t="s">
        <v>83</v>
      </c>
      <c r="BK165" s="105">
        <f>ROUND(L165*K165,2)</f>
        <v>0</v>
      </c>
      <c r="BL165" s="18" t="s">
        <v>141</v>
      </c>
      <c r="BM165" s="18" t="s">
        <v>282</v>
      </c>
    </row>
    <row r="166" spans="2:63" s="9" customFormat="1" ht="30.75" customHeight="1">
      <c r="B166" s="152"/>
      <c r="C166" s="153"/>
      <c r="D166" s="154" t="s">
        <v>112</v>
      </c>
      <c r="E166" s="154"/>
      <c r="F166" s="154"/>
      <c r="G166" s="154"/>
      <c r="H166" s="154"/>
      <c r="I166" s="154"/>
      <c r="J166" s="154"/>
      <c r="K166" s="154"/>
      <c r="L166" s="154"/>
      <c r="M166" s="154"/>
      <c r="N166" s="274">
        <f>BK166</f>
        <v>0</v>
      </c>
      <c r="O166" s="275"/>
      <c r="P166" s="275"/>
      <c r="Q166" s="275"/>
      <c r="R166" s="155"/>
      <c r="T166" s="156"/>
      <c r="U166" s="153"/>
      <c r="V166" s="153"/>
      <c r="W166" s="157">
        <f>SUM(W167:W168)</f>
        <v>0</v>
      </c>
      <c r="X166" s="153"/>
      <c r="Y166" s="157">
        <f>SUM(Y167:Y168)</f>
        <v>0</v>
      </c>
      <c r="Z166" s="153"/>
      <c r="AA166" s="158">
        <f>SUM(AA167:AA168)</f>
        <v>0</v>
      </c>
      <c r="AR166" s="159" t="s">
        <v>155</v>
      </c>
      <c r="AT166" s="160" t="s">
        <v>77</v>
      </c>
      <c r="AU166" s="160" t="s">
        <v>78</v>
      </c>
      <c r="AY166" s="159" t="s">
        <v>136</v>
      </c>
      <c r="BK166" s="161">
        <f>SUM(BK167:BK168)</f>
        <v>0</v>
      </c>
    </row>
    <row r="167" spans="2:65" s="1" customFormat="1" ht="15" customHeight="1">
      <c r="B167" s="35"/>
      <c r="C167" s="163" t="s">
        <v>283</v>
      </c>
      <c r="D167" s="163" t="s">
        <v>137</v>
      </c>
      <c r="E167" s="164" t="s">
        <v>284</v>
      </c>
      <c r="F167" s="254" t="s">
        <v>285</v>
      </c>
      <c r="G167" s="254"/>
      <c r="H167" s="254"/>
      <c r="I167" s="254"/>
      <c r="J167" s="165" t="s">
        <v>286</v>
      </c>
      <c r="K167" s="166">
        <v>1</v>
      </c>
      <c r="L167" s="255">
        <v>0</v>
      </c>
      <c r="M167" s="256"/>
      <c r="N167" s="257">
        <f>ROUND(L167*K167,2)</f>
        <v>0</v>
      </c>
      <c r="O167" s="257"/>
      <c r="P167" s="257"/>
      <c r="Q167" s="257"/>
      <c r="R167" s="37"/>
      <c r="T167" s="167" t="s">
        <v>22</v>
      </c>
      <c r="U167" s="44" t="s">
        <v>43</v>
      </c>
      <c r="V167" s="36"/>
      <c r="W167" s="168">
        <f>V167*K167</f>
        <v>0</v>
      </c>
      <c r="X167" s="168">
        <v>0</v>
      </c>
      <c r="Y167" s="168">
        <f>X167*K167</f>
        <v>0</v>
      </c>
      <c r="Z167" s="168">
        <v>0</v>
      </c>
      <c r="AA167" s="169">
        <f>Z167*K167</f>
        <v>0</v>
      </c>
      <c r="AR167" s="18" t="s">
        <v>287</v>
      </c>
      <c r="AT167" s="18" t="s">
        <v>137</v>
      </c>
      <c r="AU167" s="18" t="s">
        <v>83</v>
      </c>
      <c r="AY167" s="18" t="s">
        <v>136</v>
      </c>
      <c r="BE167" s="105">
        <f>IF(U167="základní",N167,0)</f>
        <v>0</v>
      </c>
      <c r="BF167" s="105">
        <f>IF(U167="snížená",N167,0)</f>
        <v>0</v>
      </c>
      <c r="BG167" s="105">
        <f>IF(U167="zákl. přenesená",N167,0)</f>
        <v>0</v>
      </c>
      <c r="BH167" s="105">
        <f>IF(U167="sníž. přenesená",N167,0)</f>
        <v>0</v>
      </c>
      <c r="BI167" s="105">
        <f>IF(U167="nulová",N167,0)</f>
        <v>0</v>
      </c>
      <c r="BJ167" s="18" t="s">
        <v>83</v>
      </c>
      <c r="BK167" s="105">
        <f>ROUND(L167*K167,2)</f>
        <v>0</v>
      </c>
      <c r="BL167" s="18" t="s">
        <v>287</v>
      </c>
      <c r="BM167" s="18" t="s">
        <v>288</v>
      </c>
    </row>
    <row r="168" spans="2:65" s="1" customFormat="1" ht="15" customHeight="1">
      <c r="B168" s="35"/>
      <c r="C168" s="163" t="s">
        <v>289</v>
      </c>
      <c r="D168" s="163" t="s">
        <v>137</v>
      </c>
      <c r="E168" s="164" t="s">
        <v>290</v>
      </c>
      <c r="F168" s="254" t="s">
        <v>291</v>
      </c>
      <c r="G168" s="254"/>
      <c r="H168" s="254"/>
      <c r="I168" s="254"/>
      <c r="J168" s="165" t="s">
        <v>286</v>
      </c>
      <c r="K168" s="166">
        <v>1</v>
      </c>
      <c r="L168" s="255">
        <v>0</v>
      </c>
      <c r="M168" s="256"/>
      <c r="N168" s="257">
        <f>ROUND(L168*K168,2)</f>
        <v>0</v>
      </c>
      <c r="O168" s="257"/>
      <c r="P168" s="257"/>
      <c r="Q168" s="257"/>
      <c r="R168" s="37"/>
      <c r="T168" s="167" t="s">
        <v>22</v>
      </c>
      <c r="U168" s="44" t="s">
        <v>43</v>
      </c>
      <c r="V168" s="36"/>
      <c r="W168" s="168">
        <f>V168*K168</f>
        <v>0</v>
      </c>
      <c r="X168" s="168">
        <v>0</v>
      </c>
      <c r="Y168" s="168">
        <f>X168*K168</f>
        <v>0</v>
      </c>
      <c r="Z168" s="168">
        <v>0</v>
      </c>
      <c r="AA168" s="169">
        <f>Z168*K168</f>
        <v>0</v>
      </c>
      <c r="AR168" s="18" t="s">
        <v>287</v>
      </c>
      <c r="AT168" s="18" t="s">
        <v>137</v>
      </c>
      <c r="AU168" s="18" t="s">
        <v>83</v>
      </c>
      <c r="AY168" s="18" t="s">
        <v>136</v>
      </c>
      <c r="BE168" s="105">
        <f>IF(U168="základní",N168,0)</f>
        <v>0</v>
      </c>
      <c r="BF168" s="105">
        <f>IF(U168="snížená",N168,0)</f>
        <v>0</v>
      </c>
      <c r="BG168" s="105">
        <f>IF(U168="zákl. přenesená",N168,0)</f>
        <v>0</v>
      </c>
      <c r="BH168" s="105">
        <f>IF(U168="sníž. přenesená",N168,0)</f>
        <v>0</v>
      </c>
      <c r="BI168" s="105">
        <f>IF(U168="nulová",N168,0)</f>
        <v>0</v>
      </c>
      <c r="BJ168" s="18" t="s">
        <v>83</v>
      </c>
      <c r="BK168" s="105">
        <f>ROUND(L168*K168,2)</f>
        <v>0</v>
      </c>
      <c r="BL168" s="18" t="s">
        <v>287</v>
      </c>
      <c r="BM168" s="18" t="s">
        <v>292</v>
      </c>
    </row>
    <row r="169" spans="2:63" s="1" customFormat="1" ht="26.25" customHeight="1">
      <c r="B169" s="35"/>
      <c r="C169" s="36"/>
      <c r="D169" s="154" t="s">
        <v>293</v>
      </c>
      <c r="E169" s="36"/>
      <c r="F169" s="36"/>
      <c r="G169" s="36"/>
      <c r="H169" s="36"/>
      <c r="I169" s="36"/>
      <c r="J169" s="36"/>
      <c r="K169" s="36"/>
      <c r="L169" s="36"/>
      <c r="M169" s="36"/>
      <c r="N169" s="264">
        <f>BK169</f>
        <v>0</v>
      </c>
      <c r="O169" s="265"/>
      <c r="P169" s="265"/>
      <c r="Q169" s="265"/>
      <c r="R169" s="37"/>
      <c r="T169" s="143"/>
      <c r="U169" s="56"/>
      <c r="V169" s="56"/>
      <c r="W169" s="56"/>
      <c r="X169" s="56"/>
      <c r="Y169" s="56"/>
      <c r="Z169" s="56"/>
      <c r="AA169" s="58"/>
      <c r="AT169" s="18" t="s">
        <v>77</v>
      </c>
      <c r="AU169" s="18" t="s">
        <v>78</v>
      </c>
      <c r="AY169" s="18" t="s">
        <v>294</v>
      </c>
      <c r="BK169" s="105">
        <v>0</v>
      </c>
    </row>
    <row r="170" spans="2:18" s="1" customFormat="1" ht="6.95" customHeight="1">
      <c r="B170" s="59"/>
      <c r="C170" s="60"/>
      <c r="D170" s="60"/>
      <c r="E170" s="60"/>
      <c r="F170" s="60"/>
      <c r="G170" s="60"/>
      <c r="H170" s="60"/>
      <c r="I170" s="60"/>
      <c r="J170" s="60"/>
      <c r="K170" s="60"/>
      <c r="L170" s="60"/>
      <c r="M170" s="60"/>
      <c r="N170" s="60"/>
      <c r="O170" s="60"/>
      <c r="P170" s="60"/>
      <c r="Q170" s="60"/>
      <c r="R170" s="61"/>
    </row>
  </sheetData>
  <sheetProtection password="CC35" sheet="1" objects="1" scenarios="1" formatCells="0" formatColumns="0" formatRows="0" sort="0" autoFilter="0"/>
  <mergeCells count="186">
    <mergeCell ref="N169:Q169"/>
    <mergeCell ref="H1:K1"/>
    <mergeCell ref="S2:AC2"/>
    <mergeCell ref="F168:I168"/>
    <mergeCell ref="L168:M168"/>
    <mergeCell ref="N168:Q168"/>
    <mergeCell ref="N119:Q119"/>
    <mergeCell ref="N120:Q120"/>
    <mergeCell ref="N121:Q121"/>
    <mergeCell ref="N152:Q152"/>
    <mergeCell ref="N157:Q157"/>
    <mergeCell ref="N160:Q160"/>
    <mergeCell ref="N166:Q166"/>
    <mergeCell ref="F164:I164"/>
    <mergeCell ref="L164:M164"/>
    <mergeCell ref="N164:Q164"/>
    <mergeCell ref="F165:I165"/>
    <mergeCell ref="L165:M165"/>
    <mergeCell ref="N165:Q165"/>
    <mergeCell ref="F167:I167"/>
    <mergeCell ref="L167:M167"/>
    <mergeCell ref="N167:Q167"/>
    <mergeCell ref="F161:I161"/>
    <mergeCell ref="L161:M161"/>
    <mergeCell ref="N161:Q161"/>
    <mergeCell ref="F162:I162"/>
    <mergeCell ref="L162:M162"/>
    <mergeCell ref="N162:Q162"/>
    <mergeCell ref="F163:I163"/>
    <mergeCell ref="L163:M163"/>
    <mergeCell ref="N163:Q163"/>
    <mergeCell ref="F156:I156"/>
    <mergeCell ref="L156:M156"/>
    <mergeCell ref="N156:Q156"/>
    <mergeCell ref="F158:I158"/>
    <mergeCell ref="L158:M158"/>
    <mergeCell ref="N158:Q158"/>
    <mergeCell ref="F159:I159"/>
    <mergeCell ref="L159:M159"/>
    <mergeCell ref="N159:Q159"/>
    <mergeCell ref="F153:I153"/>
    <mergeCell ref="L153:M153"/>
    <mergeCell ref="N153:Q153"/>
    <mergeCell ref="F154:I154"/>
    <mergeCell ref="L154:M154"/>
    <mergeCell ref="N154:Q154"/>
    <mergeCell ref="F155:I155"/>
    <mergeCell ref="L155:M155"/>
    <mergeCell ref="N155:Q155"/>
    <mergeCell ref="F148:I148"/>
    <mergeCell ref="F149:I149"/>
    <mergeCell ref="L149:M149"/>
    <mergeCell ref="N149:Q149"/>
    <mergeCell ref="F150:I150"/>
    <mergeCell ref="L150:M150"/>
    <mergeCell ref="N150:Q150"/>
    <mergeCell ref="F151:I151"/>
    <mergeCell ref="L151:M151"/>
    <mergeCell ref="N151:Q151"/>
    <mergeCell ref="F143:I143"/>
    <mergeCell ref="F144:I144"/>
    <mergeCell ref="L144:M144"/>
    <mergeCell ref="N144:Q144"/>
    <mergeCell ref="F145:I145"/>
    <mergeCell ref="F146:I146"/>
    <mergeCell ref="L146:M146"/>
    <mergeCell ref="N146:Q146"/>
    <mergeCell ref="F147:I147"/>
    <mergeCell ref="L147:M147"/>
    <mergeCell ref="N147:Q147"/>
    <mergeCell ref="F139:I139"/>
    <mergeCell ref="L139:M139"/>
    <mergeCell ref="N139:Q139"/>
    <mergeCell ref="F140:I140"/>
    <mergeCell ref="L140:M140"/>
    <mergeCell ref="N140:Q140"/>
    <mergeCell ref="F141:I141"/>
    <mergeCell ref="F142:I142"/>
    <mergeCell ref="L142:M142"/>
    <mergeCell ref="N142:Q142"/>
    <mergeCell ref="F135:I135"/>
    <mergeCell ref="F136:I136"/>
    <mergeCell ref="L136:M136"/>
    <mergeCell ref="N136:Q136"/>
    <mergeCell ref="F137:I137"/>
    <mergeCell ref="L137:M137"/>
    <mergeCell ref="N137:Q137"/>
    <mergeCell ref="F138:I138"/>
    <mergeCell ref="L138:M138"/>
    <mergeCell ref="N138:Q138"/>
    <mergeCell ref="F130:I130"/>
    <mergeCell ref="F131:I131"/>
    <mergeCell ref="L131:M131"/>
    <mergeCell ref="N131:Q131"/>
    <mergeCell ref="F132:I132"/>
    <mergeCell ref="L132:M132"/>
    <mergeCell ref="N132:Q132"/>
    <mergeCell ref="F133:I133"/>
    <mergeCell ref="F134:I134"/>
    <mergeCell ref="L134:M134"/>
    <mergeCell ref="N134:Q134"/>
    <mergeCell ref="F126:I126"/>
    <mergeCell ref="L126:M126"/>
    <mergeCell ref="N126:Q126"/>
    <mergeCell ref="F127:I127"/>
    <mergeCell ref="L127:M127"/>
    <mergeCell ref="N127:Q127"/>
    <mergeCell ref="F128:I128"/>
    <mergeCell ref="F129:I129"/>
    <mergeCell ref="L129:M129"/>
    <mergeCell ref="N129:Q129"/>
    <mergeCell ref="F123:I123"/>
    <mergeCell ref="L123:M123"/>
    <mergeCell ref="N123:Q123"/>
    <mergeCell ref="F124:I124"/>
    <mergeCell ref="L124:M124"/>
    <mergeCell ref="N124:Q124"/>
    <mergeCell ref="F125:I125"/>
    <mergeCell ref="L125:M125"/>
    <mergeCell ref="N125:Q125"/>
    <mergeCell ref="F111:P111"/>
    <mergeCell ref="M113:P113"/>
    <mergeCell ref="M115:Q115"/>
    <mergeCell ref="M116:Q116"/>
    <mergeCell ref="F118:I118"/>
    <mergeCell ref="L118:M118"/>
    <mergeCell ref="N118:Q118"/>
    <mergeCell ref="F122:I122"/>
    <mergeCell ref="L122:M122"/>
    <mergeCell ref="N122:Q122"/>
    <mergeCell ref="D98:H98"/>
    <mergeCell ref="N98:Q98"/>
    <mergeCell ref="D99:H99"/>
    <mergeCell ref="N99:Q99"/>
    <mergeCell ref="D100:H100"/>
    <mergeCell ref="N100:Q100"/>
    <mergeCell ref="N101:Q101"/>
    <mergeCell ref="L103:Q103"/>
    <mergeCell ref="C109:Q109"/>
    <mergeCell ref="N89:Q89"/>
    <mergeCell ref="N90:Q90"/>
    <mergeCell ref="N91:Q91"/>
    <mergeCell ref="N92:Q92"/>
    <mergeCell ref="N93:Q93"/>
    <mergeCell ref="N95:Q95"/>
    <mergeCell ref="D96:H96"/>
    <mergeCell ref="N96:Q96"/>
    <mergeCell ref="D97:H97"/>
    <mergeCell ref="N97:Q97"/>
    <mergeCell ref="C76:Q76"/>
    <mergeCell ref="F78:P78"/>
    <mergeCell ref="M80:P80"/>
    <mergeCell ref="M82:Q82"/>
    <mergeCell ref="M83:Q83"/>
    <mergeCell ref="C85:G85"/>
    <mergeCell ref="N85:Q85"/>
    <mergeCell ref="N87:Q87"/>
    <mergeCell ref="N88:Q88"/>
    <mergeCell ref="H32:J32"/>
    <mergeCell ref="M32:P32"/>
    <mergeCell ref="H33:J33"/>
    <mergeCell ref="M33:P33"/>
    <mergeCell ref="H34:J34"/>
    <mergeCell ref="M34:P34"/>
    <mergeCell ref="H35:J35"/>
    <mergeCell ref="M35:P35"/>
    <mergeCell ref="L37:P37"/>
    <mergeCell ref="O16:P16"/>
    <mergeCell ref="O17:P17"/>
    <mergeCell ref="O19:P19"/>
    <mergeCell ref="O20:P20"/>
    <mergeCell ref="E23:L23"/>
    <mergeCell ref="M26:P26"/>
    <mergeCell ref="M27:P27"/>
    <mergeCell ref="M29:P29"/>
    <mergeCell ref="H31:J31"/>
    <mergeCell ref="M31:P31"/>
    <mergeCell ref="C2:Q2"/>
    <mergeCell ref="C4:Q4"/>
    <mergeCell ref="F6:P6"/>
    <mergeCell ref="O8:P8"/>
    <mergeCell ref="O10:P10"/>
    <mergeCell ref="O11:P11"/>
    <mergeCell ref="O13:P13"/>
    <mergeCell ref="E14:L14"/>
    <mergeCell ref="O14:P14"/>
  </mergeCells>
  <hyperlinks>
    <hyperlink ref="F1:G1" location="C2" display="1) Krycí list rozpočtu"/>
    <hyperlink ref="H1:K1" location="C85" display="2) Rekapitulace rozpočtu"/>
    <hyperlink ref="L1" location="C118" display="3) Rozpočet"/>
    <hyperlink ref="S1:T1" location="'Rekapitulace stavby'!C2" display="Rekapitulace stavby"/>
  </hyperlinks>
  <printOptions/>
  <pageMargins left="0.5833333" right="0.5833333" top="0.5" bottom="0.4666667" header="0" footer="0"/>
  <pageSetup blackAndWhite="1" fitToHeight="100" fitToWidth="1" horizontalDpi="600" verticalDpi="600" orientation="portrait" paperSize="9" scale="78" r:id="rId2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kocki_fm kocki_fm</dc:creator>
  <cp:keywords/>
  <dc:description/>
  <cp:lastModifiedBy>Tomáš Večeřa</cp:lastModifiedBy>
  <cp:lastPrinted>2018-09-13T07:01:24Z</cp:lastPrinted>
  <dcterms:created xsi:type="dcterms:W3CDTF">2018-09-13T06:54:40Z</dcterms:created>
  <dcterms:modified xsi:type="dcterms:W3CDTF">2018-09-13T08:29:07Z</dcterms:modified>
  <cp:category/>
  <cp:version/>
  <cp:contentType/>
  <cp:contentStatus/>
</cp:coreProperties>
</file>