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VON - Vedlejší a ostatní ..." sheetId="2" r:id="rId2"/>
    <sheet name="D.1.1-2 - Architektonicko..." sheetId="3" r:id="rId3"/>
  </sheets>
  <definedNames>
    <definedName name="_xlnm.Print_Area" localSheetId="0">'Rekapitulace stavby'!$D$4:$AO$36,'Rekapitulace stavby'!$C$42:$AQ$57</definedName>
    <definedName name="_xlnm._FilterDatabase" localSheetId="1" hidden="1">'VON - Vedlejší a ostatní ...'!$C$85:$K$111</definedName>
    <definedName name="_xlnm.Print_Area" localSheetId="1">'VON - Vedlejší a ostatní ...'!$C$4:$J$39,'VON - Vedlejší a ostatní ...'!$C$45:$J$67,'VON - Vedlejší a ostatní ...'!$C$73:$K$111</definedName>
    <definedName name="_xlnm._FilterDatabase" localSheetId="2" hidden="1">'D.1.1-2 - Architektonicko...'!$C$91:$K$254</definedName>
    <definedName name="_xlnm.Print_Area" localSheetId="2">'D.1.1-2 - Architektonicko...'!$C$4:$J$39,'D.1.1-2 - Architektonicko...'!$C$45:$J$73,'D.1.1-2 - Architektonicko...'!$C$79:$K$254</definedName>
    <definedName name="_xlnm.Print_Titles" localSheetId="0">'Rekapitulace stavby'!$52:$52</definedName>
    <definedName name="_xlnm.Print_Titles" localSheetId="1">'VON - Vedlejší a ostatní ...'!$85:$85</definedName>
    <definedName name="_xlnm.Print_Titles" localSheetId="2">'D.1.1-2 - Architektonicko...'!$91:$91</definedName>
  </definedNames>
  <calcPr fullCalcOnLoad="1"/>
</workbook>
</file>

<file path=xl/sharedStrings.xml><?xml version="1.0" encoding="utf-8"?>
<sst xmlns="http://schemas.openxmlformats.org/spreadsheetml/2006/main" count="2265" uniqueCount="477">
  <si>
    <t>Export Komplet</t>
  </si>
  <si>
    <t/>
  </si>
  <si>
    <t>2.0</t>
  </si>
  <si>
    <t>ZAMOK</t>
  </si>
  <si>
    <t>False</t>
  </si>
  <si>
    <t>{739d8987-6884-4ec3-bcac-3a32d3007d85}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</si>
  <si>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</si>
  <si>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</si>
  <si>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</si>
  <si>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</si>
  <si>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</si>
  <si>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</si>
  <si>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</si>
  <si>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</si>
  <si>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N18-194_exp3_R2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</si>
  <si>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</si>
  <si>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</si>
  <si>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Provizorní zabezpečení stropních trámů nad 2.NP a krovu v objektu Národního domu Palackého č.p. 134 FM</t>
  </si>
  <si>
    <t>KSO:</t>
  </si>
  <si>
    <t>CC-CZ:</t>
  </si>
  <si>
    <t>Místo:</t>
  </si>
  <si>
    <t xml:space="preserve"> Palackého č.p. 134 FM</t>
  </si>
  <si>
    <t>Datum:</t>
  </si>
  <si>
    <t>5. 12. 2018</t>
  </si>
  <si>
    <t>Zadavatel:</t>
  </si>
  <si>
    <t>IČ:</t>
  </si>
  <si>
    <t>Statutární město Frýdek Místek</t>
  </si>
  <si>
    <t>DIČ:</t>
  </si>
  <si>
    <t>Uchazeč:</t>
  </si>
  <si>
    <t>Vyplň údaj</t>
  </si>
  <si>
    <t>Projektant:</t>
  </si>
  <si>
    <t>MARPO s.r.o., Ostrava</t>
  </si>
  <si>
    <t>True</t>
  </si>
  <si>
    <t>Zpracovatel:</t>
  </si>
  <si>
    <t xml:space="preserve"> </t>
  </si>
  <si>
    <t>Poznámka:</t>
  </si>
  <si>
    <t>Soupis prací je sestaven za využití položek Cenové soustavy ÚRS. Cenové a technické podmínky položek CS ÚRS, které nejsou uvedeny v soupisu prací (tzv. úvodní části katalogů) jsou neomezeně dálkově k dispozici na www.cs-urs.cz. Položky soupisu prací, které nemají ve sloupci „Cenová soustava“ uveden žádný údaj, nepochází z Cenové soustavy ÚRS (takové položky soupisu prací mají Cenovou soustavu „VLASTNÍ“). Ocenění "vlastní" položky:na základě odborných znalostí a zkušeností projektanta při realizaci obdobných zakázek za období 5-ti let. nebo na základě CN) Nedílnou součástí soupisu prací je projektová dokumentace vč. textových příloh, na kterou se položky soupisu prací plně odkazují.
S OHLEDEM NA CHARAKTER STAVBY JE SOUPIS PRACÍ SESTAVEN JAKO PROPOČET NÁKLADŮ , KTERÝ SE MŮŽE V PRŮBĚHU REALIZACE STAVBY UPŘESNOVAT . FAKTURACE BUDE PROBÍHAT NA ZÁKLADĚ SKUTEČNĚ ODSOUHLASENÝCH PRACÍ V PRŮBĚHU REALIZACE STAVBY.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</si>
  <si>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</si>
  <si>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</si>
  <si>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</si>
  <si>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</si>
  <si>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</si>
  <si>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</si>
  <si>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</si>
  <si>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</si>
  <si>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</si>
  <si>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</si>
  <si>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</si>
  <si>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</si>
  <si>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</si>
  <si>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</si>
  <si>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</si>
  <si>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</si>
  <si>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</si>
  <si>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</si>
  <si>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</si>
  <si>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</si>
  <si>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</si>
  <si>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</si>
  <si>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</si>
  <si>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</si>
  <si>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</si>
  <si>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</si>
  <si>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</si>
  <si>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</si>
  <si>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</si>
  <si>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</si>
  <si>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</si>
  <si>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</si>
  <si>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</si>
  <si>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</si>
  <si>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</si>
  <si>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</si>
  <si>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</si>
  <si>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</si>
  <si>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</si>
  <si>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VON</t>
  </si>
  <si>
    <t>Vedlejší a ostatní náklady stavby</t>
  </si>
  <si>
    <t>STA</t>
  </si>
  <si>
    <t>1</t>
  </si>
  <si>
    <t>{a2a2b2e6-31d7-46c2-827e-fdd9cb896d51}</t>
  </si>
  <si>
    <t>2</t>
  </si>
  <si>
    <t>D.1.1-2</t>
  </si>
  <si>
    <t>Architektonicko-stavební a stavebně konstrukční řešení</t>
  </si>
  <si>
    <t>{281ca0ba-a66e-40e7-a081-a365a1937759}</t>
  </si>
  <si>
    <t>KRYCÍ LIST SOUPISU PRACÍ</t>
  </si>
  <si>
    <t>Objekt:</t>
  </si>
  <si>
    <t>VON - Vedlejší a ostatní náklady stavby</t>
  </si>
  <si>
    <t>Soupis prací je sestaven za využití položek Cenové soustavy ÚRS. Cenové a technické podmínky položek CS ÚRS, které nejsou uvedeny v soupisu prací (tzv. úvodní části katalogů) jsou neomezeně dálkově k dispozici na www.cs-urs.cz. Položky soupisu prací, které nemají ve sloupci „Cenová soustava“ uveden žádný údaj, nepochází z Cenové soustavy ÚRS (takové položky soupisu prací mají Cenovou soustavu „VLASTNÍ“). Ocenění "vlastní" položky:na základě odborných znalostí a zkušeností projektanta při realizaci obdobných zakázek za období 5-ti let. nebo na základě CN) Nedílnou součástí soupisu prací je projektová dokumentace vč. textových příloh, na kterou se položky soupisu prací plně odkazují.</t>
  </si>
  <si>
    <t>REKAPITULACE ČLENĚNÍ SOUPISU PRACÍ</t>
  </si>
  <si>
    <t>Kód dílu - Popis</t>
  </si>
  <si>
    <t>Cena celkem [CZK]</t>
  </si>
  <si>
    <t>Náklady ze soupisu prací</t>
  </si>
  <si>
    <t>-1</t>
  </si>
  <si>
    <t>VRN - VRN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</si>
  <si>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</si>
  <si>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</si>
  <si>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</si>
  <si>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</si>
  <si>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</si>
  <si>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</si>
  <si>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</si>
  <si>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</si>
  <si>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</si>
  <si>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</si>
  <si>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</si>
  <si>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</si>
  <si>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</si>
  <si>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</si>
  <si>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</si>
  <si>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</si>
  <si>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</si>
  <si>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</si>
  <si>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</si>
  <si>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</si>
  <si>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5</t>
  </si>
  <si>
    <t>ROZPOCET</t>
  </si>
  <si>
    <t>VRN1</t>
  </si>
  <si>
    <t>Průzkumné, geodetické a projektové práce</t>
  </si>
  <si>
    <t>K</t>
  </si>
  <si>
    <t>011224000</t>
  </si>
  <si>
    <t xml:space="preserve">Mykologický průzkum a kontrola konstrukcí/obnažených prvků + spolupráce mykologa </t>
  </si>
  <si>
    <t>HZS</t>
  </si>
  <si>
    <t>CS ÚRS 2018 01</t>
  </si>
  <si>
    <t>1024</t>
  </si>
  <si>
    <t>1721152472</t>
  </si>
  <si>
    <t>P</t>
  </si>
  <si>
    <t>Poznámka k položce:
-rozsah činnosti dle požadavku PD a situace při provádění díla</t>
  </si>
  <si>
    <t>013244000</t>
  </si>
  <si>
    <t>Dokumentace dílenská pro realizaci stavby</t>
  </si>
  <si>
    <t>kpl.</t>
  </si>
  <si>
    <t>-330688494</t>
  </si>
  <si>
    <t>Poznámka k položce:
V jednotkové ceně zahrnuty náklady na vypracování :
-prováděcí / dílenské dokumentace pro provedení stavby vč. potřebných detailů
VEŠKERÉ FORMY A PŘEDÁNÍ SE ŘÍDÍ PODMÍNKAMI ZADÁVACÍ DOKUMENTACE STAVBY</t>
  </si>
  <si>
    <t>3</t>
  </si>
  <si>
    <t>013254000</t>
  </si>
  <si>
    <t>Dokumentace skutečného provedení stavby</t>
  </si>
  <si>
    <t>1717208237</t>
  </si>
  <si>
    <t>Poznámka k položce:
VEŠKERÉ FORMY A PŘEDÁNÍ SE ŘÍDÍ PODMÍNKAMI ZADÁVACÍ DOKUMENTACE STAVBY</t>
  </si>
  <si>
    <t>VRN2</t>
  </si>
  <si>
    <t>Příprava staveniště</t>
  </si>
  <si>
    <t>4</t>
  </si>
  <si>
    <t>020001000</t>
  </si>
  <si>
    <t xml:space="preserve">Příprava staveniště </t>
  </si>
  <si>
    <t>1174438727</t>
  </si>
  <si>
    <t xml:space="preserve">Poznámka k položce:
-Zřízení trvalé, dočasné deponie a mezideponie
-zřízení příjezdů a přístupů na staveniště
-dodržení podmínek pro provádění staveb z hlediska BOZP (vč. označení stavby)
-dodržení podmínek - možnosti nakládání s odpady
-splnění zvláštních požadavků na provádění stavby, které vyžadují zvláštní bezpečnostní opatření
</t>
  </si>
  <si>
    <t>VRN3</t>
  </si>
  <si>
    <t>Zařízení staveniště</t>
  </si>
  <si>
    <t>030001000</t>
  </si>
  <si>
    <t xml:space="preserve">Zařízení staveniště </t>
  </si>
  <si>
    <t>1148419526</t>
  </si>
  <si>
    <t xml:space="preserve">Poznámka k položce:
-kancelářské/skladovací/sociální objekty, kompletní vnitrostaveništní rozvody všech potřebných energií vč. jejich poplatků, zajištění podružných měření spotřeby
-oplocení ZS_viz příloha "situace zařízení staveniště" - montáž/nájem (po dobu min 6 měšíců) /demontáž 
</t>
  </si>
  <si>
    <t>6</t>
  </si>
  <si>
    <t>039002000</t>
  </si>
  <si>
    <t>Zrušení zařízení staveniště</t>
  </si>
  <si>
    <t>1747657369</t>
  </si>
  <si>
    <t>Poznámka k položce:
-náklady zhotovitele spojené s kompletní likvidací zařízení staveniště vč. uvedení všech dotčených ploch do bezvadného stavu</t>
  </si>
  <si>
    <t>VRN4</t>
  </si>
  <si>
    <t>Inženýrská činnost</t>
  </si>
  <si>
    <t>7</t>
  </si>
  <si>
    <t>045002000</t>
  </si>
  <si>
    <t xml:space="preserve">Kompletační a koordinační činnost </t>
  </si>
  <si>
    <t>1081740070</t>
  </si>
  <si>
    <t>Poznámka k položce:
-příprava předávací dokumentace dle ZD
-ostatní kompletační činnost</t>
  </si>
  <si>
    <t>VRN7</t>
  </si>
  <si>
    <t>Provozní vlivy</t>
  </si>
  <si>
    <t>8</t>
  </si>
  <si>
    <t>071103000</t>
  </si>
  <si>
    <t>Provoz investora</t>
  </si>
  <si>
    <t>2139863449</t>
  </si>
  <si>
    <t>Poznámka k položce:
Náklady související se ztíženými podmínkami při provádění díla v závislosti na okolním provozu (pro práce prováděné za nepřerušeného nebo omezeného provozu v dotčených objektech nebo samotném areálu)
(+ případná ochrana a zakrytí určených prvků a konstrukcí - ZABEZPEČENÍ PŘED POŠKOZENÍM STAVEBNÍ ČINNOSTÍ)</t>
  </si>
  <si>
    <t>VRN9</t>
  </si>
  <si>
    <t>Ostatní náklady</t>
  </si>
  <si>
    <t>9</t>
  </si>
  <si>
    <t>090001000</t>
  </si>
  <si>
    <t>-1154990168</t>
  </si>
  <si>
    <t xml:space="preserve">Poznámka k položce:
V jednotkové ceně zahrnuty náklady :
-------------------------------------------------
-uvedení všech dotčených ploch, konstrukcí a povrchů do původního, bezvadného stavu
</t>
  </si>
  <si>
    <t>D.1.1-2 - Architektonicko-stavební a stavebně konstrukční řešení</t>
  </si>
  <si>
    <t>Soupis prací je sestaven za využití položek Cenové soustavy ÚRS. Cenové a technické podmínky položek CS ÚRS, které nejsou uvedeny v soupisu prací (tzv. úvodní části katalogů) jsou neomezeně dálkově k dispozici na www.cs-urs.cz. Položky soupisu prací, které nemají ve sloupci „Cenová soustava“ uveden žádný údaj, nepochází z Cenové soustavy ÚRS (takové položky soupisu prací mají Cenovou soustavu „VLASTNÍ“). Ocenění "vlastní" položky:na základě odborných znalostí a zkušeností projektanta při realizaci obdobných zakázek za období 5-ti let. nebo na základě CN) Nedílnou součástí soupisu prací je projektová dokumentace vč. textových příloh, na kterou se položky soupisu prací plně odkazují. S OHLEDEM NA CHARAKTER STAVBY JE SOUPIS PRACÍ SESTAVEN JAKO PROPOČET NÁKLADŮ , KTERÝ SE MŮŽE V PRŮBĚHU REALIZACE STAVBY UPŘESNOVAT . FAKTURACE BUDE PROBÍHAT NA ZÁKLADĚ SKUTEČNĚ ODSOUHLASENÝCH PRACÍ V PRŮBĚHU REALIZACE STAVBY.</t>
  </si>
  <si>
    <t>HSV - Práce a dodávky HSV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</si>
  <si>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</si>
  <si>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</si>
  <si>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</si>
  <si>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</si>
  <si>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</si>
  <si>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</si>
  <si>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</si>
  <si>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762 - Konstrukce tesařské</t>
  </si>
  <si>
    <t xml:space="preserve">    771 - Podlahy a dlažby </t>
  </si>
  <si>
    <t xml:space="preserve">    784 - Dokončovací práce - malby a tapety</t>
  </si>
  <si>
    <t>Ostatní - Ostatní</t>
  </si>
  <si>
    <t xml:space="preserve">    OST1 - Ostatní práce a dodávky</t>
  </si>
  <si>
    <t>HSV</t>
  </si>
  <si>
    <t>Práce a dodávky HSV</t>
  </si>
  <si>
    <t>Vodorovné konstrukce</t>
  </si>
  <si>
    <t>413231231</t>
  </si>
  <si>
    <t xml:space="preserve">Zazdívka zhlaví stropních trámů </t>
  </si>
  <si>
    <t>kus</t>
  </si>
  <si>
    <t>868435588</t>
  </si>
  <si>
    <t>Poznámka k položce:
Podmínka dle PD:
-kolem zhlaví bude zachována vzduchová mezera min 50 mm</t>
  </si>
  <si>
    <t>451315114</t>
  </si>
  <si>
    <t>Podkladní nebo výplňová vrstva z betonu C 12/15 tl do 100 mm</t>
  </si>
  <si>
    <t>m2</t>
  </si>
  <si>
    <t>1315374292</t>
  </si>
  <si>
    <t>VV</t>
  </si>
  <si>
    <t>"úprava ložné spáry pro osazení příložek na zdivo" 0,1*34</t>
  </si>
  <si>
    <t>Součet</t>
  </si>
  <si>
    <t>Úpravy povrchů, podlahy a osazování výplní</t>
  </si>
  <si>
    <t>611131100</t>
  </si>
  <si>
    <t>Spojovací/podkladní postřik vnitřních stropů nanášený ručně</t>
  </si>
  <si>
    <t>-1694592432</t>
  </si>
  <si>
    <t>"rozsah= předpoklad 50% plochy sanace_bude upřesněno při realizaci stavby" 266,8/2</t>
  </si>
  <si>
    <t>611142012</t>
  </si>
  <si>
    <t>Potažení vnitřních stropů rabicovým pletivem</t>
  </si>
  <si>
    <t>1152070477</t>
  </si>
  <si>
    <t>"rozsah= předpoklad 50% plochy sanace_bude upřesněno při realizaci stavby" 266,8/2*1,1</t>
  </si>
  <si>
    <t>611311141</t>
  </si>
  <si>
    <t>Vápenná omítka štuková dvouvrstvá vnitřních stropů nanášená ručně</t>
  </si>
  <si>
    <t>-1147542665</t>
  </si>
  <si>
    <t>611311191</t>
  </si>
  <si>
    <t>Příplatek k vápenné omítce vnitřních stropů za každých dalších 5 mm tloušťky ručně</t>
  </si>
  <si>
    <t>1145180386</t>
  </si>
  <si>
    <t>133,4*3 'Přepočtené koeficientem množství</t>
  </si>
  <si>
    <t>619991001</t>
  </si>
  <si>
    <t>Zakrytí podlah fólií přilepenou lepící páskou včetně pozdějšího odstranění</t>
  </si>
  <si>
    <t>-1621044920</t>
  </si>
  <si>
    <t>"ochrana stávajících podlah_předpoklad-bude upřesněno při realizaci stavby" 544,0</t>
  </si>
  <si>
    <t>619996115</t>
  </si>
  <si>
    <t>Ochrana stavebních konstrukcí a samostatných prvků včetně pozdějšího odstranění obedněním podlahy</t>
  </si>
  <si>
    <t>-1455759238</t>
  </si>
  <si>
    <t>Ostatní konstrukce a práce, bourání</t>
  </si>
  <si>
    <t>952901111</t>
  </si>
  <si>
    <t xml:space="preserve">Vyčištění budov bytové a občanské výstavby </t>
  </si>
  <si>
    <t>-1452517130</t>
  </si>
  <si>
    <t>10</t>
  </si>
  <si>
    <t>959101R11</t>
  </si>
  <si>
    <t xml:space="preserve">Provizorní plošné  podepření stropů  výdřevou - plocha 5 x 5 m - celkem 2 kusy (vícenásobné použití (demontáž/montáž) dle potřeby a situace při realizaci stavby)  </t>
  </si>
  <si>
    <t>CS VLASTNÍ</t>
  </si>
  <si>
    <t>-618607157</t>
  </si>
  <si>
    <t>11</t>
  </si>
  <si>
    <t>959101R12</t>
  </si>
  <si>
    <t xml:space="preserve">Plošné  lešení v prostoru sálu (demontáž/nájem/montáž) </t>
  </si>
  <si>
    <t>1972595333</t>
  </si>
  <si>
    <t>12</t>
  </si>
  <si>
    <t>965081113</t>
  </si>
  <si>
    <t>Bourání dlažby z půdovek plochy přes 1 m2</t>
  </si>
  <si>
    <t>1414262235</t>
  </si>
  <si>
    <t>Poznámka k položce:
V JC zahrnuty náklady na vybourání ložné cementové vrstvy v tl. cca 10 mm.</t>
  </si>
  <si>
    <t>(6+25+29+12+15+25+14+12+25+5)</t>
  </si>
  <si>
    <t>"stavební práce-kontrola zhlaví trámů" (252,0*0,4)</t>
  </si>
  <si>
    <t>13</t>
  </si>
  <si>
    <t>965083112</t>
  </si>
  <si>
    <t>Odstranění násypů pod podlahami mezi trámy tl do 100 mm pl přes 2 m2</t>
  </si>
  <si>
    <t>m3</t>
  </si>
  <si>
    <t>-1024833654</t>
  </si>
  <si>
    <t>"objem prací a dodávek-předpoklad_bude upřesněno při realizaci stavby"</t>
  </si>
  <si>
    <t>(6+25+29+12+15+25+14+12+25+5)*0,1</t>
  </si>
  <si>
    <t>"stavební práce-kontrola zhlaví trámů" (252,0*0,4)*0,1</t>
  </si>
  <si>
    <t>14</t>
  </si>
  <si>
    <t>973022251</t>
  </si>
  <si>
    <t>Vysekání kapes ve zdivu z kamene pl do 0,10 m2 hl do 300 mm</t>
  </si>
  <si>
    <t>-1799705410</t>
  </si>
  <si>
    <t>975073131</t>
  </si>
  <si>
    <t xml:space="preserve">Jednostranné podchycení střešních konstrukcí v do 3,5 m </t>
  </si>
  <si>
    <t>m</t>
  </si>
  <si>
    <t>2054359938</t>
  </si>
  <si>
    <t>"předpoklad-bude upřesněno při realizaci stavby" 35,0</t>
  </si>
  <si>
    <t>16</t>
  </si>
  <si>
    <t>978012191</t>
  </si>
  <si>
    <t>Otlučení (osekání) vnitřní vápenné nebo vápenocementové omítky stropů rákosových v rozsahu do 100 %</t>
  </si>
  <si>
    <t>1736591725</t>
  </si>
  <si>
    <t>997</t>
  </si>
  <si>
    <t>Přesun sutě</t>
  </si>
  <si>
    <t>17</t>
  </si>
  <si>
    <t>997013216</t>
  </si>
  <si>
    <t>Vnitrostaveništní doprava suti a vybouraných hmot ručně</t>
  </si>
  <si>
    <t>t</t>
  </si>
  <si>
    <t>592921862</t>
  </si>
  <si>
    <t>18</t>
  </si>
  <si>
    <t>997013R31</t>
  </si>
  <si>
    <t xml:space="preserve">Poplatek za uložení na skládce (skládkovné) stavebního odpadu bez rozlišení </t>
  </si>
  <si>
    <t>19460087</t>
  </si>
  <si>
    <t>Poznámka k položce:
Stavební odpad bez rozlišení.</t>
  </si>
  <si>
    <t>19</t>
  </si>
  <si>
    <t>997321511</t>
  </si>
  <si>
    <t>Vodorovná doprava suti a vybouraných hmot po suchu do 1 km</t>
  </si>
  <si>
    <t>1806806849</t>
  </si>
  <si>
    <t>20</t>
  </si>
  <si>
    <t>997321519</t>
  </si>
  <si>
    <t>Příplatek ZKD 1km vodorovné dopravy suti a vybouraných hmot po suchu</t>
  </si>
  <si>
    <t>-932068080</t>
  </si>
  <si>
    <t>77,916*9 'Přepočtené koeficientem množství</t>
  </si>
  <si>
    <t>997321611</t>
  </si>
  <si>
    <t>Nakládání nebo překládání suti a vybouraných hmot</t>
  </si>
  <si>
    <t>-1105679264</t>
  </si>
  <si>
    <t>998</t>
  </si>
  <si>
    <t>Přesun hmot</t>
  </si>
  <si>
    <t>22</t>
  </si>
  <si>
    <t>998018003</t>
  </si>
  <si>
    <t xml:space="preserve">Přesun hmot ruční </t>
  </si>
  <si>
    <t>1184372826</t>
  </si>
  <si>
    <t>PSV</t>
  </si>
  <si>
    <t>Práce a dodávky PSV</t>
  </si>
  <si>
    <t>713</t>
  </si>
  <si>
    <t>Izolace tepelné</t>
  </si>
  <si>
    <t>23</t>
  </si>
  <si>
    <t>713121111</t>
  </si>
  <si>
    <t>Montáž izolace tepelné podlah volně kladenými rohožemi, pásy, dílci, deskami 1 vrstva</t>
  </si>
  <si>
    <t>-1255181191</t>
  </si>
  <si>
    <t>24</t>
  </si>
  <si>
    <t>M</t>
  </si>
  <si>
    <t>28372305</t>
  </si>
  <si>
    <t>deska EPS 100 pro trvalé zatížení v tlaku (max. 2000 kg/m2) tl 50mm</t>
  </si>
  <si>
    <t>32</t>
  </si>
  <si>
    <t>419728237</t>
  </si>
  <si>
    <t>268,8*1,05 'Přepočtené koeficientem množství</t>
  </si>
  <si>
    <t>25</t>
  </si>
  <si>
    <t>998713203</t>
  </si>
  <si>
    <t xml:space="preserve">Přesun hmot procentní pro izolace tepelné </t>
  </si>
  <si>
    <t>%</t>
  </si>
  <si>
    <t>847608876</t>
  </si>
  <si>
    <t>762</t>
  </si>
  <si>
    <t>Konstrukce tesařské</t>
  </si>
  <si>
    <t>26</t>
  </si>
  <si>
    <t>762083121</t>
  </si>
  <si>
    <t xml:space="preserve">Impregnace řeziva proti dřevokaznému hmyzu, houbám a plísním </t>
  </si>
  <si>
    <t>-908277290</t>
  </si>
  <si>
    <t>27</t>
  </si>
  <si>
    <t>762085113</t>
  </si>
  <si>
    <t>Montáž svorníků nebo šroubů délky přes 450 mm</t>
  </si>
  <si>
    <t>-1615155249</t>
  </si>
  <si>
    <t>"stropní konstrukce" (86,0+34)/2*4</t>
  </si>
  <si>
    <t>"kce krovu" (400,0+50,0)/2*4</t>
  </si>
  <si>
    <t>28</t>
  </si>
  <si>
    <t>31197006</t>
  </si>
  <si>
    <t>tyč závitová Pz M16</t>
  </si>
  <si>
    <t>400978766</t>
  </si>
  <si>
    <t>1140*0,8 'Přepočtené koeficientem množství</t>
  </si>
  <si>
    <t>29</t>
  </si>
  <si>
    <t>31111008</t>
  </si>
  <si>
    <t>matice přesná šestihranná Pz DIN 934-8 M16</t>
  </si>
  <si>
    <t>100 kus</t>
  </si>
  <si>
    <t>-36401646</t>
  </si>
  <si>
    <t>1140*0,02 'Přepočtené koeficientem množství</t>
  </si>
  <si>
    <t>30</t>
  </si>
  <si>
    <t>31121005</t>
  </si>
  <si>
    <t>podložka pod dřevěnou konstrukci D 16mm</t>
  </si>
  <si>
    <t>-962244181</t>
  </si>
  <si>
    <t>31</t>
  </si>
  <si>
    <t>762331812</t>
  </si>
  <si>
    <t>Demontáž vázaných kcí krovů z hranolů průřezové plochy do 224 cm2</t>
  </si>
  <si>
    <t>7911521</t>
  </si>
  <si>
    <t>"předpoklad-bude upřesněno při realizaci stavby" 200,0</t>
  </si>
  <si>
    <t>762331813</t>
  </si>
  <si>
    <t>Demontáž vázaných kcí krovů z hranolů průřezové plochy přes 288 cm2</t>
  </si>
  <si>
    <t>-1561453949</t>
  </si>
  <si>
    <t>"předpoklad-bude upřesněno při realizaci stavby" 25,0</t>
  </si>
  <si>
    <t>33</t>
  </si>
  <si>
    <t>762331814</t>
  </si>
  <si>
    <t>Demontáž vázaných kcí krovů z hranolů průřezové plochy přes 450 cm2</t>
  </si>
  <si>
    <t>-1618492583</t>
  </si>
  <si>
    <t>"předpoklad-bude upřesněno při realizaci stavby" 20,0</t>
  </si>
  <si>
    <t>34</t>
  </si>
  <si>
    <t>762332924</t>
  </si>
  <si>
    <t>Doplnění části střešní vazby z hranolů průřezové plochy přes 450 cm2 včetně materiálu</t>
  </si>
  <si>
    <t>-808722745</t>
  </si>
  <si>
    <t>35</t>
  </si>
  <si>
    <t>762332141</t>
  </si>
  <si>
    <t>Montáž dřevěných kcí krovů nebo stropů pravidelných z hraněného řeziva plochy do 120 cm2 s ocelovými spojkami</t>
  </si>
  <si>
    <t>600339834</t>
  </si>
  <si>
    <t>Poznámka k položce:
V jednotkové ceně zahrnuty náklady na montáže přímo souvisejících prvků (viz PD a TZ)</t>
  </si>
  <si>
    <t>"příložky krov včetně souvisejících prvků" 2*((2,5*6)+(5,0*37))</t>
  </si>
  <si>
    <t>36</t>
  </si>
  <si>
    <t>762332144</t>
  </si>
  <si>
    <t>Montáž dřevěných kcí krovů nebo stropů pravidelných z hraněného řeziva plochy do 450 cm2 s ocelovými spojkami</t>
  </si>
  <si>
    <t>-78532955</t>
  </si>
  <si>
    <t>"příložky A1 včetně souvisejících prvků" 2*(2,5+4,0+4,0+4,0+4,0+4,0+2,5+2,5+2,5+4,0+4,0+2,5+2,5)</t>
  </si>
  <si>
    <t>"příložky A2 včetně souvisejících prvků" 2*(4,0+4,0+4,0+2,5+2,5)</t>
  </si>
  <si>
    <t>"příložky krov včetně souvisejících prvků" 2*(5*5)</t>
  </si>
  <si>
    <t>37</t>
  </si>
  <si>
    <t>60511168</t>
  </si>
  <si>
    <t>řezivo jehličnaté hranol jakost I.</t>
  </si>
  <si>
    <t>1885042586</t>
  </si>
  <si>
    <t>"A1" 86*0,12*0,28*1,15</t>
  </si>
  <si>
    <t>"A2" 34*0,14*0,3*1,15</t>
  </si>
  <si>
    <t>"krov" 400,0*0,06*0,15*1,15</t>
  </si>
  <si>
    <t>"krov" 50,0*0,12*0,28*1,15</t>
  </si>
  <si>
    <t>Mezisoučet</t>
  </si>
  <si>
    <t>"související prvky_viz PD a TZ_bude upřesněno v dílenské dokumentaci" 0,2*11,037</t>
  </si>
  <si>
    <t>38</t>
  </si>
  <si>
    <t>762341210</t>
  </si>
  <si>
    <t>Montáž bednění střech rovných a šikmých sklonu do 60° z hrubých prken na sraz</t>
  </si>
  <si>
    <t>447386143</t>
  </si>
  <si>
    <t>39</t>
  </si>
  <si>
    <t>60511011</t>
  </si>
  <si>
    <t>řezivo jehličnaté deskové jakost I _ prkna tl. min 30 mm</t>
  </si>
  <si>
    <t>2029477695</t>
  </si>
  <si>
    <t>20*0,033 'Přepočtené koeficientem množství</t>
  </si>
  <si>
    <t>40</t>
  </si>
  <si>
    <t>762341811</t>
  </si>
  <si>
    <t>Demontáž bednění střech z prken</t>
  </si>
  <si>
    <t>-1761644052</t>
  </si>
  <si>
    <t>41</t>
  </si>
  <si>
    <t>762395000</t>
  </si>
  <si>
    <t>Spojovací prostředky pro montáž krovu, bednění, laťování, světlíky, klíny</t>
  </si>
  <si>
    <t>-881573035</t>
  </si>
  <si>
    <t>42</t>
  </si>
  <si>
    <t>762521104</t>
  </si>
  <si>
    <t>Položení podlahy z hrubých prken na sraz</t>
  </si>
  <si>
    <t>-1251550665</t>
  </si>
  <si>
    <t>43</t>
  </si>
  <si>
    <t>-1246026343</t>
  </si>
  <si>
    <t>268,8*0,033 'Přepočtené koeficientem množství</t>
  </si>
  <si>
    <t>44</t>
  </si>
  <si>
    <t>762522811</t>
  </si>
  <si>
    <t>Demontáž podlah s polštáři z prken tloušťky do 32 mm</t>
  </si>
  <si>
    <t>592892614</t>
  </si>
  <si>
    <t>45</t>
  </si>
  <si>
    <t>762595001</t>
  </si>
  <si>
    <t>Spojovací prostředky pro položení dřevěných podlah a zakrytí kanálů</t>
  </si>
  <si>
    <t>-612580120</t>
  </si>
  <si>
    <t>46</t>
  </si>
  <si>
    <t>762822850</t>
  </si>
  <si>
    <t>Demontáž stropních trámů z hraněného řeziva průřezové plochy přes 540 cm2</t>
  </si>
  <si>
    <t>1722893588</t>
  </si>
  <si>
    <t>"předpoklad-bude upřesněno při realizaci stavby" 30,0</t>
  </si>
  <si>
    <t>47</t>
  </si>
  <si>
    <t>762332925</t>
  </si>
  <si>
    <t>Doplnění části stropních trámů z hranolů průřezové plochy do 600 cm2 včetně materiálu</t>
  </si>
  <si>
    <t>-629071320</t>
  </si>
  <si>
    <t>48</t>
  </si>
  <si>
    <t>998762203</t>
  </si>
  <si>
    <t xml:space="preserve">Přesun hmot procentní pro kce tesařské </t>
  </si>
  <si>
    <t>669999159</t>
  </si>
  <si>
    <t>771</t>
  </si>
  <si>
    <t xml:space="preserve">Podlahy a dlažby </t>
  </si>
  <si>
    <t>49</t>
  </si>
  <si>
    <t>771015R01</t>
  </si>
  <si>
    <t>Zpětná pokládka dlažby půdní včetně podkladní ložné vrstvy</t>
  </si>
  <si>
    <t>27424380</t>
  </si>
  <si>
    <t>Poznámka k položce:
Kompletní provedení dle specifikace PD a TZ včetně všech přímo souvisejících prací a dodávek.</t>
  </si>
  <si>
    <t>784</t>
  </si>
  <si>
    <t>Dokončovací práce - malby a tapety</t>
  </si>
  <si>
    <t>50</t>
  </si>
  <si>
    <t>784181101</t>
  </si>
  <si>
    <t xml:space="preserve">Základní jednonásobná penetrace podkladu </t>
  </si>
  <si>
    <t>981019199</t>
  </si>
  <si>
    <t>"rozsah= předpoklad 50% plochy sanace_bude upřesněno při realizaci stavby" (266,8/2)*2</t>
  </si>
  <si>
    <t>51</t>
  </si>
  <si>
    <t>784221101</t>
  </si>
  <si>
    <t xml:space="preserve">Dvojnásobné bílé malby  ze směsí za sucha dobře otěruvzdorných </t>
  </si>
  <si>
    <t>1235229829</t>
  </si>
  <si>
    <t>Ostatní</t>
  </si>
  <si>
    <t>OST1</t>
  </si>
  <si>
    <t>Ostatní práce a dodávky</t>
  </si>
  <si>
    <t>52</t>
  </si>
  <si>
    <t>OST1_R01</t>
  </si>
  <si>
    <t>Kompletní výměna nebo lokální oprava podhledové skladby (dřevěné podbití tl. 20 mm + vápenná omítka stropů tl. 25-30 mm na rákosovém podkladu)</t>
  </si>
  <si>
    <t>512</t>
  </si>
  <si>
    <t>1786621722</t>
  </si>
  <si>
    <t>Poznámka k položce:
Kompletní provedení dle specifikace PD a TZ vč. všech přímo souvisejících prací a dodávek.
--------------------------------------------------------------------------------------------------------------
Bourací a demontážní práce:
-otlučení omítek stropů na rákosu
-demontáž dřevěného podbití 
-kompletní přeuny a likvidace odpadů
Nový stav(dosávky a montáže) :
-dřevěné podbití stropů
-omítky vápenná na rákosu
-povrchové úpravy 
-kompletní přesuny hmot</t>
  </si>
  <si>
    <t>(6+25+29+12+15+25+14+12+25+5)*0,25</t>
  </si>
  <si>
    <t>53</t>
  </si>
  <si>
    <t>OST1_R02</t>
  </si>
  <si>
    <t xml:space="preserve">Odstranění napadených částí dřevěných prvků do tl. 20 mm </t>
  </si>
  <si>
    <t>-34981294</t>
  </si>
  <si>
    <t>Poznámka k položce:
Kompletní provedení dle specifikace PD a TZ vč. všech přímo souvisejících prací a dodávek.
--------------------------------------------------------------------------------------------------------------
V jednotkové ceně zahrnuty náklady na kompletní odstranění napadených částí dřevěných prvků 
včetně přesunů a likvidace .</t>
  </si>
  <si>
    <t>"objem prací a dodávek-předpoklad_bude upřesněno při realizaci stavby" 15,0</t>
  </si>
  <si>
    <t>54</t>
  </si>
  <si>
    <t>OST1_R03</t>
  </si>
  <si>
    <t>Dodávka a provedení "chemické sanace dřevěných prvků a konstrukcí"</t>
  </si>
  <si>
    <t>-633010782</t>
  </si>
  <si>
    <t xml:space="preserve">Poznámka k položce:
Kompletní provedení dle specifikace PD a TZ vč. všech přímo souvisejících prací a dodávek.
--------------------------------------------------------------------------------------------------------------
V jednotkové ceně zahrnuty náklady na kompletní systémové provedení včetně přípravy podkladu. </t>
  </si>
  <si>
    <t>"objem prací a dodávek-předpoklad_bude upřesněno při realizaci stavby" 25,0</t>
  </si>
  <si>
    <t>55</t>
  </si>
  <si>
    <t>OST1_R04</t>
  </si>
  <si>
    <t>Dodávka a provedení "chemické sanace cihelného zdiva"</t>
  </si>
  <si>
    <t>-361775169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</si>
</sst>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19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78.75" customHeight="1">
      <c r="B23" s="20"/>
      <c r="C23" s="21"/>
      <c r="D23" s="21"/>
      <c r="E23" s="35" t="s">
        <v>36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37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38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39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40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41</v>
      </c>
      <c r="E29" s="45"/>
      <c r="F29" s="31" t="s">
        <v>42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ROUND(AV54,2)</f>
        <v>0</v>
      </c>
      <c r="AL29" s="45"/>
      <c r="AM29" s="45"/>
      <c r="AN29" s="45"/>
      <c r="AO29" s="45"/>
      <c r="AP29" s="45"/>
      <c r="AQ29" s="45"/>
      <c r="AR29" s="48"/>
      <c r="BE29" s="30"/>
    </row>
    <row r="30" spans="2:57" s="2" customFormat="1" ht="14.4" customHeight="1">
      <c r="B30" s="44"/>
      <c r="C30" s="45"/>
      <c r="D30" s="45"/>
      <c r="E30" s="45"/>
      <c r="F30" s="31" t="s">
        <v>43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ROUND(AW54,2)</f>
        <v>0</v>
      </c>
      <c r="AL30" s="45"/>
      <c r="AM30" s="45"/>
      <c r="AN30" s="45"/>
      <c r="AO30" s="45"/>
      <c r="AP30" s="45"/>
      <c r="AQ30" s="45"/>
      <c r="AR30" s="48"/>
      <c r="BE30" s="30"/>
    </row>
    <row r="31" spans="2:57" s="2" customFormat="1" ht="14.4" customHeight="1" hidden="1">
      <c r="B31" s="44"/>
      <c r="C31" s="45"/>
      <c r="D31" s="45"/>
      <c r="E31" s="45"/>
      <c r="F31" s="31" t="s">
        <v>44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30"/>
    </row>
    <row r="32" spans="2:57" s="2" customFormat="1" ht="14.4" customHeight="1" hidden="1">
      <c r="B32" s="44"/>
      <c r="C32" s="45"/>
      <c r="D32" s="45"/>
      <c r="E32" s="45"/>
      <c r="F32" s="31" t="s">
        <v>45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30"/>
    </row>
    <row r="33" spans="2:57" s="2" customFormat="1" ht="14.4" customHeight="1" hidden="1">
      <c r="B33" s="44"/>
      <c r="C33" s="45"/>
      <c r="D33" s="45"/>
      <c r="E33" s="45"/>
      <c r="F33" s="31" t="s">
        <v>46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0"/>
    </row>
    <row r="34" spans="2:57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pans="2:44" s="1" customFormat="1" ht="25.9" customHeight="1">
      <c r="B35" s="37"/>
      <c r="C35" s="49"/>
      <c r="D35" s="50" t="s">
        <v>47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48</v>
      </c>
      <c r="U35" s="51"/>
      <c r="V35" s="51"/>
      <c r="W35" s="51"/>
      <c r="X35" s="53" t="s">
        <v>49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6.95" customHeight="1"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42"/>
    </row>
    <row r="41" spans="2:44" s="1" customFormat="1" ht="6.95" customHeight="1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42"/>
    </row>
    <row r="42" spans="2:44" s="1" customFormat="1" ht="24.95" customHeight="1">
      <c r="B42" s="37"/>
      <c r="C42" s="22" t="s">
        <v>50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</row>
    <row r="43" spans="2:44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</row>
    <row r="44" spans="2:44" s="1" customFormat="1" ht="12" customHeight="1">
      <c r="B44" s="37"/>
      <c r="C44" s="31" t="s">
        <v>13</v>
      </c>
      <c r="D44" s="38"/>
      <c r="E44" s="38"/>
      <c r="F44" s="38"/>
      <c r="G44" s="38"/>
      <c r="H44" s="38"/>
      <c r="I44" s="38"/>
      <c r="J44" s="38"/>
      <c r="K44" s="38"/>
      <c r="L44" s="38" t="str">
        <f>K5</f>
        <v>N18-194_exp3_R2</v>
      </c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42"/>
    </row>
    <row r="45" spans="2:44" s="3" customFormat="1" ht="36.95" customHeight="1">
      <c r="B45" s="60"/>
      <c r="C45" s="61" t="s">
        <v>16</v>
      </c>
      <c r="D45" s="62"/>
      <c r="E45" s="62"/>
      <c r="F45" s="62"/>
      <c r="G45" s="62"/>
      <c r="H45" s="62"/>
      <c r="I45" s="62"/>
      <c r="J45" s="62"/>
      <c r="K45" s="62"/>
      <c r="L45" s="63" t="str">
        <f>K6</f>
        <v>Provizorní zabezpečení stropních trámů nad 2.NP a krovu v objektu Národního domu Palackého č.p. 134 FM</v>
      </c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4"/>
    </row>
    <row r="46" spans="2:44" s="1" customFormat="1" ht="6.95" customHeight="1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</row>
    <row r="47" spans="2:44" s="1" customFormat="1" ht="12" customHeight="1">
      <c r="B47" s="37"/>
      <c r="C47" s="31" t="s">
        <v>20</v>
      </c>
      <c r="D47" s="38"/>
      <c r="E47" s="38"/>
      <c r="F47" s="38"/>
      <c r="G47" s="38"/>
      <c r="H47" s="38"/>
      <c r="I47" s="38"/>
      <c r="J47" s="38"/>
      <c r="K47" s="38"/>
      <c r="L47" s="65" t="str">
        <f>IF(K8="","",K8)</f>
        <v xml:space="preserve"> Palackého č.p. 134 FM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22</v>
      </c>
      <c r="AJ47" s="38"/>
      <c r="AK47" s="38"/>
      <c r="AL47" s="38"/>
      <c r="AM47" s="66" t="str">
        <f>IF(AN8="","",AN8)</f>
        <v>5. 12. 2018</v>
      </c>
      <c r="AN47" s="66"/>
      <c r="AO47" s="38"/>
      <c r="AP47" s="38"/>
      <c r="AQ47" s="38"/>
      <c r="AR47" s="42"/>
    </row>
    <row r="48" spans="2:44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</row>
    <row r="49" spans="2:56" s="1" customFormat="1" ht="13.65" customHeight="1">
      <c r="B49" s="37"/>
      <c r="C49" s="31" t="s">
        <v>24</v>
      </c>
      <c r="D49" s="38"/>
      <c r="E49" s="38"/>
      <c r="F49" s="38"/>
      <c r="G49" s="38"/>
      <c r="H49" s="38"/>
      <c r="I49" s="38"/>
      <c r="J49" s="38"/>
      <c r="K49" s="38"/>
      <c r="L49" s="38" t="str">
        <f>IF(E11="","",E11)</f>
        <v>Statutární město Frýdek Místek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30</v>
      </c>
      <c r="AJ49" s="38"/>
      <c r="AK49" s="38"/>
      <c r="AL49" s="38"/>
      <c r="AM49" s="67" t="str">
        <f>IF(E17="","",E17)</f>
        <v>MARPO s.r.o., Ostrava</v>
      </c>
      <c r="AN49" s="38"/>
      <c r="AO49" s="38"/>
      <c r="AP49" s="38"/>
      <c r="AQ49" s="38"/>
      <c r="AR49" s="42"/>
      <c r="AS49" s="68" t="s">
        <v>51</v>
      </c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1"/>
    </row>
    <row r="50" spans="2:56" s="1" customFormat="1" ht="13.65" customHeight="1">
      <c r="B50" s="37"/>
      <c r="C50" s="31" t="s">
        <v>28</v>
      </c>
      <c r="D50" s="38"/>
      <c r="E50" s="38"/>
      <c r="F50" s="38"/>
      <c r="G50" s="38"/>
      <c r="H50" s="38"/>
      <c r="I50" s="38"/>
      <c r="J50" s="38"/>
      <c r="K50" s="38"/>
      <c r="L50" s="38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33</v>
      </c>
      <c r="AJ50" s="38"/>
      <c r="AK50" s="38"/>
      <c r="AL50" s="38"/>
      <c r="AM50" s="67" t="str">
        <f>IF(E20="","",E20)</f>
        <v xml:space="preserve"> </v>
      </c>
      <c r="AN50" s="38"/>
      <c r="AO50" s="38"/>
      <c r="AP50" s="38"/>
      <c r="AQ50" s="38"/>
      <c r="AR50" s="42"/>
      <c r="AS50" s="72"/>
      <c r="AT50" s="73"/>
      <c r="AU50" s="74"/>
      <c r="AV50" s="74"/>
      <c r="AW50" s="74"/>
      <c r="AX50" s="74"/>
      <c r="AY50" s="74"/>
      <c r="AZ50" s="74"/>
      <c r="BA50" s="74"/>
      <c r="BB50" s="74"/>
      <c r="BC50" s="74"/>
      <c r="BD50" s="75"/>
    </row>
    <row r="51" spans="2:56" s="1" customFormat="1" ht="10.8" customHeight="1"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76"/>
      <c r="AT51" s="77"/>
      <c r="AU51" s="78"/>
      <c r="AV51" s="78"/>
      <c r="AW51" s="78"/>
      <c r="AX51" s="78"/>
      <c r="AY51" s="78"/>
      <c r="AZ51" s="78"/>
      <c r="BA51" s="78"/>
      <c r="BB51" s="78"/>
      <c r="BC51" s="78"/>
      <c r="BD51" s="79"/>
    </row>
    <row r="52" spans="2:56" s="1" customFormat="1" ht="29.25" customHeight="1">
      <c r="B52" s="37"/>
      <c r="C52" s="80" t="s">
        <v>52</v>
      </c>
      <c r="D52" s="81"/>
      <c r="E52" s="81"/>
      <c r="F52" s="81"/>
      <c r="G52" s="81"/>
      <c r="H52" s="82"/>
      <c r="I52" s="83" t="s">
        <v>53</v>
      </c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4" t="s">
        <v>54</v>
      </c>
      <c r="AH52" s="81"/>
      <c r="AI52" s="81"/>
      <c r="AJ52" s="81"/>
      <c r="AK52" s="81"/>
      <c r="AL52" s="81"/>
      <c r="AM52" s="81"/>
      <c r="AN52" s="83" t="s">
        <v>55</v>
      </c>
      <c r="AO52" s="81"/>
      <c r="AP52" s="85"/>
      <c r="AQ52" s="86" t="s">
        <v>56</v>
      </c>
      <c r="AR52" s="42"/>
      <c r="AS52" s="87" t="s">
        <v>57</v>
      </c>
      <c r="AT52" s="88" t="s">
        <v>58</v>
      </c>
      <c r="AU52" s="88" t="s">
        <v>59</v>
      </c>
      <c r="AV52" s="88" t="s">
        <v>60</v>
      </c>
      <c r="AW52" s="88" t="s">
        <v>61</v>
      </c>
      <c r="AX52" s="88" t="s">
        <v>62</v>
      </c>
      <c r="AY52" s="88" t="s">
        <v>63</v>
      </c>
      <c r="AZ52" s="88" t="s">
        <v>64</v>
      </c>
      <c r="BA52" s="88" t="s">
        <v>65</v>
      </c>
      <c r="BB52" s="88" t="s">
        <v>66</v>
      </c>
      <c r="BC52" s="88" t="s">
        <v>67</v>
      </c>
      <c r="BD52" s="89" t="s">
        <v>68</v>
      </c>
    </row>
    <row r="53" spans="2:56" s="1" customFormat="1" ht="10.8" customHeight="1"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0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2"/>
    </row>
    <row r="54" spans="2:90" s="4" customFormat="1" ht="32.4" customHeight="1">
      <c r="B54" s="93"/>
      <c r="C54" s="94" t="s">
        <v>69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6">
        <f>ROUND(SUM(AG55:AG56),2)</f>
        <v>0</v>
      </c>
      <c r="AH54" s="96"/>
      <c r="AI54" s="96"/>
      <c r="AJ54" s="96"/>
      <c r="AK54" s="96"/>
      <c r="AL54" s="96"/>
      <c r="AM54" s="96"/>
      <c r="AN54" s="97">
        <f>SUM(AG54,AT54)</f>
        <v>0</v>
      </c>
      <c r="AO54" s="97"/>
      <c r="AP54" s="97"/>
      <c r="AQ54" s="98" t="s">
        <v>1</v>
      </c>
      <c r="AR54" s="99"/>
      <c r="AS54" s="100">
        <f>ROUND(SUM(AS55:AS56),2)</f>
        <v>0</v>
      </c>
      <c r="AT54" s="101">
        <f>ROUND(SUM(AV54:AW54),2)</f>
        <v>0</v>
      </c>
      <c r="AU54" s="102">
        <f>ROUND(SUM(AU55:AU56),5)</f>
        <v>0</v>
      </c>
      <c r="AV54" s="101">
        <f>ROUND(AZ54*L29,2)</f>
        <v>0</v>
      </c>
      <c r="AW54" s="101">
        <f>ROUND(BA54*L30,2)</f>
        <v>0</v>
      </c>
      <c r="AX54" s="101">
        <f>ROUND(BB54*L29,2)</f>
        <v>0</v>
      </c>
      <c r="AY54" s="101">
        <f>ROUND(BC54*L30,2)</f>
        <v>0</v>
      </c>
      <c r="AZ54" s="101">
        <f>ROUND(SUM(AZ55:AZ56),2)</f>
        <v>0</v>
      </c>
      <c r="BA54" s="101">
        <f>ROUND(SUM(BA55:BA56),2)</f>
        <v>0</v>
      </c>
      <c r="BB54" s="101">
        <f>ROUND(SUM(BB55:BB56),2)</f>
        <v>0</v>
      </c>
      <c r="BC54" s="101">
        <f>ROUND(SUM(BC55:BC56),2)</f>
        <v>0</v>
      </c>
      <c r="BD54" s="103">
        <f>ROUND(SUM(BD55:BD56),2)</f>
        <v>0</v>
      </c>
      <c r="BS54" s="104" t="s">
        <v>70</v>
      </c>
      <c r="BT54" s="104" t="s">
        <v>71</v>
      </c>
      <c r="BU54" s="105" t="s">
        <v>72</v>
      </c>
      <c r="BV54" s="104" t="s">
        <v>73</v>
      </c>
      <c r="BW54" s="104" t="s">
        <v>5</v>
      </c>
      <c r="BX54" s="104" t="s">
        <v>74</v>
      </c>
      <c r="CL54" s="104" t="s">
        <v>1</v>
      </c>
    </row>
    <row r="55" spans="1:91" s="5" customFormat="1" ht="16.5" customHeight="1">
      <c r="A55" s="106" t="s">
        <v>75</v>
      </c>
      <c r="B55" s="107"/>
      <c r="C55" s="108"/>
      <c r="D55" s="109" t="s">
        <v>76</v>
      </c>
      <c r="E55" s="109"/>
      <c r="F55" s="109"/>
      <c r="G55" s="109"/>
      <c r="H55" s="109"/>
      <c r="I55" s="110"/>
      <c r="J55" s="109" t="s">
        <v>77</v>
      </c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11">
        <f>'VON - Vedlejší a ostatní ...'!J30</f>
        <v>0</v>
      </c>
      <c r="AH55" s="110"/>
      <c r="AI55" s="110"/>
      <c r="AJ55" s="110"/>
      <c r="AK55" s="110"/>
      <c r="AL55" s="110"/>
      <c r="AM55" s="110"/>
      <c r="AN55" s="111">
        <f>SUM(AG55,AT55)</f>
        <v>0</v>
      </c>
      <c r="AO55" s="110"/>
      <c r="AP55" s="110"/>
      <c r="AQ55" s="112" t="s">
        <v>78</v>
      </c>
      <c r="AR55" s="113"/>
      <c r="AS55" s="114">
        <v>0</v>
      </c>
      <c r="AT55" s="115">
        <f>ROUND(SUM(AV55:AW55),2)</f>
        <v>0</v>
      </c>
      <c r="AU55" s="116">
        <f>'VON - Vedlejší a ostatní ...'!P86</f>
        <v>0</v>
      </c>
      <c r="AV55" s="115">
        <f>'VON - Vedlejší a ostatní ...'!J33</f>
        <v>0</v>
      </c>
      <c r="AW55" s="115">
        <f>'VON - Vedlejší a ostatní ...'!J34</f>
        <v>0</v>
      </c>
      <c r="AX55" s="115">
        <f>'VON - Vedlejší a ostatní ...'!J35</f>
        <v>0</v>
      </c>
      <c r="AY55" s="115">
        <f>'VON - Vedlejší a ostatní ...'!J36</f>
        <v>0</v>
      </c>
      <c r="AZ55" s="115">
        <f>'VON - Vedlejší a ostatní ...'!F33</f>
        <v>0</v>
      </c>
      <c r="BA55" s="115">
        <f>'VON - Vedlejší a ostatní ...'!F34</f>
        <v>0</v>
      </c>
      <c r="BB55" s="115">
        <f>'VON - Vedlejší a ostatní ...'!F35</f>
        <v>0</v>
      </c>
      <c r="BC55" s="115">
        <f>'VON - Vedlejší a ostatní ...'!F36</f>
        <v>0</v>
      </c>
      <c r="BD55" s="117">
        <f>'VON - Vedlejší a ostatní ...'!F37</f>
        <v>0</v>
      </c>
      <c r="BT55" s="118" t="s">
        <v>79</v>
      </c>
      <c r="BV55" s="118" t="s">
        <v>73</v>
      </c>
      <c r="BW55" s="118" t="s">
        <v>80</v>
      </c>
      <c r="BX55" s="118" t="s">
        <v>5</v>
      </c>
      <c r="CL55" s="118" t="s">
        <v>1</v>
      </c>
      <c r="CM55" s="118" t="s">
        <v>81</v>
      </c>
    </row>
    <row r="56" spans="1:91" s="5" customFormat="1" ht="27" customHeight="1">
      <c r="A56" s="106" t="s">
        <v>75</v>
      </c>
      <c r="B56" s="107"/>
      <c r="C56" s="108"/>
      <c r="D56" s="109" t="s">
        <v>82</v>
      </c>
      <c r="E56" s="109"/>
      <c r="F56" s="109"/>
      <c r="G56" s="109"/>
      <c r="H56" s="109"/>
      <c r="I56" s="110"/>
      <c r="J56" s="109" t="s">
        <v>83</v>
      </c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11">
        <f>'D.1.1-2 - Architektonicko...'!J30</f>
        <v>0</v>
      </c>
      <c r="AH56" s="110"/>
      <c r="AI56" s="110"/>
      <c r="AJ56" s="110"/>
      <c r="AK56" s="110"/>
      <c r="AL56" s="110"/>
      <c r="AM56" s="110"/>
      <c r="AN56" s="111">
        <f>SUM(AG56,AT56)</f>
        <v>0</v>
      </c>
      <c r="AO56" s="110"/>
      <c r="AP56" s="110"/>
      <c r="AQ56" s="112" t="s">
        <v>78</v>
      </c>
      <c r="AR56" s="113"/>
      <c r="AS56" s="119">
        <v>0</v>
      </c>
      <c r="AT56" s="120">
        <f>ROUND(SUM(AV56:AW56),2)</f>
        <v>0</v>
      </c>
      <c r="AU56" s="121">
        <f>'D.1.1-2 - Architektonicko...'!P92</f>
        <v>0</v>
      </c>
      <c r="AV56" s="120">
        <f>'D.1.1-2 - Architektonicko...'!J33</f>
        <v>0</v>
      </c>
      <c r="AW56" s="120">
        <f>'D.1.1-2 - Architektonicko...'!J34</f>
        <v>0</v>
      </c>
      <c r="AX56" s="120">
        <f>'D.1.1-2 - Architektonicko...'!J35</f>
        <v>0</v>
      </c>
      <c r="AY56" s="120">
        <f>'D.1.1-2 - Architektonicko...'!J36</f>
        <v>0</v>
      </c>
      <c r="AZ56" s="120">
        <f>'D.1.1-2 - Architektonicko...'!F33</f>
        <v>0</v>
      </c>
      <c r="BA56" s="120">
        <f>'D.1.1-2 - Architektonicko...'!F34</f>
        <v>0</v>
      </c>
      <c r="BB56" s="120">
        <f>'D.1.1-2 - Architektonicko...'!F35</f>
        <v>0</v>
      </c>
      <c r="BC56" s="120">
        <f>'D.1.1-2 - Architektonicko...'!F36</f>
        <v>0</v>
      </c>
      <c r="BD56" s="122">
        <f>'D.1.1-2 - Architektonicko...'!F37</f>
        <v>0</v>
      </c>
      <c r="BT56" s="118" t="s">
        <v>79</v>
      </c>
      <c r="BV56" s="118" t="s">
        <v>73</v>
      </c>
      <c r="BW56" s="118" t="s">
        <v>84</v>
      </c>
      <c r="BX56" s="118" t="s">
        <v>5</v>
      </c>
      <c r="CL56" s="118" t="s">
        <v>1</v>
      </c>
      <c r="CM56" s="118" t="s">
        <v>81</v>
      </c>
    </row>
    <row r="57" spans="2:44" s="1" customFormat="1" ht="30" customHeight="1"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42"/>
    </row>
    <row r="58" spans="2:44" s="1" customFormat="1" ht="6.95" customHeight="1">
      <c r="B58" s="56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42"/>
    </row>
  </sheetData>
  <sheetProtection password="CC35" sheet="1" objects="1" scenarios="1" formatColumns="0" formatRows="0"/>
  <mergeCells count="4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</mergeCells>
  <hyperlinks>
    <hyperlink ref="A55" location="'VON - Vedlejší a ostatní ...'!C2" display="/"/>
    <hyperlink ref="A56" location="'D.1.1-2 - Architektonicko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3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80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19"/>
      <c r="AT3" s="16" t="s">
        <v>81</v>
      </c>
    </row>
    <row r="4" spans="2:46" ht="24.95" customHeight="1">
      <c r="B4" s="19"/>
      <c r="D4" s="127" t="s">
        <v>85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28" t="s">
        <v>16</v>
      </c>
      <c r="L6" s="19"/>
    </row>
    <row r="7" spans="2:12" ht="16.5" customHeight="1">
      <c r="B7" s="19"/>
      <c r="E7" s="129" t="str">
        <f>'Rekapitulace stavby'!K6</f>
        <v>Provizorní zabezpečení stropních trámů nad 2.NP a krovu v objektu Národního domu Palackého č.p. 134 FM</v>
      </c>
      <c r="F7" s="128"/>
      <c r="G7" s="128"/>
      <c r="H7" s="128"/>
      <c r="L7" s="19"/>
    </row>
    <row r="8" spans="2:12" s="1" customFormat="1" ht="12" customHeight="1">
      <c r="B8" s="42"/>
      <c r="D8" s="128" t="s">
        <v>86</v>
      </c>
      <c r="I8" s="130"/>
      <c r="L8" s="42"/>
    </row>
    <row r="9" spans="2:12" s="1" customFormat="1" ht="36.95" customHeight="1">
      <c r="B9" s="42"/>
      <c r="E9" s="131" t="s">
        <v>87</v>
      </c>
      <c r="F9" s="1"/>
      <c r="G9" s="1"/>
      <c r="H9" s="1"/>
      <c r="I9" s="130"/>
      <c r="L9" s="42"/>
    </row>
    <row r="10" spans="2:12" s="1" customFormat="1" ht="12">
      <c r="B10" s="42"/>
      <c r="I10" s="130"/>
      <c r="L10" s="42"/>
    </row>
    <row r="11" spans="2:12" s="1" customFormat="1" ht="12" customHeight="1">
      <c r="B11" s="42"/>
      <c r="D11" s="128" t="s">
        <v>18</v>
      </c>
      <c r="F11" s="16" t="s">
        <v>1</v>
      </c>
      <c r="I11" s="132" t="s">
        <v>19</v>
      </c>
      <c r="J11" s="16" t="s">
        <v>1</v>
      </c>
      <c r="L11" s="42"/>
    </row>
    <row r="12" spans="2:12" s="1" customFormat="1" ht="12" customHeight="1">
      <c r="B12" s="42"/>
      <c r="D12" s="128" t="s">
        <v>20</v>
      </c>
      <c r="F12" s="16" t="s">
        <v>21</v>
      </c>
      <c r="I12" s="132" t="s">
        <v>22</v>
      </c>
      <c r="J12" s="133" t="str">
        <f>'Rekapitulace stavby'!AN8</f>
        <v>5. 12. 2018</v>
      </c>
      <c r="L12" s="42"/>
    </row>
    <row r="13" spans="2:12" s="1" customFormat="1" ht="10.8" customHeight="1">
      <c r="B13" s="42"/>
      <c r="I13" s="130"/>
      <c r="L13" s="42"/>
    </row>
    <row r="14" spans="2:12" s="1" customFormat="1" ht="12" customHeight="1">
      <c r="B14" s="42"/>
      <c r="D14" s="128" t="s">
        <v>24</v>
      </c>
      <c r="I14" s="132" t="s">
        <v>25</v>
      </c>
      <c r="J14" s="16" t="s">
        <v>1</v>
      </c>
      <c r="L14" s="42"/>
    </row>
    <row r="15" spans="2:12" s="1" customFormat="1" ht="18" customHeight="1">
      <c r="B15" s="42"/>
      <c r="E15" s="16" t="s">
        <v>26</v>
      </c>
      <c r="I15" s="132" t="s">
        <v>27</v>
      </c>
      <c r="J15" s="16" t="s">
        <v>1</v>
      </c>
      <c r="L15" s="42"/>
    </row>
    <row r="16" spans="2:12" s="1" customFormat="1" ht="6.95" customHeight="1">
      <c r="B16" s="42"/>
      <c r="I16" s="130"/>
      <c r="L16" s="42"/>
    </row>
    <row r="17" spans="2:12" s="1" customFormat="1" ht="12" customHeight="1">
      <c r="B17" s="42"/>
      <c r="D17" s="128" t="s">
        <v>28</v>
      </c>
      <c r="I17" s="132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6"/>
      <c r="G18" s="16"/>
      <c r="H18" s="16"/>
      <c r="I18" s="132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0"/>
      <c r="L19" s="42"/>
    </row>
    <row r="20" spans="2:12" s="1" customFormat="1" ht="12" customHeight="1">
      <c r="B20" s="42"/>
      <c r="D20" s="128" t="s">
        <v>30</v>
      </c>
      <c r="I20" s="132" t="s">
        <v>25</v>
      </c>
      <c r="J20" s="16" t="s">
        <v>1</v>
      </c>
      <c r="L20" s="42"/>
    </row>
    <row r="21" spans="2:12" s="1" customFormat="1" ht="18" customHeight="1">
      <c r="B21" s="42"/>
      <c r="E21" s="16" t="s">
        <v>31</v>
      </c>
      <c r="I21" s="132" t="s">
        <v>27</v>
      </c>
      <c r="J21" s="16" t="s">
        <v>1</v>
      </c>
      <c r="L21" s="42"/>
    </row>
    <row r="22" spans="2:12" s="1" customFormat="1" ht="6.95" customHeight="1">
      <c r="B22" s="42"/>
      <c r="I22" s="130"/>
      <c r="L22" s="42"/>
    </row>
    <row r="23" spans="2:12" s="1" customFormat="1" ht="12" customHeight="1">
      <c r="B23" s="42"/>
      <c r="D23" s="128" t="s">
        <v>33</v>
      </c>
      <c r="I23" s="132" t="s">
        <v>25</v>
      </c>
      <c r="J23" s="16" t="str">
        <f>IF('Rekapitulace stavby'!AN19="","",'Rekapitulace stavby'!AN19)</f>
        <v/>
      </c>
      <c r="L23" s="42"/>
    </row>
    <row r="24" spans="2:12" s="1" customFormat="1" ht="18" customHeight="1">
      <c r="B24" s="42"/>
      <c r="E24" s="16" t="str">
        <f>IF('Rekapitulace stavby'!E20="","",'Rekapitulace stavby'!E20)</f>
        <v xml:space="preserve"> </v>
      </c>
      <c r="I24" s="132" t="s">
        <v>27</v>
      </c>
      <c r="J24" s="16" t="str">
        <f>IF('Rekapitulace stavby'!AN20="","",'Rekapitulace stavby'!AN20)</f>
        <v/>
      </c>
      <c r="L24" s="42"/>
    </row>
    <row r="25" spans="2:12" s="1" customFormat="1" ht="6.95" customHeight="1">
      <c r="B25" s="42"/>
      <c r="I25" s="130"/>
      <c r="L25" s="42"/>
    </row>
    <row r="26" spans="2:12" s="1" customFormat="1" ht="12" customHeight="1">
      <c r="B26" s="42"/>
      <c r="D26" s="128" t="s">
        <v>35</v>
      </c>
      <c r="I26" s="130"/>
      <c r="L26" s="42"/>
    </row>
    <row r="27" spans="2:12" s="6" customFormat="1" ht="56.25" customHeight="1">
      <c r="B27" s="134"/>
      <c r="E27" s="135" t="s">
        <v>88</v>
      </c>
      <c r="F27" s="135"/>
      <c r="G27" s="135"/>
      <c r="H27" s="135"/>
      <c r="I27" s="136"/>
      <c r="L27" s="134"/>
    </row>
    <row r="28" spans="2:12" s="1" customFormat="1" ht="6.95" customHeight="1">
      <c r="B28" s="42"/>
      <c r="I28" s="130"/>
      <c r="L28" s="42"/>
    </row>
    <row r="29" spans="2:12" s="1" customFormat="1" ht="6.95" customHeight="1">
      <c r="B29" s="42"/>
      <c r="D29" s="70"/>
      <c r="E29" s="70"/>
      <c r="F29" s="70"/>
      <c r="G29" s="70"/>
      <c r="H29" s="70"/>
      <c r="I29" s="137"/>
      <c r="J29" s="70"/>
      <c r="K29" s="70"/>
      <c r="L29" s="42"/>
    </row>
    <row r="30" spans="2:12" s="1" customFormat="1" ht="25.4" customHeight="1">
      <c r="B30" s="42"/>
      <c r="D30" s="138" t="s">
        <v>37</v>
      </c>
      <c r="I30" s="130"/>
      <c r="J30" s="139">
        <f>ROUND(J86,2)</f>
        <v>0</v>
      </c>
      <c r="L30" s="42"/>
    </row>
    <row r="31" spans="2:12" s="1" customFormat="1" ht="6.95" customHeight="1">
      <c r="B31" s="42"/>
      <c r="D31" s="70"/>
      <c r="E31" s="70"/>
      <c r="F31" s="70"/>
      <c r="G31" s="70"/>
      <c r="H31" s="70"/>
      <c r="I31" s="137"/>
      <c r="J31" s="70"/>
      <c r="K31" s="70"/>
      <c r="L31" s="42"/>
    </row>
    <row r="32" spans="2:12" s="1" customFormat="1" ht="14.4" customHeight="1">
      <c r="B32" s="42"/>
      <c r="F32" s="140" t="s">
        <v>39</v>
      </c>
      <c r="I32" s="141" t="s">
        <v>38</v>
      </c>
      <c r="J32" s="140" t="s">
        <v>40</v>
      </c>
      <c r="L32" s="42"/>
    </row>
    <row r="33" spans="2:12" s="1" customFormat="1" ht="14.4" customHeight="1">
      <c r="B33" s="42"/>
      <c r="D33" s="128" t="s">
        <v>41</v>
      </c>
      <c r="E33" s="128" t="s">
        <v>42</v>
      </c>
      <c r="F33" s="142">
        <f>ROUND((SUM(BE86:BE111)),2)</f>
        <v>0</v>
      </c>
      <c r="I33" s="143">
        <v>0.21</v>
      </c>
      <c r="J33" s="142">
        <f>ROUND(((SUM(BE86:BE111))*I33),2)</f>
        <v>0</v>
      </c>
      <c r="L33" s="42"/>
    </row>
    <row r="34" spans="2:12" s="1" customFormat="1" ht="14.4" customHeight="1">
      <c r="B34" s="42"/>
      <c r="E34" s="128" t="s">
        <v>43</v>
      </c>
      <c r="F34" s="142">
        <f>ROUND((SUM(BF86:BF111)),2)</f>
        <v>0</v>
      </c>
      <c r="I34" s="143">
        <v>0.15</v>
      </c>
      <c r="J34" s="142">
        <f>ROUND(((SUM(BF86:BF111))*I34),2)</f>
        <v>0</v>
      </c>
      <c r="L34" s="42"/>
    </row>
    <row r="35" spans="2:12" s="1" customFormat="1" ht="14.4" customHeight="1" hidden="1">
      <c r="B35" s="42"/>
      <c r="E35" s="128" t="s">
        <v>44</v>
      </c>
      <c r="F35" s="142">
        <f>ROUND((SUM(BG86:BG111)),2)</f>
        <v>0</v>
      </c>
      <c r="I35" s="143">
        <v>0.21</v>
      </c>
      <c r="J35" s="142">
        <f>0</f>
        <v>0</v>
      </c>
      <c r="L35" s="42"/>
    </row>
    <row r="36" spans="2:12" s="1" customFormat="1" ht="14.4" customHeight="1" hidden="1">
      <c r="B36" s="42"/>
      <c r="E36" s="128" t="s">
        <v>45</v>
      </c>
      <c r="F36" s="142">
        <f>ROUND((SUM(BH86:BH111)),2)</f>
        <v>0</v>
      </c>
      <c r="I36" s="143">
        <v>0.15</v>
      </c>
      <c r="J36" s="142">
        <f>0</f>
        <v>0</v>
      </c>
      <c r="L36" s="42"/>
    </row>
    <row r="37" spans="2:12" s="1" customFormat="1" ht="14.4" customHeight="1" hidden="1">
      <c r="B37" s="42"/>
      <c r="E37" s="128" t="s">
        <v>46</v>
      </c>
      <c r="F37" s="142">
        <f>ROUND((SUM(BI86:BI111)),2)</f>
        <v>0</v>
      </c>
      <c r="I37" s="143">
        <v>0</v>
      </c>
      <c r="J37" s="142">
        <f>0</f>
        <v>0</v>
      </c>
      <c r="L37" s="42"/>
    </row>
    <row r="38" spans="2:12" s="1" customFormat="1" ht="6.95" customHeight="1">
      <c r="B38" s="42"/>
      <c r="I38" s="130"/>
      <c r="L38" s="42"/>
    </row>
    <row r="39" spans="2:12" s="1" customFormat="1" ht="25.4" customHeight="1">
      <c r="B39" s="42"/>
      <c r="C39" s="144"/>
      <c r="D39" s="145" t="s">
        <v>47</v>
      </c>
      <c r="E39" s="146"/>
      <c r="F39" s="146"/>
      <c r="G39" s="147" t="s">
        <v>48</v>
      </c>
      <c r="H39" s="148" t="s">
        <v>49</v>
      </c>
      <c r="I39" s="149"/>
      <c r="J39" s="150">
        <f>SUM(J30:J37)</f>
        <v>0</v>
      </c>
      <c r="K39" s="151"/>
      <c r="L39" s="42"/>
    </row>
    <row r="40" spans="2:12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2"/>
    </row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2"/>
    </row>
    <row r="45" spans="2:12" s="1" customFormat="1" ht="24.95" customHeight="1">
      <c r="B45" s="37"/>
      <c r="C45" s="22" t="s">
        <v>89</v>
      </c>
      <c r="D45" s="38"/>
      <c r="E45" s="38"/>
      <c r="F45" s="38"/>
      <c r="G45" s="38"/>
      <c r="H45" s="38"/>
      <c r="I45" s="130"/>
      <c r="J45" s="38"/>
      <c r="K45" s="38"/>
      <c r="L45" s="42"/>
    </row>
    <row r="46" spans="2:12" s="1" customFormat="1" ht="6.95" customHeight="1">
      <c r="B46" s="37"/>
      <c r="C46" s="38"/>
      <c r="D46" s="38"/>
      <c r="E46" s="38"/>
      <c r="F46" s="38"/>
      <c r="G46" s="38"/>
      <c r="H46" s="38"/>
      <c r="I46" s="130"/>
      <c r="J46" s="38"/>
      <c r="K46" s="38"/>
      <c r="L46" s="42"/>
    </row>
    <row r="47" spans="2:12" s="1" customFormat="1" ht="12" customHeight="1">
      <c r="B47" s="37"/>
      <c r="C47" s="31" t="s">
        <v>16</v>
      </c>
      <c r="D47" s="38"/>
      <c r="E47" s="38"/>
      <c r="F47" s="38"/>
      <c r="G47" s="38"/>
      <c r="H47" s="38"/>
      <c r="I47" s="130"/>
      <c r="J47" s="38"/>
      <c r="K47" s="38"/>
      <c r="L47" s="42"/>
    </row>
    <row r="48" spans="2:12" s="1" customFormat="1" ht="16.5" customHeight="1">
      <c r="B48" s="37"/>
      <c r="C48" s="38"/>
      <c r="D48" s="38"/>
      <c r="E48" s="158" t="str">
        <f>E7</f>
        <v>Provizorní zabezpečení stropních trámů nad 2.NP a krovu v objektu Národního domu Palackého č.p. 134 FM</v>
      </c>
      <c r="F48" s="31"/>
      <c r="G48" s="31"/>
      <c r="H48" s="31"/>
      <c r="I48" s="130"/>
      <c r="J48" s="38"/>
      <c r="K48" s="38"/>
      <c r="L48" s="42"/>
    </row>
    <row r="49" spans="2:12" s="1" customFormat="1" ht="12" customHeight="1">
      <c r="B49" s="37"/>
      <c r="C49" s="31" t="s">
        <v>86</v>
      </c>
      <c r="D49" s="38"/>
      <c r="E49" s="38"/>
      <c r="F49" s="38"/>
      <c r="G49" s="38"/>
      <c r="H49" s="38"/>
      <c r="I49" s="130"/>
      <c r="J49" s="38"/>
      <c r="K49" s="38"/>
      <c r="L49" s="42"/>
    </row>
    <row r="50" spans="2:12" s="1" customFormat="1" ht="16.5" customHeight="1">
      <c r="B50" s="37"/>
      <c r="C50" s="38"/>
      <c r="D50" s="38"/>
      <c r="E50" s="63" t="str">
        <f>E9</f>
        <v>VON - Vedlejší a ostatní náklady stavby</v>
      </c>
      <c r="F50" s="38"/>
      <c r="G50" s="38"/>
      <c r="H50" s="38"/>
      <c r="I50" s="130"/>
      <c r="J50" s="38"/>
      <c r="K50" s="38"/>
      <c r="L50" s="42"/>
    </row>
    <row r="51" spans="2:12" s="1" customFormat="1" ht="6.95" customHeight="1">
      <c r="B51" s="37"/>
      <c r="C51" s="38"/>
      <c r="D51" s="38"/>
      <c r="E51" s="38"/>
      <c r="F51" s="38"/>
      <c r="G51" s="38"/>
      <c r="H51" s="38"/>
      <c r="I51" s="130"/>
      <c r="J51" s="38"/>
      <c r="K51" s="38"/>
      <c r="L51" s="42"/>
    </row>
    <row r="52" spans="2:12" s="1" customFormat="1" ht="12" customHeight="1">
      <c r="B52" s="37"/>
      <c r="C52" s="31" t="s">
        <v>20</v>
      </c>
      <c r="D52" s="38"/>
      <c r="E52" s="38"/>
      <c r="F52" s="26" t="str">
        <f>F12</f>
        <v xml:space="preserve"> Palackého č.p. 134 FM</v>
      </c>
      <c r="G52" s="38"/>
      <c r="H52" s="38"/>
      <c r="I52" s="132" t="s">
        <v>22</v>
      </c>
      <c r="J52" s="66" t="str">
        <f>IF(J12="","",J12)</f>
        <v>5. 12. 2018</v>
      </c>
      <c r="K52" s="38"/>
      <c r="L52" s="42"/>
    </row>
    <row r="53" spans="2:12" s="1" customFormat="1" ht="6.95" customHeight="1">
      <c r="B53" s="37"/>
      <c r="C53" s="38"/>
      <c r="D53" s="38"/>
      <c r="E53" s="38"/>
      <c r="F53" s="38"/>
      <c r="G53" s="38"/>
      <c r="H53" s="38"/>
      <c r="I53" s="130"/>
      <c r="J53" s="38"/>
      <c r="K53" s="38"/>
      <c r="L53" s="42"/>
    </row>
    <row r="54" spans="2:12" s="1" customFormat="1" ht="13.65" customHeight="1">
      <c r="B54" s="37"/>
      <c r="C54" s="31" t="s">
        <v>24</v>
      </c>
      <c r="D54" s="38"/>
      <c r="E54" s="38"/>
      <c r="F54" s="26" t="str">
        <f>E15</f>
        <v>Statutární město Frýdek Místek</v>
      </c>
      <c r="G54" s="38"/>
      <c r="H54" s="38"/>
      <c r="I54" s="132" t="s">
        <v>30</v>
      </c>
      <c r="J54" s="35" t="str">
        <f>E21</f>
        <v>MARPO s.r.o., Ostrava</v>
      </c>
      <c r="K54" s="38"/>
      <c r="L54" s="42"/>
    </row>
    <row r="55" spans="2:12" s="1" customFormat="1" ht="13.65" customHeight="1">
      <c r="B55" s="37"/>
      <c r="C55" s="31" t="s">
        <v>28</v>
      </c>
      <c r="D55" s="38"/>
      <c r="E55" s="38"/>
      <c r="F55" s="26" t="str">
        <f>IF(E18="","",E18)</f>
        <v>Vyplň údaj</v>
      </c>
      <c r="G55" s="38"/>
      <c r="H55" s="38"/>
      <c r="I55" s="132" t="s">
        <v>33</v>
      </c>
      <c r="J55" s="35" t="str">
        <f>E24</f>
        <v xml:space="preserve"> </v>
      </c>
      <c r="K55" s="38"/>
      <c r="L55" s="42"/>
    </row>
    <row r="56" spans="2:12" s="1" customFormat="1" ht="10.3" customHeight="1">
      <c r="B56" s="37"/>
      <c r="C56" s="38"/>
      <c r="D56" s="38"/>
      <c r="E56" s="38"/>
      <c r="F56" s="38"/>
      <c r="G56" s="38"/>
      <c r="H56" s="38"/>
      <c r="I56" s="130"/>
      <c r="J56" s="38"/>
      <c r="K56" s="38"/>
      <c r="L56" s="42"/>
    </row>
    <row r="57" spans="2:12" s="1" customFormat="1" ht="29.25" customHeight="1">
      <c r="B57" s="37"/>
      <c r="C57" s="159" t="s">
        <v>90</v>
      </c>
      <c r="D57" s="160"/>
      <c r="E57" s="160"/>
      <c r="F57" s="160"/>
      <c r="G57" s="160"/>
      <c r="H57" s="160"/>
      <c r="I57" s="161"/>
      <c r="J57" s="162" t="s">
        <v>91</v>
      </c>
      <c r="K57" s="160"/>
      <c r="L57" s="42"/>
    </row>
    <row r="58" spans="2:12" s="1" customFormat="1" ht="10.3" customHeight="1">
      <c r="B58" s="37"/>
      <c r="C58" s="38"/>
      <c r="D58" s="38"/>
      <c r="E58" s="38"/>
      <c r="F58" s="38"/>
      <c r="G58" s="38"/>
      <c r="H58" s="38"/>
      <c r="I58" s="130"/>
      <c r="J58" s="38"/>
      <c r="K58" s="38"/>
      <c r="L58" s="42"/>
    </row>
    <row r="59" spans="2:47" s="1" customFormat="1" ht="22.8" customHeight="1">
      <c r="B59" s="37"/>
      <c r="C59" s="163" t="s">
        <v>92</v>
      </c>
      <c r="D59" s="38"/>
      <c r="E59" s="38"/>
      <c r="F59" s="38"/>
      <c r="G59" s="38"/>
      <c r="H59" s="38"/>
      <c r="I59" s="130"/>
      <c r="J59" s="97">
        <f>J86</f>
        <v>0</v>
      </c>
      <c r="K59" s="38"/>
      <c r="L59" s="42"/>
      <c r="AU59" s="16" t="s">
        <v>93</v>
      </c>
    </row>
    <row r="60" spans="2:12" s="7" customFormat="1" ht="24.95" customHeight="1">
      <c r="B60" s="164"/>
      <c r="C60" s="165"/>
      <c r="D60" s="166" t="s">
        <v>94</v>
      </c>
      <c r="E60" s="167"/>
      <c r="F60" s="167"/>
      <c r="G60" s="167"/>
      <c r="H60" s="167"/>
      <c r="I60" s="168"/>
      <c r="J60" s="169">
        <f>J87</f>
        <v>0</v>
      </c>
      <c r="K60" s="165"/>
      <c r="L60" s="170"/>
    </row>
    <row r="61" spans="2:12" s="8" customFormat="1" ht="19.9" customHeight="1">
      <c r="B61" s="171"/>
      <c r="C61" s="172"/>
      <c r="D61" s="173" t="s">
        <v>95</v>
      </c>
      <c r="E61" s="174"/>
      <c r="F61" s="174"/>
      <c r="G61" s="174"/>
      <c r="H61" s="174"/>
      <c r="I61" s="175"/>
      <c r="J61" s="176">
        <f>J88</f>
        <v>0</v>
      </c>
      <c r="K61" s="172"/>
      <c r="L61" s="177"/>
    </row>
    <row r="62" spans="2:12" s="8" customFormat="1" ht="19.9" customHeight="1">
      <c r="B62" s="171"/>
      <c r="C62" s="172"/>
      <c r="D62" s="173" t="s">
        <v>96</v>
      </c>
      <c r="E62" s="174"/>
      <c r="F62" s="174"/>
      <c r="G62" s="174"/>
      <c r="H62" s="174"/>
      <c r="I62" s="175"/>
      <c r="J62" s="176">
        <f>J95</f>
        <v>0</v>
      </c>
      <c r="K62" s="172"/>
      <c r="L62" s="177"/>
    </row>
    <row r="63" spans="2:12" s="8" customFormat="1" ht="19.9" customHeight="1">
      <c r="B63" s="171"/>
      <c r="C63" s="172"/>
      <c r="D63" s="173" t="s">
        <v>97</v>
      </c>
      <c r="E63" s="174"/>
      <c r="F63" s="174"/>
      <c r="G63" s="174"/>
      <c r="H63" s="174"/>
      <c r="I63" s="175"/>
      <c r="J63" s="176">
        <f>J98</f>
        <v>0</v>
      </c>
      <c r="K63" s="172"/>
      <c r="L63" s="177"/>
    </row>
    <row r="64" spans="2:12" s="8" customFormat="1" ht="19.9" customHeight="1">
      <c r="B64" s="171"/>
      <c r="C64" s="172"/>
      <c r="D64" s="173" t="s">
        <v>98</v>
      </c>
      <c r="E64" s="174"/>
      <c r="F64" s="174"/>
      <c r="G64" s="174"/>
      <c r="H64" s="174"/>
      <c r="I64" s="175"/>
      <c r="J64" s="176">
        <f>J103</f>
        <v>0</v>
      </c>
      <c r="K64" s="172"/>
      <c r="L64" s="177"/>
    </row>
    <row r="65" spans="2:12" s="8" customFormat="1" ht="19.9" customHeight="1">
      <c r="B65" s="171"/>
      <c r="C65" s="172"/>
      <c r="D65" s="173" t="s">
        <v>99</v>
      </c>
      <c r="E65" s="174"/>
      <c r="F65" s="174"/>
      <c r="G65" s="174"/>
      <c r="H65" s="174"/>
      <c r="I65" s="175"/>
      <c r="J65" s="176">
        <f>J106</f>
        <v>0</v>
      </c>
      <c r="K65" s="172"/>
      <c r="L65" s="177"/>
    </row>
    <row r="66" spans="2:12" s="8" customFormat="1" ht="19.9" customHeight="1">
      <c r="B66" s="171"/>
      <c r="C66" s="172"/>
      <c r="D66" s="173" t="s">
        <v>100</v>
      </c>
      <c r="E66" s="174"/>
      <c r="F66" s="174"/>
      <c r="G66" s="174"/>
      <c r="H66" s="174"/>
      <c r="I66" s="175"/>
      <c r="J66" s="176">
        <f>J109</f>
        <v>0</v>
      </c>
      <c r="K66" s="172"/>
      <c r="L66" s="177"/>
    </row>
    <row r="67" spans="2:12" s="1" customFormat="1" ht="21.8" customHeight="1">
      <c r="B67" s="37"/>
      <c r="C67" s="38"/>
      <c r="D67" s="38"/>
      <c r="E67" s="38"/>
      <c r="F67" s="38"/>
      <c r="G67" s="38"/>
      <c r="H67" s="38"/>
      <c r="I67" s="130"/>
      <c r="J67" s="38"/>
      <c r="K67" s="38"/>
      <c r="L67" s="42"/>
    </row>
    <row r="68" spans="2:12" s="1" customFormat="1" ht="6.95" customHeight="1">
      <c r="B68" s="56"/>
      <c r="C68" s="57"/>
      <c r="D68" s="57"/>
      <c r="E68" s="57"/>
      <c r="F68" s="57"/>
      <c r="G68" s="57"/>
      <c r="H68" s="57"/>
      <c r="I68" s="154"/>
      <c r="J68" s="57"/>
      <c r="K68" s="57"/>
      <c r="L68" s="42"/>
    </row>
    <row r="72" spans="2:12" s="1" customFormat="1" ht="6.95" customHeight="1">
      <c r="B72" s="58"/>
      <c r="C72" s="59"/>
      <c r="D72" s="59"/>
      <c r="E72" s="59"/>
      <c r="F72" s="59"/>
      <c r="G72" s="59"/>
      <c r="H72" s="59"/>
      <c r="I72" s="157"/>
      <c r="J72" s="59"/>
      <c r="K72" s="59"/>
      <c r="L72" s="42"/>
    </row>
    <row r="73" spans="2:12" s="1" customFormat="1" ht="24.95" customHeight="1">
      <c r="B73" s="37"/>
      <c r="C73" s="22" t="s">
        <v>101</v>
      </c>
      <c r="D73" s="38"/>
      <c r="E73" s="38"/>
      <c r="F73" s="38"/>
      <c r="G73" s="38"/>
      <c r="H73" s="38"/>
      <c r="I73" s="130"/>
      <c r="J73" s="38"/>
      <c r="K73" s="38"/>
      <c r="L73" s="42"/>
    </row>
    <row r="74" spans="2:12" s="1" customFormat="1" ht="6.95" customHeight="1">
      <c r="B74" s="37"/>
      <c r="C74" s="38"/>
      <c r="D74" s="38"/>
      <c r="E74" s="38"/>
      <c r="F74" s="38"/>
      <c r="G74" s="38"/>
      <c r="H74" s="38"/>
      <c r="I74" s="130"/>
      <c r="J74" s="38"/>
      <c r="K74" s="38"/>
      <c r="L74" s="42"/>
    </row>
    <row r="75" spans="2:12" s="1" customFormat="1" ht="12" customHeight="1">
      <c r="B75" s="37"/>
      <c r="C75" s="31" t="s">
        <v>16</v>
      </c>
      <c r="D75" s="38"/>
      <c r="E75" s="38"/>
      <c r="F75" s="38"/>
      <c r="G75" s="38"/>
      <c r="H75" s="38"/>
      <c r="I75" s="130"/>
      <c r="J75" s="38"/>
      <c r="K75" s="38"/>
      <c r="L75" s="42"/>
    </row>
    <row r="76" spans="2:12" s="1" customFormat="1" ht="16.5" customHeight="1">
      <c r="B76" s="37"/>
      <c r="C76" s="38"/>
      <c r="D76" s="38"/>
      <c r="E76" s="158" t="str">
        <f>E7</f>
        <v>Provizorní zabezpečení stropních trámů nad 2.NP a krovu v objektu Národního domu Palackého č.p. 134 FM</v>
      </c>
      <c r="F76" s="31"/>
      <c r="G76" s="31"/>
      <c r="H76" s="31"/>
      <c r="I76" s="130"/>
      <c r="J76" s="38"/>
      <c r="K76" s="38"/>
      <c r="L76" s="42"/>
    </row>
    <row r="77" spans="2:12" s="1" customFormat="1" ht="12" customHeight="1">
      <c r="B77" s="37"/>
      <c r="C77" s="31" t="s">
        <v>86</v>
      </c>
      <c r="D77" s="38"/>
      <c r="E77" s="38"/>
      <c r="F77" s="38"/>
      <c r="G77" s="38"/>
      <c r="H77" s="38"/>
      <c r="I77" s="130"/>
      <c r="J77" s="38"/>
      <c r="K77" s="38"/>
      <c r="L77" s="42"/>
    </row>
    <row r="78" spans="2:12" s="1" customFormat="1" ht="16.5" customHeight="1">
      <c r="B78" s="37"/>
      <c r="C78" s="38"/>
      <c r="D78" s="38"/>
      <c r="E78" s="63" t="str">
        <f>E9</f>
        <v>VON - Vedlejší a ostatní náklady stavby</v>
      </c>
      <c r="F78" s="38"/>
      <c r="G78" s="38"/>
      <c r="H78" s="38"/>
      <c r="I78" s="130"/>
      <c r="J78" s="38"/>
      <c r="K78" s="38"/>
      <c r="L78" s="42"/>
    </row>
    <row r="79" spans="2:12" s="1" customFormat="1" ht="6.95" customHeight="1">
      <c r="B79" s="37"/>
      <c r="C79" s="38"/>
      <c r="D79" s="38"/>
      <c r="E79" s="38"/>
      <c r="F79" s="38"/>
      <c r="G79" s="38"/>
      <c r="H79" s="38"/>
      <c r="I79" s="130"/>
      <c r="J79" s="38"/>
      <c r="K79" s="38"/>
      <c r="L79" s="42"/>
    </row>
    <row r="80" spans="2:12" s="1" customFormat="1" ht="12" customHeight="1">
      <c r="B80" s="37"/>
      <c r="C80" s="31" t="s">
        <v>20</v>
      </c>
      <c r="D80" s="38"/>
      <c r="E80" s="38"/>
      <c r="F80" s="26" t="str">
        <f>F12</f>
        <v xml:space="preserve"> Palackého č.p. 134 FM</v>
      </c>
      <c r="G80" s="38"/>
      <c r="H80" s="38"/>
      <c r="I80" s="132" t="s">
        <v>22</v>
      </c>
      <c r="J80" s="66" t="str">
        <f>IF(J12="","",J12)</f>
        <v>5. 12. 2018</v>
      </c>
      <c r="K80" s="38"/>
      <c r="L80" s="42"/>
    </row>
    <row r="81" spans="2:12" s="1" customFormat="1" ht="6.95" customHeight="1">
      <c r="B81" s="37"/>
      <c r="C81" s="38"/>
      <c r="D81" s="38"/>
      <c r="E81" s="38"/>
      <c r="F81" s="38"/>
      <c r="G81" s="38"/>
      <c r="H81" s="38"/>
      <c r="I81" s="130"/>
      <c r="J81" s="38"/>
      <c r="K81" s="38"/>
      <c r="L81" s="42"/>
    </row>
    <row r="82" spans="2:12" s="1" customFormat="1" ht="13.65" customHeight="1">
      <c r="B82" s="37"/>
      <c r="C82" s="31" t="s">
        <v>24</v>
      </c>
      <c r="D82" s="38"/>
      <c r="E82" s="38"/>
      <c r="F82" s="26" t="str">
        <f>E15</f>
        <v>Statutární město Frýdek Místek</v>
      </c>
      <c r="G82" s="38"/>
      <c r="H82" s="38"/>
      <c r="I82" s="132" t="s">
        <v>30</v>
      </c>
      <c r="J82" s="35" t="str">
        <f>E21</f>
        <v>MARPO s.r.o., Ostrava</v>
      </c>
      <c r="K82" s="38"/>
      <c r="L82" s="42"/>
    </row>
    <row r="83" spans="2:12" s="1" customFormat="1" ht="13.65" customHeight="1">
      <c r="B83" s="37"/>
      <c r="C83" s="31" t="s">
        <v>28</v>
      </c>
      <c r="D83" s="38"/>
      <c r="E83" s="38"/>
      <c r="F83" s="26" t="str">
        <f>IF(E18="","",E18)</f>
        <v>Vyplň údaj</v>
      </c>
      <c r="G83" s="38"/>
      <c r="H83" s="38"/>
      <c r="I83" s="132" t="s">
        <v>33</v>
      </c>
      <c r="J83" s="35" t="str">
        <f>E24</f>
        <v xml:space="preserve"> </v>
      </c>
      <c r="K83" s="38"/>
      <c r="L83" s="42"/>
    </row>
    <row r="84" spans="2:12" s="1" customFormat="1" ht="10.3" customHeight="1">
      <c r="B84" s="37"/>
      <c r="C84" s="38"/>
      <c r="D84" s="38"/>
      <c r="E84" s="38"/>
      <c r="F84" s="38"/>
      <c r="G84" s="38"/>
      <c r="H84" s="38"/>
      <c r="I84" s="130"/>
      <c r="J84" s="38"/>
      <c r="K84" s="38"/>
      <c r="L84" s="42"/>
    </row>
    <row r="85" spans="2:20" s="9" customFormat="1" ht="29.25" customHeight="1">
      <c r="B85" s="178"/>
      <c r="C85" s="179" t="s">
        <v>102</v>
      </c>
      <c r="D85" s="180" t="s">
        <v>56</v>
      </c>
      <c r="E85" s="180" t="s">
        <v>52</v>
      </c>
      <c r="F85" s="180" t="s">
        <v>53</v>
      </c>
      <c r="G85" s="180" t="s">
        <v>103</v>
      </c>
      <c r="H85" s="180" t="s">
        <v>104</v>
      </c>
      <c r="I85" s="181" t="s">
        <v>105</v>
      </c>
      <c r="J85" s="180" t="s">
        <v>91</v>
      </c>
      <c r="K85" s="182" t="s">
        <v>106</v>
      </c>
      <c r="L85" s="183"/>
      <c r="M85" s="87" t="s">
        <v>1</v>
      </c>
      <c r="N85" s="88" t="s">
        <v>41</v>
      </c>
      <c r="O85" s="88" t="s">
        <v>107</v>
      </c>
      <c r="P85" s="88" t="s">
        <v>108</v>
      </c>
      <c r="Q85" s="88" t="s">
        <v>109</v>
      </c>
      <c r="R85" s="88" t="s">
        <v>110</v>
      </c>
      <c r="S85" s="88" t="s">
        <v>111</v>
      </c>
      <c r="T85" s="89" t="s">
        <v>112</v>
      </c>
    </row>
    <row r="86" spans="2:63" s="1" customFormat="1" ht="22.8" customHeight="1">
      <c r="B86" s="37"/>
      <c r="C86" s="94" t="s">
        <v>113</v>
      </c>
      <c r="D86" s="38"/>
      <c r="E86" s="38"/>
      <c r="F86" s="38"/>
      <c r="G86" s="38"/>
      <c r="H86" s="38"/>
      <c r="I86" s="130"/>
      <c r="J86" s="184">
        <f>BK86</f>
        <v>0</v>
      </c>
      <c r="K86" s="38"/>
      <c r="L86" s="42"/>
      <c r="M86" s="90"/>
      <c r="N86" s="91"/>
      <c r="O86" s="91"/>
      <c r="P86" s="185">
        <f>P87</f>
        <v>0</v>
      </c>
      <c r="Q86" s="91"/>
      <c r="R86" s="185">
        <f>R87</f>
        <v>0</v>
      </c>
      <c r="S86" s="91"/>
      <c r="T86" s="186">
        <f>T87</f>
        <v>0</v>
      </c>
      <c r="AT86" s="16" t="s">
        <v>70</v>
      </c>
      <c r="AU86" s="16" t="s">
        <v>93</v>
      </c>
      <c r="BK86" s="187">
        <f>BK87</f>
        <v>0</v>
      </c>
    </row>
    <row r="87" spans="2:63" s="10" customFormat="1" ht="25.9" customHeight="1">
      <c r="B87" s="188"/>
      <c r="C87" s="189"/>
      <c r="D87" s="190" t="s">
        <v>70</v>
      </c>
      <c r="E87" s="191" t="s">
        <v>114</v>
      </c>
      <c r="F87" s="191" t="s">
        <v>114</v>
      </c>
      <c r="G87" s="189"/>
      <c r="H87" s="189"/>
      <c r="I87" s="192"/>
      <c r="J87" s="193">
        <f>BK87</f>
        <v>0</v>
      </c>
      <c r="K87" s="189"/>
      <c r="L87" s="194"/>
      <c r="M87" s="195"/>
      <c r="N87" s="196"/>
      <c r="O87" s="196"/>
      <c r="P87" s="197">
        <f>P88+P95+P98+P103+P106+P109</f>
        <v>0</v>
      </c>
      <c r="Q87" s="196"/>
      <c r="R87" s="197">
        <f>R88+R95+R98+R103+R106+R109</f>
        <v>0</v>
      </c>
      <c r="S87" s="196"/>
      <c r="T87" s="198">
        <f>T88+T95+T98+T103+T106+T109</f>
        <v>0</v>
      </c>
      <c r="AR87" s="199" t="s">
        <v>115</v>
      </c>
      <c r="AT87" s="200" t="s">
        <v>70</v>
      </c>
      <c r="AU87" s="200" t="s">
        <v>71</v>
      </c>
      <c r="AY87" s="199" t="s">
        <v>116</v>
      </c>
      <c r="BK87" s="201">
        <f>BK88+BK95+BK98+BK103+BK106+BK109</f>
        <v>0</v>
      </c>
    </row>
    <row r="88" spans="2:63" s="10" customFormat="1" ht="22.8" customHeight="1">
      <c r="B88" s="188"/>
      <c r="C88" s="189"/>
      <c r="D88" s="190" t="s">
        <v>70</v>
      </c>
      <c r="E88" s="202" t="s">
        <v>117</v>
      </c>
      <c r="F88" s="202" t="s">
        <v>118</v>
      </c>
      <c r="G88" s="189"/>
      <c r="H88" s="189"/>
      <c r="I88" s="192"/>
      <c r="J88" s="203">
        <f>BK88</f>
        <v>0</v>
      </c>
      <c r="K88" s="189"/>
      <c r="L88" s="194"/>
      <c r="M88" s="195"/>
      <c r="N88" s="196"/>
      <c r="O88" s="196"/>
      <c r="P88" s="197">
        <f>SUM(P89:P94)</f>
        <v>0</v>
      </c>
      <c r="Q88" s="196"/>
      <c r="R88" s="197">
        <f>SUM(R89:R94)</f>
        <v>0</v>
      </c>
      <c r="S88" s="196"/>
      <c r="T88" s="198">
        <f>SUM(T89:T94)</f>
        <v>0</v>
      </c>
      <c r="AR88" s="199" t="s">
        <v>115</v>
      </c>
      <c r="AT88" s="200" t="s">
        <v>70</v>
      </c>
      <c r="AU88" s="200" t="s">
        <v>79</v>
      </c>
      <c r="AY88" s="199" t="s">
        <v>116</v>
      </c>
      <c r="BK88" s="201">
        <f>SUM(BK89:BK94)</f>
        <v>0</v>
      </c>
    </row>
    <row r="89" spans="2:65" s="1" customFormat="1" ht="16.5" customHeight="1">
      <c r="B89" s="37"/>
      <c r="C89" s="204" t="s">
        <v>79</v>
      </c>
      <c r="D89" s="204" t="s">
        <v>119</v>
      </c>
      <c r="E89" s="205" t="s">
        <v>120</v>
      </c>
      <c r="F89" s="206" t="s">
        <v>121</v>
      </c>
      <c r="G89" s="207" t="s">
        <v>122</v>
      </c>
      <c r="H89" s="208">
        <v>40</v>
      </c>
      <c r="I89" s="209"/>
      <c r="J89" s="210">
        <f>ROUND(I89*H89,2)</f>
        <v>0</v>
      </c>
      <c r="K89" s="206" t="s">
        <v>123</v>
      </c>
      <c r="L89" s="42"/>
      <c r="M89" s="211" t="s">
        <v>1</v>
      </c>
      <c r="N89" s="212" t="s">
        <v>42</v>
      </c>
      <c r="O89" s="78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16" t="s">
        <v>124</v>
      </c>
      <c r="AT89" s="16" t="s">
        <v>119</v>
      </c>
      <c r="AU89" s="16" t="s">
        <v>81</v>
      </c>
      <c r="AY89" s="16" t="s">
        <v>116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16" t="s">
        <v>79</v>
      </c>
      <c r="BK89" s="215">
        <f>ROUND(I89*H89,2)</f>
        <v>0</v>
      </c>
      <c r="BL89" s="16" t="s">
        <v>124</v>
      </c>
      <c r="BM89" s="16" t="s">
        <v>125</v>
      </c>
    </row>
    <row r="90" spans="2:47" s="1" customFormat="1" ht="12">
      <c r="B90" s="37"/>
      <c r="C90" s="38"/>
      <c r="D90" s="216" t="s">
        <v>126</v>
      </c>
      <c r="E90" s="38"/>
      <c r="F90" s="217" t="s">
        <v>127</v>
      </c>
      <c r="G90" s="38"/>
      <c r="H90" s="38"/>
      <c r="I90" s="130"/>
      <c r="J90" s="38"/>
      <c r="K90" s="38"/>
      <c r="L90" s="42"/>
      <c r="M90" s="218"/>
      <c r="N90" s="78"/>
      <c r="O90" s="78"/>
      <c r="P90" s="78"/>
      <c r="Q90" s="78"/>
      <c r="R90" s="78"/>
      <c r="S90" s="78"/>
      <c r="T90" s="79"/>
      <c r="AT90" s="16" t="s">
        <v>126</v>
      </c>
      <c r="AU90" s="16" t="s">
        <v>81</v>
      </c>
    </row>
    <row r="91" spans="2:65" s="1" customFormat="1" ht="16.5" customHeight="1">
      <c r="B91" s="37"/>
      <c r="C91" s="204" t="s">
        <v>81</v>
      </c>
      <c r="D91" s="204" t="s">
        <v>119</v>
      </c>
      <c r="E91" s="205" t="s">
        <v>128</v>
      </c>
      <c r="F91" s="206" t="s">
        <v>129</v>
      </c>
      <c r="G91" s="207" t="s">
        <v>130</v>
      </c>
      <c r="H91" s="208">
        <v>1</v>
      </c>
      <c r="I91" s="209"/>
      <c r="J91" s="210">
        <f>ROUND(I91*H91,2)</f>
        <v>0</v>
      </c>
      <c r="K91" s="206" t="s">
        <v>123</v>
      </c>
      <c r="L91" s="42"/>
      <c r="M91" s="211" t="s">
        <v>1</v>
      </c>
      <c r="N91" s="212" t="s">
        <v>42</v>
      </c>
      <c r="O91" s="78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AR91" s="16" t="s">
        <v>124</v>
      </c>
      <c r="AT91" s="16" t="s">
        <v>119</v>
      </c>
      <c r="AU91" s="16" t="s">
        <v>81</v>
      </c>
      <c r="AY91" s="16" t="s">
        <v>116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16" t="s">
        <v>79</v>
      </c>
      <c r="BK91" s="215">
        <f>ROUND(I91*H91,2)</f>
        <v>0</v>
      </c>
      <c r="BL91" s="16" t="s">
        <v>124</v>
      </c>
      <c r="BM91" s="16" t="s">
        <v>131</v>
      </c>
    </row>
    <row r="92" spans="2:47" s="1" customFormat="1" ht="12">
      <c r="B92" s="37"/>
      <c r="C92" s="38"/>
      <c r="D92" s="216" t="s">
        <v>126</v>
      </c>
      <c r="E92" s="38"/>
      <c r="F92" s="217" t="s">
        <v>132</v>
      </c>
      <c r="G92" s="38"/>
      <c r="H92" s="38"/>
      <c r="I92" s="130"/>
      <c r="J92" s="38"/>
      <c r="K92" s="38"/>
      <c r="L92" s="42"/>
      <c r="M92" s="218"/>
      <c r="N92" s="78"/>
      <c r="O92" s="78"/>
      <c r="P92" s="78"/>
      <c r="Q92" s="78"/>
      <c r="R92" s="78"/>
      <c r="S92" s="78"/>
      <c r="T92" s="79"/>
      <c r="AT92" s="16" t="s">
        <v>126</v>
      </c>
      <c r="AU92" s="16" t="s">
        <v>81</v>
      </c>
    </row>
    <row r="93" spans="2:65" s="1" customFormat="1" ht="16.5" customHeight="1">
      <c r="B93" s="37"/>
      <c r="C93" s="204" t="s">
        <v>133</v>
      </c>
      <c r="D93" s="204" t="s">
        <v>119</v>
      </c>
      <c r="E93" s="205" t="s">
        <v>134</v>
      </c>
      <c r="F93" s="206" t="s">
        <v>135</v>
      </c>
      <c r="G93" s="207" t="s">
        <v>130</v>
      </c>
      <c r="H93" s="208">
        <v>1</v>
      </c>
      <c r="I93" s="209"/>
      <c r="J93" s="210">
        <f>ROUND(I93*H93,2)</f>
        <v>0</v>
      </c>
      <c r="K93" s="206" t="s">
        <v>123</v>
      </c>
      <c r="L93" s="42"/>
      <c r="M93" s="211" t="s">
        <v>1</v>
      </c>
      <c r="N93" s="212" t="s">
        <v>42</v>
      </c>
      <c r="O93" s="78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16" t="s">
        <v>124</v>
      </c>
      <c r="AT93" s="16" t="s">
        <v>119</v>
      </c>
      <c r="AU93" s="16" t="s">
        <v>81</v>
      </c>
      <c r="AY93" s="16" t="s">
        <v>116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16" t="s">
        <v>79</v>
      </c>
      <c r="BK93" s="215">
        <f>ROUND(I93*H93,2)</f>
        <v>0</v>
      </c>
      <c r="BL93" s="16" t="s">
        <v>124</v>
      </c>
      <c r="BM93" s="16" t="s">
        <v>136</v>
      </c>
    </row>
    <row r="94" spans="2:47" s="1" customFormat="1" ht="12">
      <c r="B94" s="37"/>
      <c r="C94" s="38"/>
      <c r="D94" s="216" t="s">
        <v>126</v>
      </c>
      <c r="E94" s="38"/>
      <c r="F94" s="217" t="s">
        <v>137</v>
      </c>
      <c r="G94" s="38"/>
      <c r="H94" s="38"/>
      <c r="I94" s="130"/>
      <c r="J94" s="38"/>
      <c r="K94" s="38"/>
      <c r="L94" s="42"/>
      <c r="M94" s="218"/>
      <c r="N94" s="78"/>
      <c r="O94" s="78"/>
      <c r="P94" s="78"/>
      <c r="Q94" s="78"/>
      <c r="R94" s="78"/>
      <c r="S94" s="78"/>
      <c r="T94" s="79"/>
      <c r="AT94" s="16" t="s">
        <v>126</v>
      </c>
      <c r="AU94" s="16" t="s">
        <v>81</v>
      </c>
    </row>
    <row r="95" spans="2:63" s="10" customFormat="1" ht="22.8" customHeight="1">
      <c r="B95" s="188"/>
      <c r="C95" s="189"/>
      <c r="D95" s="190" t="s">
        <v>70</v>
      </c>
      <c r="E95" s="202" t="s">
        <v>138</v>
      </c>
      <c r="F95" s="202" t="s">
        <v>139</v>
      </c>
      <c r="G95" s="189"/>
      <c r="H95" s="189"/>
      <c r="I95" s="192"/>
      <c r="J95" s="203">
        <f>BK95</f>
        <v>0</v>
      </c>
      <c r="K95" s="189"/>
      <c r="L95" s="194"/>
      <c r="M95" s="195"/>
      <c r="N95" s="196"/>
      <c r="O95" s="196"/>
      <c r="P95" s="197">
        <f>SUM(P96:P97)</f>
        <v>0</v>
      </c>
      <c r="Q95" s="196"/>
      <c r="R95" s="197">
        <f>SUM(R96:R97)</f>
        <v>0</v>
      </c>
      <c r="S95" s="196"/>
      <c r="T95" s="198">
        <f>SUM(T96:T97)</f>
        <v>0</v>
      </c>
      <c r="AR95" s="199" t="s">
        <v>115</v>
      </c>
      <c r="AT95" s="200" t="s">
        <v>70</v>
      </c>
      <c r="AU95" s="200" t="s">
        <v>79</v>
      </c>
      <c r="AY95" s="199" t="s">
        <v>116</v>
      </c>
      <c r="BK95" s="201">
        <f>SUM(BK96:BK97)</f>
        <v>0</v>
      </c>
    </row>
    <row r="96" spans="2:65" s="1" customFormat="1" ht="16.5" customHeight="1">
      <c r="B96" s="37"/>
      <c r="C96" s="204" t="s">
        <v>140</v>
      </c>
      <c r="D96" s="204" t="s">
        <v>119</v>
      </c>
      <c r="E96" s="205" t="s">
        <v>141</v>
      </c>
      <c r="F96" s="206" t="s">
        <v>142</v>
      </c>
      <c r="G96" s="207" t="s">
        <v>130</v>
      </c>
      <c r="H96" s="208">
        <v>1</v>
      </c>
      <c r="I96" s="209"/>
      <c r="J96" s="210">
        <f>ROUND(I96*H96,2)</f>
        <v>0</v>
      </c>
      <c r="K96" s="206" t="s">
        <v>123</v>
      </c>
      <c r="L96" s="42"/>
      <c r="M96" s="211" t="s">
        <v>1</v>
      </c>
      <c r="N96" s="212" t="s">
        <v>42</v>
      </c>
      <c r="O96" s="78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16" t="s">
        <v>124</v>
      </c>
      <c r="AT96" s="16" t="s">
        <v>119</v>
      </c>
      <c r="AU96" s="16" t="s">
        <v>81</v>
      </c>
      <c r="AY96" s="16" t="s">
        <v>116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6" t="s">
        <v>79</v>
      </c>
      <c r="BK96" s="215">
        <f>ROUND(I96*H96,2)</f>
        <v>0</v>
      </c>
      <c r="BL96" s="16" t="s">
        <v>124</v>
      </c>
      <c r="BM96" s="16" t="s">
        <v>143</v>
      </c>
    </row>
    <row r="97" spans="2:47" s="1" customFormat="1" ht="12">
      <c r="B97" s="37"/>
      <c r="C97" s="38"/>
      <c r="D97" s="216" t="s">
        <v>126</v>
      </c>
      <c r="E97" s="38"/>
      <c r="F97" s="217" t="s">
        <v>144</v>
      </c>
      <c r="G97" s="38"/>
      <c r="H97" s="38"/>
      <c r="I97" s="130"/>
      <c r="J97" s="38"/>
      <c r="K97" s="38"/>
      <c r="L97" s="42"/>
      <c r="M97" s="218"/>
      <c r="N97" s="78"/>
      <c r="O97" s="78"/>
      <c r="P97" s="78"/>
      <c r="Q97" s="78"/>
      <c r="R97" s="78"/>
      <c r="S97" s="78"/>
      <c r="T97" s="79"/>
      <c r="AT97" s="16" t="s">
        <v>126</v>
      </c>
      <c r="AU97" s="16" t="s">
        <v>81</v>
      </c>
    </row>
    <row r="98" spans="2:63" s="10" customFormat="1" ht="22.8" customHeight="1">
      <c r="B98" s="188"/>
      <c r="C98" s="189"/>
      <c r="D98" s="190" t="s">
        <v>70</v>
      </c>
      <c r="E98" s="202" t="s">
        <v>145</v>
      </c>
      <c r="F98" s="202" t="s">
        <v>146</v>
      </c>
      <c r="G98" s="189"/>
      <c r="H98" s="189"/>
      <c r="I98" s="192"/>
      <c r="J98" s="203">
        <f>BK98</f>
        <v>0</v>
      </c>
      <c r="K98" s="189"/>
      <c r="L98" s="194"/>
      <c r="M98" s="195"/>
      <c r="N98" s="196"/>
      <c r="O98" s="196"/>
      <c r="P98" s="197">
        <f>SUM(P99:P102)</f>
        <v>0</v>
      </c>
      <c r="Q98" s="196"/>
      <c r="R98" s="197">
        <f>SUM(R99:R102)</f>
        <v>0</v>
      </c>
      <c r="S98" s="196"/>
      <c r="T98" s="198">
        <f>SUM(T99:T102)</f>
        <v>0</v>
      </c>
      <c r="AR98" s="199" t="s">
        <v>115</v>
      </c>
      <c r="AT98" s="200" t="s">
        <v>70</v>
      </c>
      <c r="AU98" s="200" t="s">
        <v>79</v>
      </c>
      <c r="AY98" s="199" t="s">
        <v>116</v>
      </c>
      <c r="BK98" s="201">
        <f>SUM(BK99:BK102)</f>
        <v>0</v>
      </c>
    </row>
    <row r="99" spans="2:65" s="1" customFormat="1" ht="16.5" customHeight="1">
      <c r="B99" s="37"/>
      <c r="C99" s="204" t="s">
        <v>115</v>
      </c>
      <c r="D99" s="204" t="s">
        <v>119</v>
      </c>
      <c r="E99" s="205" t="s">
        <v>147</v>
      </c>
      <c r="F99" s="206" t="s">
        <v>148</v>
      </c>
      <c r="G99" s="207" t="s">
        <v>130</v>
      </c>
      <c r="H99" s="208">
        <v>1</v>
      </c>
      <c r="I99" s="209"/>
      <c r="J99" s="210">
        <f>ROUND(I99*H99,2)</f>
        <v>0</v>
      </c>
      <c r="K99" s="206" t="s">
        <v>123</v>
      </c>
      <c r="L99" s="42"/>
      <c r="M99" s="211" t="s">
        <v>1</v>
      </c>
      <c r="N99" s="212" t="s">
        <v>42</v>
      </c>
      <c r="O99" s="78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16" t="s">
        <v>124</v>
      </c>
      <c r="AT99" s="16" t="s">
        <v>119</v>
      </c>
      <c r="AU99" s="16" t="s">
        <v>81</v>
      </c>
      <c r="AY99" s="16" t="s">
        <v>116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16" t="s">
        <v>79</v>
      </c>
      <c r="BK99" s="215">
        <f>ROUND(I99*H99,2)</f>
        <v>0</v>
      </c>
      <c r="BL99" s="16" t="s">
        <v>124</v>
      </c>
      <c r="BM99" s="16" t="s">
        <v>149</v>
      </c>
    </row>
    <row r="100" spans="2:47" s="1" customFormat="1" ht="12">
      <c r="B100" s="37"/>
      <c r="C100" s="38"/>
      <c r="D100" s="216" t="s">
        <v>126</v>
      </c>
      <c r="E100" s="38"/>
      <c r="F100" s="217" t="s">
        <v>150</v>
      </c>
      <c r="G100" s="38"/>
      <c r="H100" s="38"/>
      <c r="I100" s="130"/>
      <c r="J100" s="38"/>
      <c r="K100" s="38"/>
      <c r="L100" s="42"/>
      <c r="M100" s="218"/>
      <c r="N100" s="78"/>
      <c r="O100" s="78"/>
      <c r="P100" s="78"/>
      <c r="Q100" s="78"/>
      <c r="R100" s="78"/>
      <c r="S100" s="78"/>
      <c r="T100" s="79"/>
      <c r="AT100" s="16" t="s">
        <v>126</v>
      </c>
      <c r="AU100" s="16" t="s">
        <v>81</v>
      </c>
    </row>
    <row r="101" spans="2:65" s="1" customFormat="1" ht="16.5" customHeight="1">
      <c r="B101" s="37"/>
      <c r="C101" s="204" t="s">
        <v>151</v>
      </c>
      <c r="D101" s="204" t="s">
        <v>119</v>
      </c>
      <c r="E101" s="205" t="s">
        <v>152</v>
      </c>
      <c r="F101" s="206" t="s">
        <v>153</v>
      </c>
      <c r="G101" s="207" t="s">
        <v>130</v>
      </c>
      <c r="H101" s="208">
        <v>1</v>
      </c>
      <c r="I101" s="209"/>
      <c r="J101" s="210">
        <f>ROUND(I101*H101,2)</f>
        <v>0</v>
      </c>
      <c r="K101" s="206" t="s">
        <v>123</v>
      </c>
      <c r="L101" s="42"/>
      <c r="M101" s="211" t="s">
        <v>1</v>
      </c>
      <c r="N101" s="212" t="s">
        <v>42</v>
      </c>
      <c r="O101" s="78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16" t="s">
        <v>124</v>
      </c>
      <c r="AT101" s="16" t="s">
        <v>119</v>
      </c>
      <c r="AU101" s="16" t="s">
        <v>81</v>
      </c>
      <c r="AY101" s="16" t="s">
        <v>116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16" t="s">
        <v>79</v>
      </c>
      <c r="BK101" s="215">
        <f>ROUND(I101*H101,2)</f>
        <v>0</v>
      </c>
      <c r="BL101" s="16" t="s">
        <v>124</v>
      </c>
      <c r="BM101" s="16" t="s">
        <v>154</v>
      </c>
    </row>
    <row r="102" spans="2:47" s="1" customFormat="1" ht="12">
      <c r="B102" s="37"/>
      <c r="C102" s="38"/>
      <c r="D102" s="216" t="s">
        <v>126</v>
      </c>
      <c r="E102" s="38"/>
      <c r="F102" s="217" t="s">
        <v>155</v>
      </c>
      <c r="G102" s="38"/>
      <c r="H102" s="38"/>
      <c r="I102" s="130"/>
      <c r="J102" s="38"/>
      <c r="K102" s="38"/>
      <c r="L102" s="42"/>
      <c r="M102" s="218"/>
      <c r="N102" s="78"/>
      <c r="O102" s="78"/>
      <c r="P102" s="78"/>
      <c r="Q102" s="78"/>
      <c r="R102" s="78"/>
      <c r="S102" s="78"/>
      <c r="T102" s="79"/>
      <c r="AT102" s="16" t="s">
        <v>126</v>
      </c>
      <c r="AU102" s="16" t="s">
        <v>81</v>
      </c>
    </row>
    <row r="103" spans="2:63" s="10" customFormat="1" ht="22.8" customHeight="1">
      <c r="B103" s="188"/>
      <c r="C103" s="189"/>
      <c r="D103" s="190" t="s">
        <v>70</v>
      </c>
      <c r="E103" s="202" t="s">
        <v>156</v>
      </c>
      <c r="F103" s="202" t="s">
        <v>157</v>
      </c>
      <c r="G103" s="189"/>
      <c r="H103" s="189"/>
      <c r="I103" s="192"/>
      <c r="J103" s="203">
        <f>BK103</f>
        <v>0</v>
      </c>
      <c r="K103" s="189"/>
      <c r="L103" s="194"/>
      <c r="M103" s="195"/>
      <c r="N103" s="196"/>
      <c r="O103" s="196"/>
      <c r="P103" s="197">
        <f>SUM(P104:P105)</f>
        <v>0</v>
      </c>
      <c r="Q103" s="196"/>
      <c r="R103" s="197">
        <f>SUM(R104:R105)</f>
        <v>0</v>
      </c>
      <c r="S103" s="196"/>
      <c r="T103" s="198">
        <f>SUM(T104:T105)</f>
        <v>0</v>
      </c>
      <c r="AR103" s="199" t="s">
        <v>115</v>
      </c>
      <c r="AT103" s="200" t="s">
        <v>70</v>
      </c>
      <c r="AU103" s="200" t="s">
        <v>79</v>
      </c>
      <c r="AY103" s="199" t="s">
        <v>116</v>
      </c>
      <c r="BK103" s="201">
        <f>SUM(BK104:BK105)</f>
        <v>0</v>
      </c>
    </row>
    <row r="104" spans="2:65" s="1" customFormat="1" ht="16.5" customHeight="1">
      <c r="B104" s="37"/>
      <c r="C104" s="204" t="s">
        <v>158</v>
      </c>
      <c r="D104" s="204" t="s">
        <v>119</v>
      </c>
      <c r="E104" s="205" t="s">
        <v>159</v>
      </c>
      <c r="F104" s="206" t="s">
        <v>160</v>
      </c>
      <c r="G104" s="207" t="s">
        <v>130</v>
      </c>
      <c r="H104" s="208">
        <v>1</v>
      </c>
      <c r="I104" s="209"/>
      <c r="J104" s="210">
        <f>ROUND(I104*H104,2)</f>
        <v>0</v>
      </c>
      <c r="K104" s="206" t="s">
        <v>123</v>
      </c>
      <c r="L104" s="42"/>
      <c r="M104" s="211" t="s">
        <v>1</v>
      </c>
      <c r="N104" s="212" t="s">
        <v>42</v>
      </c>
      <c r="O104" s="78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AR104" s="16" t="s">
        <v>124</v>
      </c>
      <c r="AT104" s="16" t="s">
        <v>119</v>
      </c>
      <c r="AU104" s="16" t="s">
        <v>81</v>
      </c>
      <c r="AY104" s="16" t="s">
        <v>116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16" t="s">
        <v>79</v>
      </c>
      <c r="BK104" s="215">
        <f>ROUND(I104*H104,2)</f>
        <v>0</v>
      </c>
      <c r="BL104" s="16" t="s">
        <v>124</v>
      </c>
      <c r="BM104" s="16" t="s">
        <v>161</v>
      </c>
    </row>
    <row r="105" spans="2:47" s="1" customFormat="1" ht="12">
      <c r="B105" s="37"/>
      <c r="C105" s="38"/>
      <c r="D105" s="216" t="s">
        <v>126</v>
      </c>
      <c r="E105" s="38"/>
      <c r="F105" s="217" t="s">
        <v>162</v>
      </c>
      <c r="G105" s="38"/>
      <c r="H105" s="38"/>
      <c r="I105" s="130"/>
      <c r="J105" s="38"/>
      <c r="K105" s="38"/>
      <c r="L105" s="42"/>
      <c r="M105" s="218"/>
      <c r="N105" s="78"/>
      <c r="O105" s="78"/>
      <c r="P105" s="78"/>
      <c r="Q105" s="78"/>
      <c r="R105" s="78"/>
      <c r="S105" s="78"/>
      <c r="T105" s="79"/>
      <c r="AT105" s="16" t="s">
        <v>126</v>
      </c>
      <c r="AU105" s="16" t="s">
        <v>81</v>
      </c>
    </row>
    <row r="106" spans="2:63" s="10" customFormat="1" ht="22.8" customHeight="1">
      <c r="B106" s="188"/>
      <c r="C106" s="189"/>
      <c r="D106" s="190" t="s">
        <v>70</v>
      </c>
      <c r="E106" s="202" t="s">
        <v>163</v>
      </c>
      <c r="F106" s="202" t="s">
        <v>164</v>
      </c>
      <c r="G106" s="189"/>
      <c r="H106" s="189"/>
      <c r="I106" s="192"/>
      <c r="J106" s="203">
        <f>BK106</f>
        <v>0</v>
      </c>
      <c r="K106" s="189"/>
      <c r="L106" s="194"/>
      <c r="M106" s="195"/>
      <c r="N106" s="196"/>
      <c r="O106" s="196"/>
      <c r="P106" s="197">
        <f>SUM(P107:P108)</f>
        <v>0</v>
      </c>
      <c r="Q106" s="196"/>
      <c r="R106" s="197">
        <f>SUM(R107:R108)</f>
        <v>0</v>
      </c>
      <c r="S106" s="196"/>
      <c r="T106" s="198">
        <f>SUM(T107:T108)</f>
        <v>0</v>
      </c>
      <c r="AR106" s="199" t="s">
        <v>115</v>
      </c>
      <c r="AT106" s="200" t="s">
        <v>70</v>
      </c>
      <c r="AU106" s="200" t="s">
        <v>79</v>
      </c>
      <c r="AY106" s="199" t="s">
        <v>116</v>
      </c>
      <c r="BK106" s="201">
        <f>SUM(BK107:BK108)</f>
        <v>0</v>
      </c>
    </row>
    <row r="107" spans="2:65" s="1" customFormat="1" ht="16.5" customHeight="1">
      <c r="B107" s="37"/>
      <c r="C107" s="204" t="s">
        <v>165</v>
      </c>
      <c r="D107" s="204" t="s">
        <v>119</v>
      </c>
      <c r="E107" s="205" t="s">
        <v>166</v>
      </c>
      <c r="F107" s="206" t="s">
        <v>167</v>
      </c>
      <c r="G107" s="207" t="s">
        <v>130</v>
      </c>
      <c r="H107" s="208">
        <v>1</v>
      </c>
      <c r="I107" s="209"/>
      <c r="J107" s="210">
        <f>ROUND(I107*H107,2)</f>
        <v>0</v>
      </c>
      <c r="K107" s="206" t="s">
        <v>123</v>
      </c>
      <c r="L107" s="42"/>
      <c r="M107" s="211" t="s">
        <v>1</v>
      </c>
      <c r="N107" s="212" t="s">
        <v>42</v>
      </c>
      <c r="O107" s="78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16" t="s">
        <v>124</v>
      </c>
      <c r="AT107" s="16" t="s">
        <v>119</v>
      </c>
      <c r="AU107" s="16" t="s">
        <v>81</v>
      </c>
      <c r="AY107" s="16" t="s">
        <v>116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16" t="s">
        <v>79</v>
      </c>
      <c r="BK107" s="215">
        <f>ROUND(I107*H107,2)</f>
        <v>0</v>
      </c>
      <c r="BL107" s="16" t="s">
        <v>124</v>
      </c>
      <c r="BM107" s="16" t="s">
        <v>168</v>
      </c>
    </row>
    <row r="108" spans="2:47" s="1" customFormat="1" ht="12">
      <c r="B108" s="37"/>
      <c r="C108" s="38"/>
      <c r="D108" s="216" t="s">
        <v>126</v>
      </c>
      <c r="E108" s="38"/>
      <c r="F108" s="217" t="s">
        <v>169</v>
      </c>
      <c r="G108" s="38"/>
      <c r="H108" s="38"/>
      <c r="I108" s="130"/>
      <c r="J108" s="38"/>
      <c r="K108" s="38"/>
      <c r="L108" s="42"/>
      <c r="M108" s="218"/>
      <c r="N108" s="78"/>
      <c r="O108" s="78"/>
      <c r="P108" s="78"/>
      <c r="Q108" s="78"/>
      <c r="R108" s="78"/>
      <c r="S108" s="78"/>
      <c r="T108" s="79"/>
      <c r="AT108" s="16" t="s">
        <v>126</v>
      </c>
      <c r="AU108" s="16" t="s">
        <v>81</v>
      </c>
    </row>
    <row r="109" spans="2:63" s="10" customFormat="1" ht="22.8" customHeight="1">
      <c r="B109" s="188"/>
      <c r="C109" s="189"/>
      <c r="D109" s="190" t="s">
        <v>70</v>
      </c>
      <c r="E109" s="202" t="s">
        <v>170</v>
      </c>
      <c r="F109" s="202" t="s">
        <v>171</v>
      </c>
      <c r="G109" s="189"/>
      <c r="H109" s="189"/>
      <c r="I109" s="192"/>
      <c r="J109" s="203">
        <f>BK109</f>
        <v>0</v>
      </c>
      <c r="K109" s="189"/>
      <c r="L109" s="194"/>
      <c r="M109" s="195"/>
      <c r="N109" s="196"/>
      <c r="O109" s="196"/>
      <c r="P109" s="197">
        <f>SUM(P110:P111)</f>
        <v>0</v>
      </c>
      <c r="Q109" s="196"/>
      <c r="R109" s="197">
        <f>SUM(R110:R111)</f>
        <v>0</v>
      </c>
      <c r="S109" s="196"/>
      <c r="T109" s="198">
        <f>SUM(T110:T111)</f>
        <v>0</v>
      </c>
      <c r="AR109" s="199" t="s">
        <v>115</v>
      </c>
      <c r="AT109" s="200" t="s">
        <v>70</v>
      </c>
      <c r="AU109" s="200" t="s">
        <v>79</v>
      </c>
      <c r="AY109" s="199" t="s">
        <v>116</v>
      </c>
      <c r="BK109" s="201">
        <f>SUM(BK110:BK111)</f>
        <v>0</v>
      </c>
    </row>
    <row r="110" spans="2:65" s="1" customFormat="1" ht="16.5" customHeight="1">
      <c r="B110" s="37"/>
      <c r="C110" s="204" t="s">
        <v>172</v>
      </c>
      <c r="D110" s="204" t="s">
        <v>119</v>
      </c>
      <c r="E110" s="205" t="s">
        <v>173</v>
      </c>
      <c r="F110" s="206" t="s">
        <v>171</v>
      </c>
      <c r="G110" s="207" t="s">
        <v>130</v>
      </c>
      <c r="H110" s="208">
        <v>1</v>
      </c>
      <c r="I110" s="209"/>
      <c r="J110" s="210">
        <f>ROUND(I110*H110,2)</f>
        <v>0</v>
      </c>
      <c r="K110" s="206" t="s">
        <v>123</v>
      </c>
      <c r="L110" s="42"/>
      <c r="M110" s="211" t="s">
        <v>1</v>
      </c>
      <c r="N110" s="212" t="s">
        <v>42</v>
      </c>
      <c r="O110" s="78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AR110" s="16" t="s">
        <v>124</v>
      </c>
      <c r="AT110" s="16" t="s">
        <v>119</v>
      </c>
      <c r="AU110" s="16" t="s">
        <v>81</v>
      </c>
      <c r="AY110" s="16" t="s">
        <v>116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16" t="s">
        <v>79</v>
      </c>
      <c r="BK110" s="215">
        <f>ROUND(I110*H110,2)</f>
        <v>0</v>
      </c>
      <c r="BL110" s="16" t="s">
        <v>124</v>
      </c>
      <c r="BM110" s="16" t="s">
        <v>174</v>
      </c>
    </row>
    <row r="111" spans="2:47" s="1" customFormat="1" ht="12">
      <c r="B111" s="37"/>
      <c r="C111" s="38"/>
      <c r="D111" s="216" t="s">
        <v>126</v>
      </c>
      <c r="E111" s="38"/>
      <c r="F111" s="217" t="s">
        <v>175</v>
      </c>
      <c r="G111" s="38"/>
      <c r="H111" s="38"/>
      <c r="I111" s="130"/>
      <c r="J111" s="38"/>
      <c r="K111" s="38"/>
      <c r="L111" s="42"/>
      <c r="M111" s="219"/>
      <c r="N111" s="220"/>
      <c r="O111" s="220"/>
      <c r="P111" s="220"/>
      <c r="Q111" s="220"/>
      <c r="R111" s="220"/>
      <c r="S111" s="220"/>
      <c r="T111" s="221"/>
      <c r="AT111" s="16" t="s">
        <v>126</v>
      </c>
      <c r="AU111" s="16" t="s">
        <v>81</v>
      </c>
    </row>
    <row r="112" spans="2:12" s="1" customFormat="1" ht="6.95" customHeight="1">
      <c r="B112" s="56"/>
      <c r="C112" s="57"/>
      <c r="D112" s="57"/>
      <c r="E112" s="57"/>
      <c r="F112" s="57"/>
      <c r="G112" s="57"/>
      <c r="H112" s="57"/>
      <c r="I112" s="154"/>
      <c r="J112" s="57"/>
      <c r="K112" s="57"/>
      <c r="L112" s="42"/>
    </row>
  </sheetData>
  <sheetProtection password="CC35" sheet="1" objects="1" scenarios="1" formatColumns="0" formatRows="0" autoFilter="0"/>
  <autoFilter ref="C85:K111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5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3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84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19"/>
      <c r="AT3" s="16" t="s">
        <v>81</v>
      </c>
    </row>
    <row r="4" spans="2:46" ht="24.95" customHeight="1">
      <c r="B4" s="19"/>
      <c r="D4" s="127" t="s">
        <v>85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28" t="s">
        <v>16</v>
      </c>
      <c r="L6" s="19"/>
    </row>
    <row r="7" spans="2:12" ht="16.5" customHeight="1">
      <c r="B7" s="19"/>
      <c r="E7" s="129" t="str">
        <f>'Rekapitulace stavby'!K6</f>
        <v>Provizorní zabezpečení stropních trámů nad 2.NP a krovu v objektu Národního domu Palackého č.p. 134 FM</v>
      </c>
      <c r="F7" s="128"/>
      <c r="G7" s="128"/>
      <c r="H7" s="128"/>
      <c r="L7" s="19"/>
    </row>
    <row r="8" spans="2:12" s="1" customFormat="1" ht="12" customHeight="1">
      <c r="B8" s="42"/>
      <c r="D8" s="128" t="s">
        <v>86</v>
      </c>
      <c r="I8" s="130"/>
      <c r="L8" s="42"/>
    </row>
    <row r="9" spans="2:12" s="1" customFormat="1" ht="36.95" customHeight="1">
      <c r="B9" s="42"/>
      <c r="E9" s="131" t="s">
        <v>176</v>
      </c>
      <c r="F9" s="1"/>
      <c r="G9" s="1"/>
      <c r="H9" s="1"/>
      <c r="I9" s="130"/>
      <c r="L9" s="42"/>
    </row>
    <row r="10" spans="2:12" s="1" customFormat="1" ht="12">
      <c r="B10" s="42"/>
      <c r="I10" s="130"/>
      <c r="L10" s="42"/>
    </row>
    <row r="11" spans="2:12" s="1" customFormat="1" ht="12" customHeight="1">
      <c r="B11" s="42"/>
      <c r="D11" s="128" t="s">
        <v>18</v>
      </c>
      <c r="F11" s="16" t="s">
        <v>1</v>
      </c>
      <c r="I11" s="132" t="s">
        <v>19</v>
      </c>
      <c r="J11" s="16" t="s">
        <v>1</v>
      </c>
      <c r="L11" s="42"/>
    </row>
    <row r="12" spans="2:12" s="1" customFormat="1" ht="12" customHeight="1">
      <c r="B12" s="42"/>
      <c r="D12" s="128" t="s">
        <v>20</v>
      </c>
      <c r="F12" s="16" t="s">
        <v>21</v>
      </c>
      <c r="I12" s="132" t="s">
        <v>22</v>
      </c>
      <c r="J12" s="133" t="str">
        <f>'Rekapitulace stavby'!AN8</f>
        <v>5. 12. 2018</v>
      </c>
      <c r="L12" s="42"/>
    </row>
    <row r="13" spans="2:12" s="1" customFormat="1" ht="10.8" customHeight="1">
      <c r="B13" s="42"/>
      <c r="I13" s="130"/>
      <c r="L13" s="42"/>
    </row>
    <row r="14" spans="2:12" s="1" customFormat="1" ht="12" customHeight="1">
      <c r="B14" s="42"/>
      <c r="D14" s="128" t="s">
        <v>24</v>
      </c>
      <c r="I14" s="132" t="s">
        <v>25</v>
      </c>
      <c r="J14" s="16" t="s">
        <v>1</v>
      </c>
      <c r="L14" s="42"/>
    </row>
    <row r="15" spans="2:12" s="1" customFormat="1" ht="18" customHeight="1">
      <c r="B15" s="42"/>
      <c r="E15" s="16" t="s">
        <v>26</v>
      </c>
      <c r="I15" s="132" t="s">
        <v>27</v>
      </c>
      <c r="J15" s="16" t="s">
        <v>1</v>
      </c>
      <c r="L15" s="42"/>
    </row>
    <row r="16" spans="2:12" s="1" customFormat="1" ht="6.95" customHeight="1">
      <c r="B16" s="42"/>
      <c r="I16" s="130"/>
      <c r="L16" s="42"/>
    </row>
    <row r="17" spans="2:12" s="1" customFormat="1" ht="12" customHeight="1">
      <c r="B17" s="42"/>
      <c r="D17" s="128" t="s">
        <v>28</v>
      </c>
      <c r="I17" s="132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6"/>
      <c r="G18" s="16"/>
      <c r="H18" s="16"/>
      <c r="I18" s="132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0"/>
      <c r="L19" s="42"/>
    </row>
    <row r="20" spans="2:12" s="1" customFormat="1" ht="12" customHeight="1">
      <c r="B20" s="42"/>
      <c r="D20" s="128" t="s">
        <v>30</v>
      </c>
      <c r="I20" s="132" t="s">
        <v>25</v>
      </c>
      <c r="J20" s="16" t="s">
        <v>1</v>
      </c>
      <c r="L20" s="42"/>
    </row>
    <row r="21" spans="2:12" s="1" customFormat="1" ht="18" customHeight="1">
      <c r="B21" s="42"/>
      <c r="E21" s="16" t="s">
        <v>31</v>
      </c>
      <c r="I21" s="132" t="s">
        <v>27</v>
      </c>
      <c r="J21" s="16" t="s">
        <v>1</v>
      </c>
      <c r="L21" s="42"/>
    </row>
    <row r="22" spans="2:12" s="1" customFormat="1" ht="6.95" customHeight="1">
      <c r="B22" s="42"/>
      <c r="I22" s="130"/>
      <c r="L22" s="42"/>
    </row>
    <row r="23" spans="2:12" s="1" customFormat="1" ht="12" customHeight="1">
      <c r="B23" s="42"/>
      <c r="D23" s="128" t="s">
        <v>33</v>
      </c>
      <c r="I23" s="132" t="s">
        <v>25</v>
      </c>
      <c r="J23" s="16" t="str">
        <f>IF('Rekapitulace stavby'!AN19="","",'Rekapitulace stavby'!AN19)</f>
        <v/>
      </c>
      <c r="L23" s="42"/>
    </row>
    <row r="24" spans="2:12" s="1" customFormat="1" ht="18" customHeight="1">
      <c r="B24" s="42"/>
      <c r="E24" s="16" t="str">
        <f>IF('Rekapitulace stavby'!E20="","",'Rekapitulace stavby'!E20)</f>
        <v xml:space="preserve"> </v>
      </c>
      <c r="I24" s="132" t="s">
        <v>27</v>
      </c>
      <c r="J24" s="16" t="str">
        <f>IF('Rekapitulace stavby'!AN20="","",'Rekapitulace stavby'!AN20)</f>
        <v/>
      </c>
      <c r="L24" s="42"/>
    </row>
    <row r="25" spans="2:12" s="1" customFormat="1" ht="6.95" customHeight="1">
      <c r="B25" s="42"/>
      <c r="I25" s="130"/>
      <c r="L25" s="42"/>
    </row>
    <row r="26" spans="2:12" s="1" customFormat="1" ht="12" customHeight="1">
      <c r="B26" s="42"/>
      <c r="D26" s="128" t="s">
        <v>35</v>
      </c>
      <c r="I26" s="130"/>
      <c r="L26" s="42"/>
    </row>
    <row r="27" spans="2:12" s="6" customFormat="1" ht="78.75" customHeight="1">
      <c r="B27" s="134"/>
      <c r="E27" s="135" t="s">
        <v>177</v>
      </c>
      <c r="F27" s="135"/>
      <c r="G27" s="135"/>
      <c r="H27" s="135"/>
      <c r="I27" s="136"/>
      <c r="L27" s="134"/>
    </row>
    <row r="28" spans="2:12" s="1" customFormat="1" ht="6.95" customHeight="1">
      <c r="B28" s="42"/>
      <c r="I28" s="130"/>
      <c r="L28" s="42"/>
    </row>
    <row r="29" spans="2:12" s="1" customFormat="1" ht="6.95" customHeight="1">
      <c r="B29" s="42"/>
      <c r="D29" s="70"/>
      <c r="E29" s="70"/>
      <c r="F29" s="70"/>
      <c r="G29" s="70"/>
      <c r="H29" s="70"/>
      <c r="I29" s="137"/>
      <c r="J29" s="70"/>
      <c r="K29" s="70"/>
      <c r="L29" s="42"/>
    </row>
    <row r="30" spans="2:12" s="1" customFormat="1" ht="25.4" customHeight="1">
      <c r="B30" s="42"/>
      <c r="D30" s="138" t="s">
        <v>37</v>
      </c>
      <c r="I30" s="130"/>
      <c r="J30" s="139">
        <f>ROUND(J92,2)</f>
        <v>0</v>
      </c>
      <c r="L30" s="42"/>
    </row>
    <row r="31" spans="2:12" s="1" customFormat="1" ht="6.95" customHeight="1">
      <c r="B31" s="42"/>
      <c r="D31" s="70"/>
      <c r="E31" s="70"/>
      <c r="F31" s="70"/>
      <c r="G31" s="70"/>
      <c r="H31" s="70"/>
      <c r="I31" s="137"/>
      <c r="J31" s="70"/>
      <c r="K31" s="70"/>
      <c r="L31" s="42"/>
    </row>
    <row r="32" spans="2:12" s="1" customFormat="1" ht="14.4" customHeight="1">
      <c r="B32" s="42"/>
      <c r="F32" s="140" t="s">
        <v>39</v>
      </c>
      <c r="I32" s="141" t="s">
        <v>38</v>
      </c>
      <c r="J32" s="140" t="s">
        <v>40</v>
      </c>
      <c r="L32" s="42"/>
    </row>
    <row r="33" spans="2:12" s="1" customFormat="1" ht="14.4" customHeight="1">
      <c r="B33" s="42"/>
      <c r="D33" s="128" t="s">
        <v>41</v>
      </c>
      <c r="E33" s="128" t="s">
        <v>42</v>
      </c>
      <c r="F33" s="142">
        <f>ROUND((SUM(BE92:BE254)),2)</f>
        <v>0</v>
      </c>
      <c r="I33" s="143">
        <v>0.21</v>
      </c>
      <c r="J33" s="142">
        <f>ROUND(((SUM(BE92:BE254))*I33),2)</f>
        <v>0</v>
      </c>
      <c r="L33" s="42"/>
    </row>
    <row r="34" spans="2:12" s="1" customFormat="1" ht="14.4" customHeight="1">
      <c r="B34" s="42"/>
      <c r="E34" s="128" t="s">
        <v>43</v>
      </c>
      <c r="F34" s="142">
        <f>ROUND((SUM(BF92:BF254)),2)</f>
        <v>0</v>
      </c>
      <c r="I34" s="143">
        <v>0.15</v>
      </c>
      <c r="J34" s="142">
        <f>ROUND(((SUM(BF92:BF254))*I34),2)</f>
        <v>0</v>
      </c>
      <c r="L34" s="42"/>
    </row>
    <row r="35" spans="2:12" s="1" customFormat="1" ht="14.4" customHeight="1" hidden="1">
      <c r="B35" s="42"/>
      <c r="E35" s="128" t="s">
        <v>44</v>
      </c>
      <c r="F35" s="142">
        <f>ROUND((SUM(BG92:BG254)),2)</f>
        <v>0</v>
      </c>
      <c r="I35" s="143">
        <v>0.21</v>
      </c>
      <c r="J35" s="142">
        <f>0</f>
        <v>0</v>
      </c>
      <c r="L35" s="42"/>
    </row>
    <row r="36" spans="2:12" s="1" customFormat="1" ht="14.4" customHeight="1" hidden="1">
      <c r="B36" s="42"/>
      <c r="E36" s="128" t="s">
        <v>45</v>
      </c>
      <c r="F36" s="142">
        <f>ROUND((SUM(BH92:BH254)),2)</f>
        <v>0</v>
      </c>
      <c r="I36" s="143">
        <v>0.15</v>
      </c>
      <c r="J36" s="142">
        <f>0</f>
        <v>0</v>
      </c>
      <c r="L36" s="42"/>
    </row>
    <row r="37" spans="2:12" s="1" customFormat="1" ht="14.4" customHeight="1" hidden="1">
      <c r="B37" s="42"/>
      <c r="E37" s="128" t="s">
        <v>46</v>
      </c>
      <c r="F37" s="142">
        <f>ROUND((SUM(BI92:BI254)),2)</f>
        <v>0</v>
      </c>
      <c r="I37" s="143">
        <v>0</v>
      </c>
      <c r="J37" s="142">
        <f>0</f>
        <v>0</v>
      </c>
      <c r="L37" s="42"/>
    </row>
    <row r="38" spans="2:12" s="1" customFormat="1" ht="6.95" customHeight="1">
      <c r="B38" s="42"/>
      <c r="I38" s="130"/>
      <c r="L38" s="42"/>
    </row>
    <row r="39" spans="2:12" s="1" customFormat="1" ht="25.4" customHeight="1">
      <c r="B39" s="42"/>
      <c r="C39" s="144"/>
      <c r="D39" s="145" t="s">
        <v>47</v>
      </c>
      <c r="E39" s="146"/>
      <c r="F39" s="146"/>
      <c r="G39" s="147" t="s">
        <v>48</v>
      </c>
      <c r="H39" s="148" t="s">
        <v>49</v>
      </c>
      <c r="I39" s="149"/>
      <c r="J39" s="150">
        <f>SUM(J30:J37)</f>
        <v>0</v>
      </c>
      <c r="K39" s="151"/>
      <c r="L39" s="42"/>
    </row>
    <row r="40" spans="2:12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2"/>
    </row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2"/>
    </row>
    <row r="45" spans="2:12" s="1" customFormat="1" ht="24.95" customHeight="1">
      <c r="B45" s="37"/>
      <c r="C45" s="22" t="s">
        <v>89</v>
      </c>
      <c r="D45" s="38"/>
      <c r="E45" s="38"/>
      <c r="F45" s="38"/>
      <c r="G45" s="38"/>
      <c r="H45" s="38"/>
      <c r="I45" s="130"/>
      <c r="J45" s="38"/>
      <c r="K45" s="38"/>
      <c r="L45" s="42"/>
    </row>
    <row r="46" spans="2:12" s="1" customFormat="1" ht="6.95" customHeight="1">
      <c r="B46" s="37"/>
      <c r="C46" s="38"/>
      <c r="D46" s="38"/>
      <c r="E46" s="38"/>
      <c r="F46" s="38"/>
      <c r="G46" s="38"/>
      <c r="H46" s="38"/>
      <c r="I46" s="130"/>
      <c r="J46" s="38"/>
      <c r="K46" s="38"/>
      <c r="L46" s="42"/>
    </row>
    <row r="47" spans="2:12" s="1" customFormat="1" ht="12" customHeight="1">
      <c r="B47" s="37"/>
      <c r="C47" s="31" t="s">
        <v>16</v>
      </c>
      <c r="D47" s="38"/>
      <c r="E47" s="38"/>
      <c r="F47" s="38"/>
      <c r="G47" s="38"/>
      <c r="H47" s="38"/>
      <c r="I47" s="130"/>
      <c r="J47" s="38"/>
      <c r="K47" s="38"/>
      <c r="L47" s="42"/>
    </row>
    <row r="48" spans="2:12" s="1" customFormat="1" ht="16.5" customHeight="1">
      <c r="B48" s="37"/>
      <c r="C48" s="38"/>
      <c r="D48" s="38"/>
      <c r="E48" s="158" t="str">
        <f>E7</f>
        <v>Provizorní zabezpečení stropních trámů nad 2.NP a krovu v objektu Národního domu Palackého č.p. 134 FM</v>
      </c>
      <c r="F48" s="31"/>
      <c r="G48" s="31"/>
      <c r="H48" s="31"/>
      <c r="I48" s="130"/>
      <c r="J48" s="38"/>
      <c r="K48" s="38"/>
      <c r="L48" s="42"/>
    </row>
    <row r="49" spans="2:12" s="1" customFormat="1" ht="12" customHeight="1">
      <c r="B49" s="37"/>
      <c r="C49" s="31" t="s">
        <v>86</v>
      </c>
      <c r="D49" s="38"/>
      <c r="E49" s="38"/>
      <c r="F49" s="38"/>
      <c r="G49" s="38"/>
      <c r="H49" s="38"/>
      <c r="I49" s="130"/>
      <c r="J49" s="38"/>
      <c r="K49" s="38"/>
      <c r="L49" s="42"/>
    </row>
    <row r="50" spans="2:12" s="1" customFormat="1" ht="16.5" customHeight="1">
      <c r="B50" s="37"/>
      <c r="C50" s="38"/>
      <c r="D50" s="38"/>
      <c r="E50" s="63" t="str">
        <f>E9</f>
        <v>D.1.1-2 - Architektonicko-stavební a stavebně konstrukční řešení</v>
      </c>
      <c r="F50" s="38"/>
      <c r="G50" s="38"/>
      <c r="H50" s="38"/>
      <c r="I50" s="130"/>
      <c r="J50" s="38"/>
      <c r="K50" s="38"/>
      <c r="L50" s="42"/>
    </row>
    <row r="51" spans="2:12" s="1" customFormat="1" ht="6.95" customHeight="1">
      <c r="B51" s="37"/>
      <c r="C51" s="38"/>
      <c r="D51" s="38"/>
      <c r="E51" s="38"/>
      <c r="F51" s="38"/>
      <c r="G51" s="38"/>
      <c r="H51" s="38"/>
      <c r="I51" s="130"/>
      <c r="J51" s="38"/>
      <c r="K51" s="38"/>
      <c r="L51" s="42"/>
    </row>
    <row r="52" spans="2:12" s="1" customFormat="1" ht="12" customHeight="1">
      <c r="B52" s="37"/>
      <c r="C52" s="31" t="s">
        <v>20</v>
      </c>
      <c r="D52" s="38"/>
      <c r="E52" s="38"/>
      <c r="F52" s="26" t="str">
        <f>F12</f>
        <v xml:space="preserve"> Palackého č.p. 134 FM</v>
      </c>
      <c r="G52" s="38"/>
      <c r="H52" s="38"/>
      <c r="I52" s="132" t="s">
        <v>22</v>
      </c>
      <c r="J52" s="66" t="str">
        <f>IF(J12="","",J12)</f>
        <v>5. 12. 2018</v>
      </c>
      <c r="K52" s="38"/>
      <c r="L52" s="42"/>
    </row>
    <row r="53" spans="2:12" s="1" customFormat="1" ht="6.95" customHeight="1">
      <c r="B53" s="37"/>
      <c r="C53" s="38"/>
      <c r="D53" s="38"/>
      <c r="E53" s="38"/>
      <c r="F53" s="38"/>
      <c r="G53" s="38"/>
      <c r="H53" s="38"/>
      <c r="I53" s="130"/>
      <c r="J53" s="38"/>
      <c r="K53" s="38"/>
      <c r="L53" s="42"/>
    </row>
    <row r="54" spans="2:12" s="1" customFormat="1" ht="13.65" customHeight="1">
      <c r="B54" s="37"/>
      <c r="C54" s="31" t="s">
        <v>24</v>
      </c>
      <c r="D54" s="38"/>
      <c r="E54" s="38"/>
      <c r="F54" s="26" t="str">
        <f>E15</f>
        <v>Statutární město Frýdek Místek</v>
      </c>
      <c r="G54" s="38"/>
      <c r="H54" s="38"/>
      <c r="I54" s="132" t="s">
        <v>30</v>
      </c>
      <c r="J54" s="35" t="str">
        <f>E21</f>
        <v>MARPO s.r.o., Ostrava</v>
      </c>
      <c r="K54" s="38"/>
      <c r="L54" s="42"/>
    </row>
    <row r="55" spans="2:12" s="1" customFormat="1" ht="13.65" customHeight="1">
      <c r="B55" s="37"/>
      <c r="C55" s="31" t="s">
        <v>28</v>
      </c>
      <c r="D55" s="38"/>
      <c r="E55" s="38"/>
      <c r="F55" s="26" t="str">
        <f>IF(E18="","",E18)</f>
        <v>Vyplň údaj</v>
      </c>
      <c r="G55" s="38"/>
      <c r="H55" s="38"/>
      <c r="I55" s="132" t="s">
        <v>33</v>
      </c>
      <c r="J55" s="35" t="str">
        <f>E24</f>
        <v xml:space="preserve"> </v>
      </c>
      <c r="K55" s="38"/>
      <c r="L55" s="42"/>
    </row>
    <row r="56" spans="2:12" s="1" customFormat="1" ht="10.3" customHeight="1">
      <c r="B56" s="37"/>
      <c r="C56" s="38"/>
      <c r="D56" s="38"/>
      <c r="E56" s="38"/>
      <c r="F56" s="38"/>
      <c r="G56" s="38"/>
      <c r="H56" s="38"/>
      <c r="I56" s="130"/>
      <c r="J56" s="38"/>
      <c r="K56" s="38"/>
      <c r="L56" s="42"/>
    </row>
    <row r="57" spans="2:12" s="1" customFormat="1" ht="29.25" customHeight="1">
      <c r="B57" s="37"/>
      <c r="C57" s="159" t="s">
        <v>90</v>
      </c>
      <c r="D57" s="160"/>
      <c r="E57" s="160"/>
      <c r="F57" s="160"/>
      <c r="G57" s="160"/>
      <c r="H57" s="160"/>
      <c r="I57" s="161"/>
      <c r="J57" s="162" t="s">
        <v>91</v>
      </c>
      <c r="K57" s="160"/>
      <c r="L57" s="42"/>
    </row>
    <row r="58" spans="2:12" s="1" customFormat="1" ht="10.3" customHeight="1">
      <c r="B58" s="37"/>
      <c r="C58" s="38"/>
      <c r="D58" s="38"/>
      <c r="E58" s="38"/>
      <c r="F58" s="38"/>
      <c r="G58" s="38"/>
      <c r="H58" s="38"/>
      <c r="I58" s="130"/>
      <c r="J58" s="38"/>
      <c r="K58" s="38"/>
      <c r="L58" s="42"/>
    </row>
    <row r="59" spans="2:47" s="1" customFormat="1" ht="22.8" customHeight="1">
      <c r="B59" s="37"/>
      <c r="C59" s="163" t="s">
        <v>92</v>
      </c>
      <c r="D59" s="38"/>
      <c r="E59" s="38"/>
      <c r="F59" s="38"/>
      <c r="G59" s="38"/>
      <c r="H59" s="38"/>
      <c r="I59" s="130"/>
      <c r="J59" s="97">
        <f>J92</f>
        <v>0</v>
      </c>
      <c r="K59" s="38"/>
      <c r="L59" s="42"/>
      <c r="AU59" s="16" t="s">
        <v>93</v>
      </c>
    </row>
    <row r="60" spans="2:12" s="7" customFormat="1" ht="24.95" customHeight="1">
      <c r="B60" s="164"/>
      <c r="C60" s="165"/>
      <c r="D60" s="166" t="s">
        <v>178</v>
      </c>
      <c r="E60" s="167"/>
      <c r="F60" s="167"/>
      <c r="G60" s="167"/>
      <c r="H60" s="167"/>
      <c r="I60" s="168"/>
      <c r="J60" s="169">
        <f>J93</f>
        <v>0</v>
      </c>
      <c r="K60" s="165"/>
      <c r="L60" s="170"/>
    </row>
    <row r="61" spans="2:12" s="8" customFormat="1" ht="19.9" customHeight="1">
      <c r="B61" s="171"/>
      <c r="C61" s="172"/>
      <c r="D61" s="173" t="s">
        <v>179</v>
      </c>
      <c r="E61" s="174"/>
      <c r="F61" s="174"/>
      <c r="G61" s="174"/>
      <c r="H61" s="174"/>
      <c r="I61" s="175"/>
      <c r="J61" s="176">
        <f>J94</f>
        <v>0</v>
      </c>
      <c r="K61" s="172"/>
      <c r="L61" s="177"/>
    </row>
    <row r="62" spans="2:12" s="8" customFormat="1" ht="19.9" customHeight="1">
      <c r="B62" s="171"/>
      <c r="C62" s="172"/>
      <c r="D62" s="173" t="s">
        <v>180</v>
      </c>
      <c r="E62" s="174"/>
      <c r="F62" s="174"/>
      <c r="G62" s="174"/>
      <c r="H62" s="174"/>
      <c r="I62" s="175"/>
      <c r="J62" s="176">
        <f>J100</f>
        <v>0</v>
      </c>
      <c r="K62" s="172"/>
      <c r="L62" s="177"/>
    </row>
    <row r="63" spans="2:12" s="8" customFormat="1" ht="19.9" customHeight="1">
      <c r="B63" s="171"/>
      <c r="C63" s="172"/>
      <c r="D63" s="173" t="s">
        <v>181</v>
      </c>
      <c r="E63" s="174"/>
      <c r="F63" s="174"/>
      <c r="G63" s="174"/>
      <c r="H63" s="174"/>
      <c r="I63" s="175"/>
      <c r="J63" s="176">
        <f>J118</f>
        <v>0</v>
      </c>
      <c r="K63" s="172"/>
      <c r="L63" s="177"/>
    </row>
    <row r="64" spans="2:12" s="8" customFormat="1" ht="19.9" customHeight="1">
      <c r="B64" s="171"/>
      <c r="C64" s="172"/>
      <c r="D64" s="173" t="s">
        <v>182</v>
      </c>
      <c r="E64" s="174"/>
      <c r="F64" s="174"/>
      <c r="G64" s="174"/>
      <c r="H64" s="174"/>
      <c r="I64" s="175"/>
      <c r="J64" s="176">
        <f>J141</f>
        <v>0</v>
      </c>
      <c r="K64" s="172"/>
      <c r="L64" s="177"/>
    </row>
    <row r="65" spans="2:12" s="8" customFormat="1" ht="19.9" customHeight="1">
      <c r="B65" s="171"/>
      <c r="C65" s="172"/>
      <c r="D65" s="173" t="s">
        <v>183</v>
      </c>
      <c r="E65" s="174"/>
      <c r="F65" s="174"/>
      <c r="G65" s="174"/>
      <c r="H65" s="174"/>
      <c r="I65" s="175"/>
      <c r="J65" s="176">
        <f>J149</f>
        <v>0</v>
      </c>
      <c r="K65" s="172"/>
      <c r="L65" s="177"/>
    </row>
    <row r="66" spans="2:12" s="7" customFormat="1" ht="24.95" customHeight="1">
      <c r="B66" s="164"/>
      <c r="C66" s="165"/>
      <c r="D66" s="166" t="s">
        <v>184</v>
      </c>
      <c r="E66" s="167"/>
      <c r="F66" s="167"/>
      <c r="G66" s="167"/>
      <c r="H66" s="167"/>
      <c r="I66" s="168"/>
      <c r="J66" s="169">
        <f>J151</f>
        <v>0</v>
      </c>
      <c r="K66" s="165"/>
      <c r="L66" s="170"/>
    </row>
    <row r="67" spans="2:12" s="8" customFormat="1" ht="19.9" customHeight="1">
      <c r="B67" s="171"/>
      <c r="C67" s="172"/>
      <c r="D67" s="173" t="s">
        <v>185</v>
      </c>
      <c r="E67" s="174"/>
      <c r="F67" s="174"/>
      <c r="G67" s="174"/>
      <c r="H67" s="174"/>
      <c r="I67" s="175"/>
      <c r="J67" s="176">
        <f>J152</f>
        <v>0</v>
      </c>
      <c r="K67" s="172"/>
      <c r="L67" s="177"/>
    </row>
    <row r="68" spans="2:12" s="8" customFormat="1" ht="19.9" customHeight="1">
      <c r="B68" s="171"/>
      <c r="C68" s="172"/>
      <c r="D68" s="173" t="s">
        <v>186</v>
      </c>
      <c r="E68" s="174"/>
      <c r="F68" s="174"/>
      <c r="G68" s="174"/>
      <c r="H68" s="174"/>
      <c r="I68" s="175"/>
      <c r="J68" s="176">
        <f>J160</f>
        <v>0</v>
      </c>
      <c r="K68" s="172"/>
      <c r="L68" s="177"/>
    </row>
    <row r="69" spans="2:12" s="8" customFormat="1" ht="19.9" customHeight="1">
      <c r="B69" s="171"/>
      <c r="C69" s="172"/>
      <c r="D69" s="173" t="s">
        <v>187</v>
      </c>
      <c r="E69" s="174"/>
      <c r="F69" s="174"/>
      <c r="G69" s="174"/>
      <c r="H69" s="174"/>
      <c r="I69" s="175"/>
      <c r="J69" s="176">
        <f>J225</f>
        <v>0</v>
      </c>
      <c r="K69" s="172"/>
      <c r="L69" s="177"/>
    </row>
    <row r="70" spans="2:12" s="8" customFormat="1" ht="19.9" customHeight="1">
      <c r="B70" s="171"/>
      <c r="C70" s="172"/>
      <c r="D70" s="173" t="s">
        <v>188</v>
      </c>
      <c r="E70" s="174"/>
      <c r="F70" s="174"/>
      <c r="G70" s="174"/>
      <c r="H70" s="174"/>
      <c r="I70" s="175"/>
      <c r="J70" s="176">
        <f>J231</f>
        <v>0</v>
      </c>
      <c r="K70" s="172"/>
      <c r="L70" s="177"/>
    </row>
    <row r="71" spans="2:12" s="7" customFormat="1" ht="24.95" customHeight="1">
      <c r="B71" s="164"/>
      <c r="C71" s="165"/>
      <c r="D71" s="166" t="s">
        <v>189</v>
      </c>
      <c r="E71" s="167"/>
      <c r="F71" s="167"/>
      <c r="G71" s="167"/>
      <c r="H71" s="167"/>
      <c r="I71" s="168"/>
      <c r="J71" s="169">
        <f>J236</f>
        <v>0</v>
      </c>
      <c r="K71" s="165"/>
      <c r="L71" s="170"/>
    </row>
    <row r="72" spans="2:12" s="8" customFormat="1" ht="19.9" customHeight="1">
      <c r="B72" s="171"/>
      <c r="C72" s="172"/>
      <c r="D72" s="173" t="s">
        <v>190</v>
      </c>
      <c r="E72" s="174"/>
      <c r="F72" s="174"/>
      <c r="G72" s="174"/>
      <c r="H72" s="174"/>
      <c r="I72" s="175"/>
      <c r="J72" s="176">
        <f>J237</f>
        <v>0</v>
      </c>
      <c r="K72" s="172"/>
      <c r="L72" s="177"/>
    </row>
    <row r="73" spans="2:12" s="1" customFormat="1" ht="21.8" customHeight="1">
      <c r="B73" s="37"/>
      <c r="C73" s="38"/>
      <c r="D73" s="38"/>
      <c r="E73" s="38"/>
      <c r="F73" s="38"/>
      <c r="G73" s="38"/>
      <c r="H73" s="38"/>
      <c r="I73" s="130"/>
      <c r="J73" s="38"/>
      <c r="K73" s="38"/>
      <c r="L73" s="42"/>
    </row>
    <row r="74" spans="2:12" s="1" customFormat="1" ht="6.95" customHeight="1">
      <c r="B74" s="56"/>
      <c r="C74" s="57"/>
      <c r="D74" s="57"/>
      <c r="E74" s="57"/>
      <c r="F74" s="57"/>
      <c r="G74" s="57"/>
      <c r="H74" s="57"/>
      <c r="I74" s="154"/>
      <c r="J74" s="57"/>
      <c r="K74" s="57"/>
      <c r="L74" s="42"/>
    </row>
    <row r="78" spans="2:12" s="1" customFormat="1" ht="6.95" customHeight="1">
      <c r="B78" s="58"/>
      <c r="C78" s="59"/>
      <c r="D78" s="59"/>
      <c r="E78" s="59"/>
      <c r="F78" s="59"/>
      <c r="G78" s="59"/>
      <c r="H78" s="59"/>
      <c r="I78" s="157"/>
      <c r="J78" s="59"/>
      <c r="K78" s="59"/>
      <c r="L78" s="42"/>
    </row>
    <row r="79" spans="2:12" s="1" customFormat="1" ht="24.95" customHeight="1">
      <c r="B79" s="37"/>
      <c r="C79" s="22" t="s">
        <v>101</v>
      </c>
      <c r="D79" s="38"/>
      <c r="E79" s="38"/>
      <c r="F79" s="38"/>
      <c r="G79" s="38"/>
      <c r="H79" s="38"/>
      <c r="I79" s="130"/>
      <c r="J79" s="38"/>
      <c r="K79" s="38"/>
      <c r="L79" s="42"/>
    </row>
    <row r="80" spans="2:12" s="1" customFormat="1" ht="6.95" customHeight="1">
      <c r="B80" s="37"/>
      <c r="C80" s="38"/>
      <c r="D80" s="38"/>
      <c r="E80" s="38"/>
      <c r="F80" s="38"/>
      <c r="G80" s="38"/>
      <c r="H80" s="38"/>
      <c r="I80" s="130"/>
      <c r="J80" s="38"/>
      <c r="K80" s="38"/>
      <c r="L80" s="42"/>
    </row>
    <row r="81" spans="2:12" s="1" customFormat="1" ht="12" customHeight="1">
      <c r="B81" s="37"/>
      <c r="C81" s="31" t="s">
        <v>16</v>
      </c>
      <c r="D81" s="38"/>
      <c r="E81" s="38"/>
      <c r="F81" s="38"/>
      <c r="G81" s="38"/>
      <c r="H81" s="38"/>
      <c r="I81" s="130"/>
      <c r="J81" s="38"/>
      <c r="K81" s="38"/>
      <c r="L81" s="42"/>
    </row>
    <row r="82" spans="2:12" s="1" customFormat="1" ht="16.5" customHeight="1">
      <c r="B82" s="37"/>
      <c r="C82" s="38"/>
      <c r="D82" s="38"/>
      <c r="E82" s="158" t="str">
        <f>E7</f>
        <v>Provizorní zabezpečení stropních trámů nad 2.NP a krovu v objektu Národního domu Palackého č.p. 134 FM</v>
      </c>
      <c r="F82" s="31"/>
      <c r="G82" s="31"/>
      <c r="H82" s="31"/>
      <c r="I82" s="130"/>
      <c r="J82" s="38"/>
      <c r="K82" s="38"/>
      <c r="L82" s="42"/>
    </row>
    <row r="83" spans="2:12" s="1" customFormat="1" ht="12" customHeight="1">
      <c r="B83" s="37"/>
      <c r="C83" s="31" t="s">
        <v>86</v>
      </c>
      <c r="D83" s="38"/>
      <c r="E83" s="38"/>
      <c r="F83" s="38"/>
      <c r="G83" s="38"/>
      <c r="H83" s="38"/>
      <c r="I83" s="130"/>
      <c r="J83" s="38"/>
      <c r="K83" s="38"/>
      <c r="L83" s="42"/>
    </row>
    <row r="84" spans="2:12" s="1" customFormat="1" ht="16.5" customHeight="1">
      <c r="B84" s="37"/>
      <c r="C84" s="38"/>
      <c r="D84" s="38"/>
      <c r="E84" s="63" t="str">
        <f>E9</f>
        <v>D.1.1-2 - Architektonicko-stavební a stavebně konstrukční řešení</v>
      </c>
      <c r="F84" s="38"/>
      <c r="G84" s="38"/>
      <c r="H84" s="38"/>
      <c r="I84" s="130"/>
      <c r="J84" s="38"/>
      <c r="K84" s="38"/>
      <c r="L84" s="42"/>
    </row>
    <row r="85" spans="2:12" s="1" customFormat="1" ht="6.95" customHeight="1">
      <c r="B85" s="37"/>
      <c r="C85" s="38"/>
      <c r="D85" s="38"/>
      <c r="E85" s="38"/>
      <c r="F85" s="38"/>
      <c r="G85" s="38"/>
      <c r="H85" s="38"/>
      <c r="I85" s="130"/>
      <c r="J85" s="38"/>
      <c r="K85" s="38"/>
      <c r="L85" s="42"/>
    </row>
    <row r="86" spans="2:12" s="1" customFormat="1" ht="12" customHeight="1">
      <c r="B86" s="37"/>
      <c r="C86" s="31" t="s">
        <v>20</v>
      </c>
      <c r="D86" s="38"/>
      <c r="E86" s="38"/>
      <c r="F86" s="26" t="str">
        <f>F12</f>
        <v xml:space="preserve"> Palackého č.p. 134 FM</v>
      </c>
      <c r="G86" s="38"/>
      <c r="H86" s="38"/>
      <c r="I86" s="132" t="s">
        <v>22</v>
      </c>
      <c r="J86" s="66" t="str">
        <f>IF(J12="","",J12)</f>
        <v>5. 12. 2018</v>
      </c>
      <c r="K86" s="38"/>
      <c r="L86" s="42"/>
    </row>
    <row r="87" spans="2:12" s="1" customFormat="1" ht="6.95" customHeight="1">
      <c r="B87" s="37"/>
      <c r="C87" s="38"/>
      <c r="D87" s="38"/>
      <c r="E87" s="38"/>
      <c r="F87" s="38"/>
      <c r="G87" s="38"/>
      <c r="H87" s="38"/>
      <c r="I87" s="130"/>
      <c r="J87" s="38"/>
      <c r="K87" s="38"/>
      <c r="L87" s="42"/>
    </row>
    <row r="88" spans="2:12" s="1" customFormat="1" ht="13.65" customHeight="1">
      <c r="B88" s="37"/>
      <c r="C88" s="31" t="s">
        <v>24</v>
      </c>
      <c r="D88" s="38"/>
      <c r="E88" s="38"/>
      <c r="F88" s="26" t="str">
        <f>E15</f>
        <v>Statutární město Frýdek Místek</v>
      </c>
      <c r="G88" s="38"/>
      <c r="H88" s="38"/>
      <c r="I88" s="132" t="s">
        <v>30</v>
      </c>
      <c r="J88" s="35" t="str">
        <f>E21</f>
        <v>MARPO s.r.o., Ostrava</v>
      </c>
      <c r="K88" s="38"/>
      <c r="L88" s="42"/>
    </row>
    <row r="89" spans="2:12" s="1" customFormat="1" ht="13.65" customHeight="1">
      <c r="B89" s="37"/>
      <c r="C89" s="31" t="s">
        <v>28</v>
      </c>
      <c r="D89" s="38"/>
      <c r="E89" s="38"/>
      <c r="F89" s="26" t="str">
        <f>IF(E18="","",E18)</f>
        <v>Vyplň údaj</v>
      </c>
      <c r="G89" s="38"/>
      <c r="H89" s="38"/>
      <c r="I89" s="132" t="s">
        <v>33</v>
      </c>
      <c r="J89" s="35" t="str">
        <f>E24</f>
        <v xml:space="preserve"> </v>
      </c>
      <c r="K89" s="38"/>
      <c r="L89" s="42"/>
    </row>
    <row r="90" spans="2:12" s="1" customFormat="1" ht="10.3" customHeight="1">
      <c r="B90" s="37"/>
      <c r="C90" s="38"/>
      <c r="D90" s="38"/>
      <c r="E90" s="38"/>
      <c r="F90" s="38"/>
      <c r="G90" s="38"/>
      <c r="H90" s="38"/>
      <c r="I90" s="130"/>
      <c r="J90" s="38"/>
      <c r="K90" s="38"/>
      <c r="L90" s="42"/>
    </row>
    <row r="91" spans="2:20" s="9" customFormat="1" ht="29.25" customHeight="1">
      <c r="B91" s="178"/>
      <c r="C91" s="179" t="s">
        <v>102</v>
      </c>
      <c r="D91" s="180" t="s">
        <v>56</v>
      </c>
      <c r="E91" s="180" t="s">
        <v>52</v>
      </c>
      <c r="F91" s="180" t="s">
        <v>53</v>
      </c>
      <c r="G91" s="180" t="s">
        <v>103</v>
      </c>
      <c r="H91" s="180" t="s">
        <v>104</v>
      </c>
      <c r="I91" s="181" t="s">
        <v>105</v>
      </c>
      <c r="J91" s="180" t="s">
        <v>91</v>
      </c>
      <c r="K91" s="182" t="s">
        <v>106</v>
      </c>
      <c r="L91" s="183"/>
      <c r="M91" s="87" t="s">
        <v>1</v>
      </c>
      <c r="N91" s="88" t="s">
        <v>41</v>
      </c>
      <c r="O91" s="88" t="s">
        <v>107</v>
      </c>
      <c r="P91" s="88" t="s">
        <v>108</v>
      </c>
      <c r="Q91" s="88" t="s">
        <v>109</v>
      </c>
      <c r="R91" s="88" t="s">
        <v>110</v>
      </c>
      <c r="S91" s="88" t="s">
        <v>111</v>
      </c>
      <c r="T91" s="89" t="s">
        <v>112</v>
      </c>
    </row>
    <row r="92" spans="2:63" s="1" customFormat="1" ht="22.8" customHeight="1">
      <c r="B92" s="37"/>
      <c r="C92" s="94" t="s">
        <v>113</v>
      </c>
      <c r="D92" s="38"/>
      <c r="E92" s="38"/>
      <c r="F92" s="38"/>
      <c r="G92" s="38"/>
      <c r="H92" s="38"/>
      <c r="I92" s="130"/>
      <c r="J92" s="184">
        <f>BK92</f>
        <v>0</v>
      </c>
      <c r="K92" s="38"/>
      <c r="L92" s="42"/>
      <c r="M92" s="90"/>
      <c r="N92" s="91"/>
      <c r="O92" s="91"/>
      <c r="P92" s="185">
        <f>P93+P151+P236</f>
        <v>0</v>
      </c>
      <c r="Q92" s="91"/>
      <c r="R92" s="185">
        <f>R93+R151+R236</f>
        <v>49.20982239999999</v>
      </c>
      <c r="S92" s="91"/>
      <c r="T92" s="186">
        <f>T93+T151+T236</f>
        <v>77.91640000000001</v>
      </c>
      <c r="AT92" s="16" t="s">
        <v>70</v>
      </c>
      <c r="AU92" s="16" t="s">
        <v>93</v>
      </c>
      <c r="BK92" s="187">
        <f>BK93+BK151+BK236</f>
        <v>0</v>
      </c>
    </row>
    <row r="93" spans="2:63" s="10" customFormat="1" ht="25.9" customHeight="1">
      <c r="B93" s="188"/>
      <c r="C93" s="189"/>
      <c r="D93" s="190" t="s">
        <v>70</v>
      </c>
      <c r="E93" s="191" t="s">
        <v>191</v>
      </c>
      <c r="F93" s="191" t="s">
        <v>192</v>
      </c>
      <c r="G93" s="189"/>
      <c r="H93" s="189"/>
      <c r="I93" s="192"/>
      <c r="J93" s="193">
        <f>BK93</f>
        <v>0</v>
      </c>
      <c r="K93" s="189"/>
      <c r="L93" s="194"/>
      <c r="M93" s="195"/>
      <c r="N93" s="196"/>
      <c r="O93" s="196"/>
      <c r="P93" s="197">
        <f>P94+P100+P118+P141+P149</f>
        <v>0</v>
      </c>
      <c r="Q93" s="196"/>
      <c r="R93" s="197">
        <f>R94+R100+R118+R141+R149</f>
        <v>32.6140496</v>
      </c>
      <c r="S93" s="196"/>
      <c r="T93" s="198">
        <f>T94+T100+T118+T141+T149</f>
        <v>67.388</v>
      </c>
      <c r="AR93" s="199" t="s">
        <v>79</v>
      </c>
      <c r="AT93" s="200" t="s">
        <v>70</v>
      </c>
      <c r="AU93" s="200" t="s">
        <v>71</v>
      </c>
      <c r="AY93" s="199" t="s">
        <v>116</v>
      </c>
      <c r="BK93" s="201">
        <f>BK94+BK100+BK118+BK141+BK149</f>
        <v>0</v>
      </c>
    </row>
    <row r="94" spans="2:63" s="10" customFormat="1" ht="22.8" customHeight="1">
      <c r="B94" s="188"/>
      <c r="C94" s="189"/>
      <c r="D94" s="190" t="s">
        <v>70</v>
      </c>
      <c r="E94" s="202" t="s">
        <v>140</v>
      </c>
      <c r="F94" s="202" t="s">
        <v>193</v>
      </c>
      <c r="G94" s="189"/>
      <c r="H94" s="189"/>
      <c r="I94" s="192"/>
      <c r="J94" s="203">
        <f>BK94</f>
        <v>0</v>
      </c>
      <c r="K94" s="189"/>
      <c r="L94" s="194"/>
      <c r="M94" s="195"/>
      <c r="N94" s="196"/>
      <c r="O94" s="196"/>
      <c r="P94" s="197">
        <f>SUM(P95:P99)</f>
        <v>0</v>
      </c>
      <c r="Q94" s="196"/>
      <c r="R94" s="197">
        <f>SUM(R95:R99)</f>
        <v>3.575032</v>
      </c>
      <c r="S94" s="196"/>
      <c r="T94" s="198">
        <f>SUM(T95:T99)</f>
        <v>0</v>
      </c>
      <c r="AR94" s="199" t="s">
        <v>79</v>
      </c>
      <c r="AT94" s="200" t="s">
        <v>70</v>
      </c>
      <c r="AU94" s="200" t="s">
        <v>79</v>
      </c>
      <c r="AY94" s="199" t="s">
        <v>116</v>
      </c>
      <c r="BK94" s="201">
        <f>SUM(BK95:BK99)</f>
        <v>0</v>
      </c>
    </row>
    <row r="95" spans="2:65" s="1" customFormat="1" ht="16.5" customHeight="1">
      <c r="B95" s="37"/>
      <c r="C95" s="204" t="s">
        <v>79</v>
      </c>
      <c r="D95" s="204" t="s">
        <v>119</v>
      </c>
      <c r="E95" s="205" t="s">
        <v>194</v>
      </c>
      <c r="F95" s="206" t="s">
        <v>195</v>
      </c>
      <c r="G95" s="207" t="s">
        <v>196</v>
      </c>
      <c r="H95" s="208">
        <v>34</v>
      </c>
      <c r="I95" s="209"/>
      <c r="J95" s="210">
        <f>ROUND(I95*H95,2)</f>
        <v>0</v>
      </c>
      <c r="K95" s="206" t="s">
        <v>123</v>
      </c>
      <c r="L95" s="42"/>
      <c r="M95" s="211" t="s">
        <v>1</v>
      </c>
      <c r="N95" s="212" t="s">
        <v>42</v>
      </c>
      <c r="O95" s="78"/>
      <c r="P95" s="213">
        <f>O95*H95</f>
        <v>0</v>
      </c>
      <c r="Q95" s="213">
        <v>0.08235</v>
      </c>
      <c r="R95" s="213">
        <f>Q95*H95</f>
        <v>2.7999</v>
      </c>
      <c r="S95" s="213">
        <v>0</v>
      </c>
      <c r="T95" s="214">
        <f>S95*H95</f>
        <v>0</v>
      </c>
      <c r="AR95" s="16" t="s">
        <v>140</v>
      </c>
      <c r="AT95" s="16" t="s">
        <v>119</v>
      </c>
      <c r="AU95" s="16" t="s">
        <v>81</v>
      </c>
      <c r="AY95" s="16" t="s">
        <v>116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16" t="s">
        <v>79</v>
      </c>
      <c r="BK95" s="215">
        <f>ROUND(I95*H95,2)</f>
        <v>0</v>
      </c>
      <c r="BL95" s="16" t="s">
        <v>140</v>
      </c>
      <c r="BM95" s="16" t="s">
        <v>197</v>
      </c>
    </row>
    <row r="96" spans="2:47" s="1" customFormat="1" ht="12">
      <c r="B96" s="37"/>
      <c r="C96" s="38"/>
      <c r="D96" s="216" t="s">
        <v>126</v>
      </c>
      <c r="E96" s="38"/>
      <c r="F96" s="217" t="s">
        <v>198</v>
      </c>
      <c r="G96" s="38"/>
      <c r="H96" s="38"/>
      <c r="I96" s="130"/>
      <c r="J96" s="38"/>
      <c r="K96" s="38"/>
      <c r="L96" s="42"/>
      <c r="M96" s="218"/>
      <c r="N96" s="78"/>
      <c r="O96" s="78"/>
      <c r="P96" s="78"/>
      <c r="Q96" s="78"/>
      <c r="R96" s="78"/>
      <c r="S96" s="78"/>
      <c r="T96" s="79"/>
      <c r="AT96" s="16" t="s">
        <v>126</v>
      </c>
      <c r="AU96" s="16" t="s">
        <v>81</v>
      </c>
    </row>
    <row r="97" spans="2:65" s="1" customFormat="1" ht="16.5" customHeight="1">
      <c r="B97" s="37"/>
      <c r="C97" s="204" t="s">
        <v>81</v>
      </c>
      <c r="D97" s="204" t="s">
        <v>119</v>
      </c>
      <c r="E97" s="205" t="s">
        <v>199</v>
      </c>
      <c r="F97" s="206" t="s">
        <v>200</v>
      </c>
      <c r="G97" s="207" t="s">
        <v>201</v>
      </c>
      <c r="H97" s="208">
        <v>3.4</v>
      </c>
      <c r="I97" s="209"/>
      <c r="J97" s="210">
        <f>ROUND(I97*H97,2)</f>
        <v>0</v>
      </c>
      <c r="K97" s="206" t="s">
        <v>123</v>
      </c>
      <c r="L97" s="42"/>
      <c r="M97" s="211" t="s">
        <v>1</v>
      </c>
      <c r="N97" s="212" t="s">
        <v>42</v>
      </c>
      <c r="O97" s="78"/>
      <c r="P97" s="213">
        <f>O97*H97</f>
        <v>0</v>
      </c>
      <c r="Q97" s="213">
        <v>0.22798</v>
      </c>
      <c r="R97" s="213">
        <f>Q97*H97</f>
        <v>0.7751319999999999</v>
      </c>
      <c r="S97" s="213">
        <v>0</v>
      </c>
      <c r="T97" s="214">
        <f>S97*H97</f>
        <v>0</v>
      </c>
      <c r="AR97" s="16" t="s">
        <v>140</v>
      </c>
      <c r="AT97" s="16" t="s">
        <v>119</v>
      </c>
      <c r="AU97" s="16" t="s">
        <v>81</v>
      </c>
      <c r="AY97" s="16" t="s">
        <v>116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16" t="s">
        <v>79</v>
      </c>
      <c r="BK97" s="215">
        <f>ROUND(I97*H97,2)</f>
        <v>0</v>
      </c>
      <c r="BL97" s="16" t="s">
        <v>140</v>
      </c>
      <c r="BM97" s="16" t="s">
        <v>202</v>
      </c>
    </row>
    <row r="98" spans="2:51" s="11" customFormat="1" ht="12">
      <c r="B98" s="222"/>
      <c r="C98" s="223"/>
      <c r="D98" s="216" t="s">
        <v>203</v>
      </c>
      <c r="E98" s="224" t="s">
        <v>1</v>
      </c>
      <c r="F98" s="225" t="s">
        <v>204</v>
      </c>
      <c r="G98" s="223"/>
      <c r="H98" s="226">
        <v>3.4</v>
      </c>
      <c r="I98" s="227"/>
      <c r="J98" s="223"/>
      <c r="K98" s="223"/>
      <c r="L98" s="228"/>
      <c r="M98" s="229"/>
      <c r="N98" s="230"/>
      <c r="O98" s="230"/>
      <c r="P98" s="230"/>
      <c r="Q98" s="230"/>
      <c r="R98" s="230"/>
      <c r="S98" s="230"/>
      <c r="T98" s="231"/>
      <c r="AT98" s="232" t="s">
        <v>203</v>
      </c>
      <c r="AU98" s="232" t="s">
        <v>81</v>
      </c>
      <c r="AV98" s="11" t="s">
        <v>81</v>
      </c>
      <c r="AW98" s="11" t="s">
        <v>32</v>
      </c>
      <c r="AX98" s="11" t="s">
        <v>71</v>
      </c>
      <c r="AY98" s="232" t="s">
        <v>116</v>
      </c>
    </row>
    <row r="99" spans="2:51" s="12" customFormat="1" ht="12">
      <c r="B99" s="233"/>
      <c r="C99" s="234"/>
      <c r="D99" s="216" t="s">
        <v>203</v>
      </c>
      <c r="E99" s="235" t="s">
        <v>1</v>
      </c>
      <c r="F99" s="236" t="s">
        <v>205</v>
      </c>
      <c r="G99" s="234"/>
      <c r="H99" s="237">
        <v>3.4</v>
      </c>
      <c r="I99" s="238"/>
      <c r="J99" s="234"/>
      <c r="K99" s="234"/>
      <c r="L99" s="239"/>
      <c r="M99" s="240"/>
      <c r="N99" s="241"/>
      <c r="O99" s="241"/>
      <c r="P99" s="241"/>
      <c r="Q99" s="241"/>
      <c r="R99" s="241"/>
      <c r="S99" s="241"/>
      <c r="T99" s="242"/>
      <c r="AT99" s="243" t="s">
        <v>203</v>
      </c>
      <c r="AU99" s="243" t="s">
        <v>81</v>
      </c>
      <c r="AV99" s="12" t="s">
        <v>140</v>
      </c>
      <c r="AW99" s="12" t="s">
        <v>32</v>
      </c>
      <c r="AX99" s="12" t="s">
        <v>79</v>
      </c>
      <c r="AY99" s="243" t="s">
        <v>116</v>
      </c>
    </row>
    <row r="100" spans="2:63" s="10" customFormat="1" ht="22.8" customHeight="1">
      <c r="B100" s="188"/>
      <c r="C100" s="189"/>
      <c r="D100" s="190" t="s">
        <v>70</v>
      </c>
      <c r="E100" s="202" t="s">
        <v>151</v>
      </c>
      <c r="F100" s="202" t="s">
        <v>206</v>
      </c>
      <c r="G100" s="189"/>
      <c r="H100" s="189"/>
      <c r="I100" s="192"/>
      <c r="J100" s="203">
        <f>BK100</f>
        <v>0</v>
      </c>
      <c r="K100" s="189"/>
      <c r="L100" s="194"/>
      <c r="M100" s="195"/>
      <c r="N100" s="196"/>
      <c r="O100" s="196"/>
      <c r="P100" s="197">
        <f>SUM(P101:P117)</f>
        <v>0</v>
      </c>
      <c r="Q100" s="196"/>
      <c r="R100" s="197">
        <f>SUM(R101:R117)</f>
        <v>28.2576876</v>
      </c>
      <c r="S100" s="196"/>
      <c r="T100" s="198">
        <f>SUM(T101:T117)</f>
        <v>21.76</v>
      </c>
      <c r="AR100" s="199" t="s">
        <v>79</v>
      </c>
      <c r="AT100" s="200" t="s">
        <v>70</v>
      </c>
      <c r="AU100" s="200" t="s">
        <v>79</v>
      </c>
      <c r="AY100" s="199" t="s">
        <v>116</v>
      </c>
      <c r="BK100" s="201">
        <f>SUM(BK101:BK117)</f>
        <v>0</v>
      </c>
    </row>
    <row r="101" spans="2:65" s="1" customFormat="1" ht="16.5" customHeight="1">
      <c r="B101" s="37"/>
      <c r="C101" s="204" t="s">
        <v>133</v>
      </c>
      <c r="D101" s="204" t="s">
        <v>119</v>
      </c>
      <c r="E101" s="205" t="s">
        <v>207</v>
      </c>
      <c r="F101" s="206" t="s">
        <v>208</v>
      </c>
      <c r="G101" s="207" t="s">
        <v>201</v>
      </c>
      <c r="H101" s="208">
        <v>133.4</v>
      </c>
      <c r="I101" s="209"/>
      <c r="J101" s="210">
        <f>ROUND(I101*H101,2)</f>
        <v>0</v>
      </c>
      <c r="K101" s="206" t="s">
        <v>123</v>
      </c>
      <c r="L101" s="42"/>
      <c r="M101" s="211" t="s">
        <v>1</v>
      </c>
      <c r="N101" s="212" t="s">
        <v>42</v>
      </c>
      <c r="O101" s="78"/>
      <c r="P101" s="213">
        <f>O101*H101</f>
        <v>0</v>
      </c>
      <c r="Q101" s="213">
        <v>0.0065</v>
      </c>
      <c r="R101" s="213">
        <f>Q101*H101</f>
        <v>0.8671</v>
      </c>
      <c r="S101" s="213">
        <v>0</v>
      </c>
      <c r="T101" s="214">
        <f>S101*H101</f>
        <v>0</v>
      </c>
      <c r="AR101" s="16" t="s">
        <v>140</v>
      </c>
      <c r="AT101" s="16" t="s">
        <v>119</v>
      </c>
      <c r="AU101" s="16" t="s">
        <v>81</v>
      </c>
      <c r="AY101" s="16" t="s">
        <v>116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16" t="s">
        <v>79</v>
      </c>
      <c r="BK101" s="215">
        <f>ROUND(I101*H101,2)</f>
        <v>0</v>
      </c>
      <c r="BL101" s="16" t="s">
        <v>140</v>
      </c>
      <c r="BM101" s="16" t="s">
        <v>209</v>
      </c>
    </row>
    <row r="102" spans="2:51" s="11" customFormat="1" ht="12">
      <c r="B102" s="222"/>
      <c r="C102" s="223"/>
      <c r="D102" s="216" t="s">
        <v>203</v>
      </c>
      <c r="E102" s="224" t="s">
        <v>1</v>
      </c>
      <c r="F102" s="225" t="s">
        <v>210</v>
      </c>
      <c r="G102" s="223"/>
      <c r="H102" s="226">
        <v>133.4</v>
      </c>
      <c r="I102" s="227"/>
      <c r="J102" s="223"/>
      <c r="K102" s="223"/>
      <c r="L102" s="228"/>
      <c r="M102" s="229"/>
      <c r="N102" s="230"/>
      <c r="O102" s="230"/>
      <c r="P102" s="230"/>
      <c r="Q102" s="230"/>
      <c r="R102" s="230"/>
      <c r="S102" s="230"/>
      <c r="T102" s="231"/>
      <c r="AT102" s="232" t="s">
        <v>203</v>
      </c>
      <c r="AU102" s="232" t="s">
        <v>81</v>
      </c>
      <c r="AV102" s="11" t="s">
        <v>81</v>
      </c>
      <c r="AW102" s="11" t="s">
        <v>32</v>
      </c>
      <c r="AX102" s="11" t="s">
        <v>71</v>
      </c>
      <c r="AY102" s="232" t="s">
        <v>116</v>
      </c>
    </row>
    <row r="103" spans="2:51" s="12" customFormat="1" ht="12">
      <c r="B103" s="233"/>
      <c r="C103" s="234"/>
      <c r="D103" s="216" t="s">
        <v>203</v>
      </c>
      <c r="E103" s="235" t="s">
        <v>1</v>
      </c>
      <c r="F103" s="236" t="s">
        <v>205</v>
      </c>
      <c r="G103" s="234"/>
      <c r="H103" s="237">
        <v>133.4</v>
      </c>
      <c r="I103" s="238"/>
      <c r="J103" s="234"/>
      <c r="K103" s="234"/>
      <c r="L103" s="239"/>
      <c r="M103" s="240"/>
      <c r="N103" s="241"/>
      <c r="O103" s="241"/>
      <c r="P103" s="241"/>
      <c r="Q103" s="241"/>
      <c r="R103" s="241"/>
      <c r="S103" s="241"/>
      <c r="T103" s="242"/>
      <c r="AT103" s="243" t="s">
        <v>203</v>
      </c>
      <c r="AU103" s="243" t="s">
        <v>81</v>
      </c>
      <c r="AV103" s="12" t="s">
        <v>140</v>
      </c>
      <c r="AW103" s="12" t="s">
        <v>32</v>
      </c>
      <c r="AX103" s="12" t="s">
        <v>79</v>
      </c>
      <c r="AY103" s="243" t="s">
        <v>116</v>
      </c>
    </row>
    <row r="104" spans="2:65" s="1" customFormat="1" ht="16.5" customHeight="1">
      <c r="B104" s="37"/>
      <c r="C104" s="204" t="s">
        <v>140</v>
      </c>
      <c r="D104" s="204" t="s">
        <v>119</v>
      </c>
      <c r="E104" s="205" t="s">
        <v>211</v>
      </c>
      <c r="F104" s="206" t="s">
        <v>212</v>
      </c>
      <c r="G104" s="207" t="s">
        <v>201</v>
      </c>
      <c r="H104" s="208">
        <v>146.74</v>
      </c>
      <c r="I104" s="209"/>
      <c r="J104" s="210">
        <f>ROUND(I104*H104,2)</f>
        <v>0</v>
      </c>
      <c r="K104" s="206" t="s">
        <v>123</v>
      </c>
      <c r="L104" s="42"/>
      <c r="M104" s="211" t="s">
        <v>1</v>
      </c>
      <c r="N104" s="212" t="s">
        <v>42</v>
      </c>
      <c r="O104" s="78"/>
      <c r="P104" s="213">
        <f>O104*H104</f>
        <v>0</v>
      </c>
      <c r="Q104" s="213">
        <v>0.00094</v>
      </c>
      <c r="R104" s="213">
        <f>Q104*H104</f>
        <v>0.1379356</v>
      </c>
      <c r="S104" s="213">
        <v>0</v>
      </c>
      <c r="T104" s="214">
        <f>S104*H104</f>
        <v>0</v>
      </c>
      <c r="AR104" s="16" t="s">
        <v>140</v>
      </c>
      <c r="AT104" s="16" t="s">
        <v>119</v>
      </c>
      <c r="AU104" s="16" t="s">
        <v>81</v>
      </c>
      <c r="AY104" s="16" t="s">
        <v>116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16" t="s">
        <v>79</v>
      </c>
      <c r="BK104" s="215">
        <f>ROUND(I104*H104,2)</f>
        <v>0</v>
      </c>
      <c r="BL104" s="16" t="s">
        <v>140</v>
      </c>
      <c r="BM104" s="16" t="s">
        <v>213</v>
      </c>
    </row>
    <row r="105" spans="2:51" s="11" customFormat="1" ht="12">
      <c r="B105" s="222"/>
      <c r="C105" s="223"/>
      <c r="D105" s="216" t="s">
        <v>203</v>
      </c>
      <c r="E105" s="224" t="s">
        <v>1</v>
      </c>
      <c r="F105" s="225" t="s">
        <v>214</v>
      </c>
      <c r="G105" s="223"/>
      <c r="H105" s="226">
        <v>146.74</v>
      </c>
      <c r="I105" s="227"/>
      <c r="J105" s="223"/>
      <c r="K105" s="223"/>
      <c r="L105" s="228"/>
      <c r="M105" s="229"/>
      <c r="N105" s="230"/>
      <c r="O105" s="230"/>
      <c r="P105" s="230"/>
      <c r="Q105" s="230"/>
      <c r="R105" s="230"/>
      <c r="S105" s="230"/>
      <c r="T105" s="231"/>
      <c r="AT105" s="232" t="s">
        <v>203</v>
      </c>
      <c r="AU105" s="232" t="s">
        <v>81</v>
      </c>
      <c r="AV105" s="11" t="s">
        <v>81</v>
      </c>
      <c r="AW105" s="11" t="s">
        <v>32</v>
      </c>
      <c r="AX105" s="11" t="s">
        <v>71</v>
      </c>
      <c r="AY105" s="232" t="s">
        <v>116</v>
      </c>
    </row>
    <row r="106" spans="2:51" s="12" customFormat="1" ht="12">
      <c r="B106" s="233"/>
      <c r="C106" s="234"/>
      <c r="D106" s="216" t="s">
        <v>203</v>
      </c>
      <c r="E106" s="235" t="s">
        <v>1</v>
      </c>
      <c r="F106" s="236" t="s">
        <v>205</v>
      </c>
      <c r="G106" s="234"/>
      <c r="H106" s="237">
        <v>146.74</v>
      </c>
      <c r="I106" s="238"/>
      <c r="J106" s="234"/>
      <c r="K106" s="234"/>
      <c r="L106" s="239"/>
      <c r="M106" s="240"/>
      <c r="N106" s="241"/>
      <c r="O106" s="241"/>
      <c r="P106" s="241"/>
      <c r="Q106" s="241"/>
      <c r="R106" s="241"/>
      <c r="S106" s="241"/>
      <c r="T106" s="242"/>
      <c r="AT106" s="243" t="s">
        <v>203</v>
      </c>
      <c r="AU106" s="243" t="s">
        <v>81</v>
      </c>
      <c r="AV106" s="12" t="s">
        <v>140</v>
      </c>
      <c r="AW106" s="12" t="s">
        <v>32</v>
      </c>
      <c r="AX106" s="12" t="s">
        <v>79</v>
      </c>
      <c r="AY106" s="243" t="s">
        <v>116</v>
      </c>
    </row>
    <row r="107" spans="2:65" s="1" customFormat="1" ht="16.5" customHeight="1">
      <c r="B107" s="37"/>
      <c r="C107" s="204" t="s">
        <v>115</v>
      </c>
      <c r="D107" s="204" t="s">
        <v>119</v>
      </c>
      <c r="E107" s="205" t="s">
        <v>215</v>
      </c>
      <c r="F107" s="206" t="s">
        <v>216</v>
      </c>
      <c r="G107" s="207" t="s">
        <v>201</v>
      </c>
      <c r="H107" s="208">
        <v>133.4</v>
      </c>
      <c r="I107" s="209"/>
      <c r="J107" s="210">
        <f>ROUND(I107*H107,2)</f>
        <v>0</v>
      </c>
      <c r="K107" s="206" t="s">
        <v>123</v>
      </c>
      <c r="L107" s="42"/>
      <c r="M107" s="211" t="s">
        <v>1</v>
      </c>
      <c r="N107" s="212" t="s">
        <v>42</v>
      </c>
      <c r="O107" s="78"/>
      <c r="P107" s="213">
        <f>O107*H107</f>
        <v>0</v>
      </c>
      <c r="Q107" s="213">
        <v>0.01733</v>
      </c>
      <c r="R107" s="213">
        <f>Q107*H107</f>
        <v>2.3118220000000003</v>
      </c>
      <c r="S107" s="213">
        <v>0</v>
      </c>
      <c r="T107" s="214">
        <f>S107*H107</f>
        <v>0</v>
      </c>
      <c r="AR107" s="16" t="s">
        <v>140</v>
      </c>
      <c r="AT107" s="16" t="s">
        <v>119</v>
      </c>
      <c r="AU107" s="16" t="s">
        <v>81</v>
      </c>
      <c r="AY107" s="16" t="s">
        <v>116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16" t="s">
        <v>79</v>
      </c>
      <c r="BK107" s="215">
        <f>ROUND(I107*H107,2)</f>
        <v>0</v>
      </c>
      <c r="BL107" s="16" t="s">
        <v>140</v>
      </c>
      <c r="BM107" s="16" t="s">
        <v>217</v>
      </c>
    </row>
    <row r="108" spans="2:51" s="11" customFormat="1" ht="12">
      <c r="B108" s="222"/>
      <c r="C108" s="223"/>
      <c r="D108" s="216" t="s">
        <v>203</v>
      </c>
      <c r="E108" s="224" t="s">
        <v>1</v>
      </c>
      <c r="F108" s="225" t="s">
        <v>210</v>
      </c>
      <c r="G108" s="223"/>
      <c r="H108" s="226">
        <v>133.4</v>
      </c>
      <c r="I108" s="227"/>
      <c r="J108" s="223"/>
      <c r="K108" s="223"/>
      <c r="L108" s="228"/>
      <c r="M108" s="229"/>
      <c r="N108" s="230"/>
      <c r="O108" s="230"/>
      <c r="P108" s="230"/>
      <c r="Q108" s="230"/>
      <c r="R108" s="230"/>
      <c r="S108" s="230"/>
      <c r="T108" s="231"/>
      <c r="AT108" s="232" t="s">
        <v>203</v>
      </c>
      <c r="AU108" s="232" t="s">
        <v>81</v>
      </c>
      <c r="AV108" s="11" t="s">
        <v>81</v>
      </c>
      <c r="AW108" s="11" t="s">
        <v>32</v>
      </c>
      <c r="AX108" s="11" t="s">
        <v>71</v>
      </c>
      <c r="AY108" s="232" t="s">
        <v>116</v>
      </c>
    </row>
    <row r="109" spans="2:51" s="12" customFormat="1" ht="12">
      <c r="B109" s="233"/>
      <c r="C109" s="234"/>
      <c r="D109" s="216" t="s">
        <v>203</v>
      </c>
      <c r="E109" s="235" t="s">
        <v>1</v>
      </c>
      <c r="F109" s="236" t="s">
        <v>205</v>
      </c>
      <c r="G109" s="234"/>
      <c r="H109" s="237">
        <v>133.4</v>
      </c>
      <c r="I109" s="238"/>
      <c r="J109" s="234"/>
      <c r="K109" s="234"/>
      <c r="L109" s="239"/>
      <c r="M109" s="240"/>
      <c r="N109" s="241"/>
      <c r="O109" s="241"/>
      <c r="P109" s="241"/>
      <c r="Q109" s="241"/>
      <c r="R109" s="241"/>
      <c r="S109" s="241"/>
      <c r="T109" s="242"/>
      <c r="AT109" s="243" t="s">
        <v>203</v>
      </c>
      <c r="AU109" s="243" t="s">
        <v>81</v>
      </c>
      <c r="AV109" s="12" t="s">
        <v>140</v>
      </c>
      <c r="AW109" s="12" t="s">
        <v>32</v>
      </c>
      <c r="AX109" s="12" t="s">
        <v>79</v>
      </c>
      <c r="AY109" s="243" t="s">
        <v>116</v>
      </c>
    </row>
    <row r="110" spans="2:65" s="1" customFormat="1" ht="16.5" customHeight="1">
      <c r="B110" s="37"/>
      <c r="C110" s="204" t="s">
        <v>151</v>
      </c>
      <c r="D110" s="204" t="s">
        <v>119</v>
      </c>
      <c r="E110" s="205" t="s">
        <v>218</v>
      </c>
      <c r="F110" s="206" t="s">
        <v>219</v>
      </c>
      <c r="G110" s="207" t="s">
        <v>201</v>
      </c>
      <c r="H110" s="208">
        <v>400.2</v>
      </c>
      <c r="I110" s="209"/>
      <c r="J110" s="210">
        <f>ROUND(I110*H110,2)</f>
        <v>0</v>
      </c>
      <c r="K110" s="206" t="s">
        <v>123</v>
      </c>
      <c r="L110" s="42"/>
      <c r="M110" s="211" t="s">
        <v>1</v>
      </c>
      <c r="N110" s="212" t="s">
        <v>42</v>
      </c>
      <c r="O110" s="78"/>
      <c r="P110" s="213">
        <f>O110*H110</f>
        <v>0</v>
      </c>
      <c r="Q110" s="213">
        <v>0.00735</v>
      </c>
      <c r="R110" s="213">
        <f>Q110*H110</f>
        <v>2.94147</v>
      </c>
      <c r="S110" s="213">
        <v>0</v>
      </c>
      <c r="T110" s="214">
        <f>S110*H110</f>
        <v>0</v>
      </c>
      <c r="AR110" s="16" t="s">
        <v>140</v>
      </c>
      <c r="AT110" s="16" t="s">
        <v>119</v>
      </c>
      <c r="AU110" s="16" t="s">
        <v>81</v>
      </c>
      <c r="AY110" s="16" t="s">
        <v>116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16" t="s">
        <v>79</v>
      </c>
      <c r="BK110" s="215">
        <f>ROUND(I110*H110,2)</f>
        <v>0</v>
      </c>
      <c r="BL110" s="16" t="s">
        <v>140</v>
      </c>
      <c r="BM110" s="16" t="s">
        <v>220</v>
      </c>
    </row>
    <row r="111" spans="2:51" s="11" customFormat="1" ht="12">
      <c r="B111" s="222"/>
      <c r="C111" s="223"/>
      <c r="D111" s="216" t="s">
        <v>203</v>
      </c>
      <c r="E111" s="223"/>
      <c r="F111" s="225" t="s">
        <v>221</v>
      </c>
      <c r="G111" s="223"/>
      <c r="H111" s="226">
        <v>400.2</v>
      </c>
      <c r="I111" s="227"/>
      <c r="J111" s="223"/>
      <c r="K111" s="223"/>
      <c r="L111" s="228"/>
      <c r="M111" s="229"/>
      <c r="N111" s="230"/>
      <c r="O111" s="230"/>
      <c r="P111" s="230"/>
      <c r="Q111" s="230"/>
      <c r="R111" s="230"/>
      <c r="S111" s="230"/>
      <c r="T111" s="231"/>
      <c r="AT111" s="232" t="s">
        <v>203</v>
      </c>
      <c r="AU111" s="232" t="s">
        <v>81</v>
      </c>
      <c r="AV111" s="11" t="s">
        <v>81</v>
      </c>
      <c r="AW111" s="11" t="s">
        <v>4</v>
      </c>
      <c r="AX111" s="11" t="s">
        <v>79</v>
      </c>
      <c r="AY111" s="232" t="s">
        <v>116</v>
      </c>
    </row>
    <row r="112" spans="2:65" s="1" customFormat="1" ht="16.5" customHeight="1">
      <c r="B112" s="37"/>
      <c r="C112" s="204" t="s">
        <v>158</v>
      </c>
      <c r="D112" s="204" t="s">
        <v>119</v>
      </c>
      <c r="E112" s="205" t="s">
        <v>222</v>
      </c>
      <c r="F112" s="206" t="s">
        <v>223</v>
      </c>
      <c r="G112" s="207" t="s">
        <v>201</v>
      </c>
      <c r="H112" s="208">
        <v>544</v>
      </c>
      <c r="I112" s="209"/>
      <c r="J112" s="210">
        <f>ROUND(I112*H112,2)</f>
        <v>0</v>
      </c>
      <c r="K112" s="206" t="s">
        <v>123</v>
      </c>
      <c r="L112" s="42"/>
      <c r="M112" s="211" t="s">
        <v>1</v>
      </c>
      <c r="N112" s="212" t="s">
        <v>42</v>
      </c>
      <c r="O112" s="78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16" t="s">
        <v>140</v>
      </c>
      <c r="AT112" s="16" t="s">
        <v>119</v>
      </c>
      <c r="AU112" s="16" t="s">
        <v>81</v>
      </c>
      <c r="AY112" s="16" t="s">
        <v>116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16" t="s">
        <v>79</v>
      </c>
      <c r="BK112" s="215">
        <f>ROUND(I112*H112,2)</f>
        <v>0</v>
      </c>
      <c r="BL112" s="16" t="s">
        <v>140</v>
      </c>
      <c r="BM112" s="16" t="s">
        <v>224</v>
      </c>
    </row>
    <row r="113" spans="2:51" s="11" customFormat="1" ht="12">
      <c r="B113" s="222"/>
      <c r="C113" s="223"/>
      <c r="D113" s="216" t="s">
        <v>203</v>
      </c>
      <c r="E113" s="224" t="s">
        <v>1</v>
      </c>
      <c r="F113" s="225" t="s">
        <v>225</v>
      </c>
      <c r="G113" s="223"/>
      <c r="H113" s="226">
        <v>544</v>
      </c>
      <c r="I113" s="227"/>
      <c r="J113" s="223"/>
      <c r="K113" s="223"/>
      <c r="L113" s="228"/>
      <c r="M113" s="229"/>
      <c r="N113" s="230"/>
      <c r="O113" s="230"/>
      <c r="P113" s="230"/>
      <c r="Q113" s="230"/>
      <c r="R113" s="230"/>
      <c r="S113" s="230"/>
      <c r="T113" s="231"/>
      <c r="AT113" s="232" t="s">
        <v>203</v>
      </c>
      <c r="AU113" s="232" t="s">
        <v>81</v>
      </c>
      <c r="AV113" s="11" t="s">
        <v>81</v>
      </c>
      <c r="AW113" s="11" t="s">
        <v>32</v>
      </c>
      <c r="AX113" s="11" t="s">
        <v>71</v>
      </c>
      <c r="AY113" s="232" t="s">
        <v>116</v>
      </c>
    </row>
    <row r="114" spans="2:51" s="12" customFormat="1" ht="12">
      <c r="B114" s="233"/>
      <c r="C114" s="234"/>
      <c r="D114" s="216" t="s">
        <v>203</v>
      </c>
      <c r="E114" s="235" t="s">
        <v>1</v>
      </c>
      <c r="F114" s="236" t="s">
        <v>205</v>
      </c>
      <c r="G114" s="234"/>
      <c r="H114" s="237">
        <v>544</v>
      </c>
      <c r="I114" s="238"/>
      <c r="J114" s="234"/>
      <c r="K114" s="234"/>
      <c r="L114" s="239"/>
      <c r="M114" s="240"/>
      <c r="N114" s="241"/>
      <c r="O114" s="241"/>
      <c r="P114" s="241"/>
      <c r="Q114" s="241"/>
      <c r="R114" s="241"/>
      <c r="S114" s="241"/>
      <c r="T114" s="242"/>
      <c r="AT114" s="243" t="s">
        <v>203</v>
      </c>
      <c r="AU114" s="243" t="s">
        <v>81</v>
      </c>
      <c r="AV114" s="12" t="s">
        <v>140</v>
      </c>
      <c r="AW114" s="12" t="s">
        <v>32</v>
      </c>
      <c r="AX114" s="12" t="s">
        <v>79</v>
      </c>
      <c r="AY114" s="243" t="s">
        <v>116</v>
      </c>
    </row>
    <row r="115" spans="2:65" s="1" customFormat="1" ht="16.5" customHeight="1">
      <c r="B115" s="37"/>
      <c r="C115" s="204" t="s">
        <v>165</v>
      </c>
      <c r="D115" s="204" t="s">
        <v>119</v>
      </c>
      <c r="E115" s="205" t="s">
        <v>226</v>
      </c>
      <c r="F115" s="206" t="s">
        <v>227</v>
      </c>
      <c r="G115" s="207" t="s">
        <v>201</v>
      </c>
      <c r="H115" s="208">
        <v>544</v>
      </c>
      <c r="I115" s="209"/>
      <c r="J115" s="210">
        <f>ROUND(I115*H115,2)</f>
        <v>0</v>
      </c>
      <c r="K115" s="206" t="s">
        <v>123</v>
      </c>
      <c r="L115" s="42"/>
      <c r="M115" s="211" t="s">
        <v>1</v>
      </c>
      <c r="N115" s="212" t="s">
        <v>42</v>
      </c>
      <c r="O115" s="78"/>
      <c r="P115" s="213">
        <f>O115*H115</f>
        <v>0</v>
      </c>
      <c r="Q115" s="213">
        <v>0.04044</v>
      </c>
      <c r="R115" s="213">
        <f>Q115*H115</f>
        <v>21.99936</v>
      </c>
      <c r="S115" s="213">
        <v>0.04</v>
      </c>
      <c r="T115" s="214">
        <f>S115*H115</f>
        <v>21.76</v>
      </c>
      <c r="AR115" s="16" t="s">
        <v>140</v>
      </c>
      <c r="AT115" s="16" t="s">
        <v>119</v>
      </c>
      <c r="AU115" s="16" t="s">
        <v>81</v>
      </c>
      <c r="AY115" s="16" t="s">
        <v>116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16" t="s">
        <v>79</v>
      </c>
      <c r="BK115" s="215">
        <f>ROUND(I115*H115,2)</f>
        <v>0</v>
      </c>
      <c r="BL115" s="16" t="s">
        <v>140</v>
      </c>
      <c r="BM115" s="16" t="s">
        <v>228</v>
      </c>
    </row>
    <row r="116" spans="2:51" s="11" customFormat="1" ht="12">
      <c r="B116" s="222"/>
      <c r="C116" s="223"/>
      <c r="D116" s="216" t="s">
        <v>203</v>
      </c>
      <c r="E116" s="224" t="s">
        <v>1</v>
      </c>
      <c r="F116" s="225" t="s">
        <v>225</v>
      </c>
      <c r="G116" s="223"/>
      <c r="H116" s="226">
        <v>544</v>
      </c>
      <c r="I116" s="227"/>
      <c r="J116" s="223"/>
      <c r="K116" s="223"/>
      <c r="L116" s="228"/>
      <c r="M116" s="229"/>
      <c r="N116" s="230"/>
      <c r="O116" s="230"/>
      <c r="P116" s="230"/>
      <c r="Q116" s="230"/>
      <c r="R116" s="230"/>
      <c r="S116" s="230"/>
      <c r="T116" s="231"/>
      <c r="AT116" s="232" t="s">
        <v>203</v>
      </c>
      <c r="AU116" s="232" t="s">
        <v>81</v>
      </c>
      <c r="AV116" s="11" t="s">
        <v>81</v>
      </c>
      <c r="AW116" s="11" t="s">
        <v>32</v>
      </c>
      <c r="AX116" s="11" t="s">
        <v>71</v>
      </c>
      <c r="AY116" s="232" t="s">
        <v>116</v>
      </c>
    </row>
    <row r="117" spans="2:51" s="12" customFormat="1" ht="12">
      <c r="B117" s="233"/>
      <c r="C117" s="234"/>
      <c r="D117" s="216" t="s">
        <v>203</v>
      </c>
      <c r="E117" s="235" t="s">
        <v>1</v>
      </c>
      <c r="F117" s="236" t="s">
        <v>205</v>
      </c>
      <c r="G117" s="234"/>
      <c r="H117" s="237">
        <v>544</v>
      </c>
      <c r="I117" s="238"/>
      <c r="J117" s="234"/>
      <c r="K117" s="234"/>
      <c r="L117" s="239"/>
      <c r="M117" s="240"/>
      <c r="N117" s="241"/>
      <c r="O117" s="241"/>
      <c r="P117" s="241"/>
      <c r="Q117" s="241"/>
      <c r="R117" s="241"/>
      <c r="S117" s="241"/>
      <c r="T117" s="242"/>
      <c r="AT117" s="243" t="s">
        <v>203</v>
      </c>
      <c r="AU117" s="243" t="s">
        <v>81</v>
      </c>
      <c r="AV117" s="12" t="s">
        <v>140</v>
      </c>
      <c r="AW117" s="12" t="s">
        <v>32</v>
      </c>
      <c r="AX117" s="12" t="s">
        <v>79</v>
      </c>
      <c r="AY117" s="243" t="s">
        <v>116</v>
      </c>
    </row>
    <row r="118" spans="2:63" s="10" customFormat="1" ht="22.8" customHeight="1">
      <c r="B118" s="188"/>
      <c r="C118" s="189"/>
      <c r="D118" s="190" t="s">
        <v>70</v>
      </c>
      <c r="E118" s="202" t="s">
        <v>172</v>
      </c>
      <c r="F118" s="202" t="s">
        <v>229</v>
      </c>
      <c r="G118" s="189"/>
      <c r="H118" s="189"/>
      <c r="I118" s="192"/>
      <c r="J118" s="203">
        <f>BK118</f>
        <v>0</v>
      </c>
      <c r="K118" s="189"/>
      <c r="L118" s="194"/>
      <c r="M118" s="195"/>
      <c r="N118" s="196"/>
      <c r="O118" s="196"/>
      <c r="P118" s="197">
        <f>SUM(P119:P140)</f>
        <v>0</v>
      </c>
      <c r="Q118" s="196"/>
      <c r="R118" s="197">
        <f>SUM(R119:R140)</f>
        <v>0.7813300000000001</v>
      </c>
      <c r="S118" s="196"/>
      <c r="T118" s="198">
        <f>SUM(T119:T140)</f>
        <v>45.628</v>
      </c>
      <c r="AR118" s="199" t="s">
        <v>79</v>
      </c>
      <c r="AT118" s="200" t="s">
        <v>70</v>
      </c>
      <c r="AU118" s="200" t="s">
        <v>79</v>
      </c>
      <c r="AY118" s="199" t="s">
        <v>116</v>
      </c>
      <c r="BK118" s="201">
        <f>SUM(BK119:BK140)</f>
        <v>0</v>
      </c>
    </row>
    <row r="119" spans="2:65" s="1" customFormat="1" ht="16.5" customHeight="1">
      <c r="B119" s="37"/>
      <c r="C119" s="204" t="s">
        <v>172</v>
      </c>
      <c r="D119" s="204" t="s">
        <v>119</v>
      </c>
      <c r="E119" s="205" t="s">
        <v>230</v>
      </c>
      <c r="F119" s="206" t="s">
        <v>231</v>
      </c>
      <c r="G119" s="207" t="s">
        <v>201</v>
      </c>
      <c r="H119" s="208">
        <v>544</v>
      </c>
      <c r="I119" s="209"/>
      <c r="J119" s="210">
        <f>ROUND(I119*H119,2)</f>
        <v>0</v>
      </c>
      <c r="K119" s="206" t="s">
        <v>123</v>
      </c>
      <c r="L119" s="42"/>
      <c r="M119" s="211" t="s">
        <v>1</v>
      </c>
      <c r="N119" s="212" t="s">
        <v>42</v>
      </c>
      <c r="O119" s="78"/>
      <c r="P119" s="213">
        <f>O119*H119</f>
        <v>0</v>
      </c>
      <c r="Q119" s="213">
        <v>4E-05</v>
      </c>
      <c r="R119" s="213">
        <f>Q119*H119</f>
        <v>0.02176</v>
      </c>
      <c r="S119" s="213">
        <v>0</v>
      </c>
      <c r="T119" s="214">
        <f>S119*H119</f>
        <v>0</v>
      </c>
      <c r="AR119" s="16" t="s">
        <v>140</v>
      </c>
      <c r="AT119" s="16" t="s">
        <v>119</v>
      </c>
      <c r="AU119" s="16" t="s">
        <v>81</v>
      </c>
      <c r="AY119" s="16" t="s">
        <v>116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16" t="s">
        <v>79</v>
      </c>
      <c r="BK119" s="215">
        <f>ROUND(I119*H119,2)</f>
        <v>0</v>
      </c>
      <c r="BL119" s="16" t="s">
        <v>140</v>
      </c>
      <c r="BM119" s="16" t="s">
        <v>232</v>
      </c>
    </row>
    <row r="120" spans="2:51" s="11" customFormat="1" ht="12">
      <c r="B120" s="222"/>
      <c r="C120" s="223"/>
      <c r="D120" s="216" t="s">
        <v>203</v>
      </c>
      <c r="E120" s="224" t="s">
        <v>1</v>
      </c>
      <c r="F120" s="225" t="s">
        <v>225</v>
      </c>
      <c r="G120" s="223"/>
      <c r="H120" s="226">
        <v>544</v>
      </c>
      <c r="I120" s="227"/>
      <c r="J120" s="223"/>
      <c r="K120" s="223"/>
      <c r="L120" s="228"/>
      <c r="M120" s="229"/>
      <c r="N120" s="230"/>
      <c r="O120" s="230"/>
      <c r="P120" s="230"/>
      <c r="Q120" s="230"/>
      <c r="R120" s="230"/>
      <c r="S120" s="230"/>
      <c r="T120" s="231"/>
      <c r="AT120" s="232" t="s">
        <v>203</v>
      </c>
      <c r="AU120" s="232" t="s">
        <v>81</v>
      </c>
      <c r="AV120" s="11" t="s">
        <v>81</v>
      </c>
      <c r="AW120" s="11" t="s">
        <v>32</v>
      </c>
      <c r="AX120" s="11" t="s">
        <v>71</v>
      </c>
      <c r="AY120" s="232" t="s">
        <v>116</v>
      </c>
    </row>
    <row r="121" spans="2:51" s="12" customFormat="1" ht="12">
      <c r="B121" s="233"/>
      <c r="C121" s="234"/>
      <c r="D121" s="216" t="s">
        <v>203</v>
      </c>
      <c r="E121" s="235" t="s">
        <v>1</v>
      </c>
      <c r="F121" s="236" t="s">
        <v>205</v>
      </c>
      <c r="G121" s="234"/>
      <c r="H121" s="237">
        <v>544</v>
      </c>
      <c r="I121" s="238"/>
      <c r="J121" s="234"/>
      <c r="K121" s="234"/>
      <c r="L121" s="239"/>
      <c r="M121" s="240"/>
      <c r="N121" s="241"/>
      <c r="O121" s="241"/>
      <c r="P121" s="241"/>
      <c r="Q121" s="241"/>
      <c r="R121" s="241"/>
      <c r="S121" s="241"/>
      <c r="T121" s="242"/>
      <c r="AT121" s="243" t="s">
        <v>203</v>
      </c>
      <c r="AU121" s="243" t="s">
        <v>81</v>
      </c>
      <c r="AV121" s="12" t="s">
        <v>140</v>
      </c>
      <c r="AW121" s="12" t="s">
        <v>32</v>
      </c>
      <c r="AX121" s="12" t="s">
        <v>79</v>
      </c>
      <c r="AY121" s="243" t="s">
        <v>116</v>
      </c>
    </row>
    <row r="122" spans="2:65" s="1" customFormat="1" ht="22.5" customHeight="1">
      <c r="B122" s="37"/>
      <c r="C122" s="204" t="s">
        <v>233</v>
      </c>
      <c r="D122" s="204" t="s">
        <v>119</v>
      </c>
      <c r="E122" s="205" t="s">
        <v>234</v>
      </c>
      <c r="F122" s="206" t="s">
        <v>235</v>
      </c>
      <c r="G122" s="207" t="s">
        <v>130</v>
      </c>
      <c r="H122" s="208">
        <v>1</v>
      </c>
      <c r="I122" s="209"/>
      <c r="J122" s="210">
        <f>ROUND(I122*H122,2)</f>
        <v>0</v>
      </c>
      <c r="K122" s="206" t="s">
        <v>236</v>
      </c>
      <c r="L122" s="42"/>
      <c r="M122" s="211" t="s">
        <v>1</v>
      </c>
      <c r="N122" s="212" t="s">
        <v>42</v>
      </c>
      <c r="O122" s="78"/>
      <c r="P122" s="213">
        <f>O122*H122</f>
        <v>0</v>
      </c>
      <c r="Q122" s="213">
        <v>0.00021</v>
      </c>
      <c r="R122" s="213">
        <f>Q122*H122</f>
        <v>0.00021</v>
      </c>
      <c r="S122" s="213">
        <v>0</v>
      </c>
      <c r="T122" s="214">
        <f>S122*H122</f>
        <v>0</v>
      </c>
      <c r="AR122" s="16" t="s">
        <v>140</v>
      </c>
      <c r="AT122" s="16" t="s">
        <v>119</v>
      </c>
      <c r="AU122" s="16" t="s">
        <v>81</v>
      </c>
      <c r="AY122" s="16" t="s">
        <v>116</v>
      </c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16" t="s">
        <v>79</v>
      </c>
      <c r="BK122" s="215">
        <f>ROUND(I122*H122,2)</f>
        <v>0</v>
      </c>
      <c r="BL122" s="16" t="s">
        <v>140</v>
      </c>
      <c r="BM122" s="16" t="s">
        <v>237</v>
      </c>
    </row>
    <row r="123" spans="2:65" s="1" customFormat="1" ht="16.5" customHeight="1">
      <c r="B123" s="37"/>
      <c r="C123" s="204" t="s">
        <v>238</v>
      </c>
      <c r="D123" s="204" t="s">
        <v>119</v>
      </c>
      <c r="E123" s="205" t="s">
        <v>239</v>
      </c>
      <c r="F123" s="206" t="s">
        <v>240</v>
      </c>
      <c r="G123" s="207" t="s">
        <v>201</v>
      </c>
      <c r="H123" s="208">
        <v>216</v>
      </c>
      <c r="I123" s="209"/>
      <c r="J123" s="210">
        <f>ROUND(I123*H123,2)</f>
        <v>0</v>
      </c>
      <c r="K123" s="206" t="s">
        <v>236</v>
      </c>
      <c r="L123" s="42"/>
      <c r="M123" s="211" t="s">
        <v>1</v>
      </c>
      <c r="N123" s="212" t="s">
        <v>42</v>
      </c>
      <c r="O123" s="78"/>
      <c r="P123" s="213">
        <f>O123*H123</f>
        <v>0</v>
      </c>
      <c r="Q123" s="213">
        <v>0.00021</v>
      </c>
      <c r="R123" s="213">
        <f>Q123*H123</f>
        <v>0.045360000000000004</v>
      </c>
      <c r="S123" s="213">
        <v>0</v>
      </c>
      <c r="T123" s="214">
        <f>S123*H123</f>
        <v>0</v>
      </c>
      <c r="AR123" s="16" t="s">
        <v>140</v>
      </c>
      <c r="AT123" s="16" t="s">
        <v>119</v>
      </c>
      <c r="AU123" s="16" t="s">
        <v>81</v>
      </c>
      <c r="AY123" s="16" t="s">
        <v>116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16" t="s">
        <v>79</v>
      </c>
      <c r="BK123" s="215">
        <f>ROUND(I123*H123,2)</f>
        <v>0</v>
      </c>
      <c r="BL123" s="16" t="s">
        <v>140</v>
      </c>
      <c r="BM123" s="16" t="s">
        <v>241</v>
      </c>
    </row>
    <row r="124" spans="2:65" s="1" customFormat="1" ht="16.5" customHeight="1">
      <c r="B124" s="37"/>
      <c r="C124" s="204" t="s">
        <v>242</v>
      </c>
      <c r="D124" s="204" t="s">
        <v>119</v>
      </c>
      <c r="E124" s="205" t="s">
        <v>243</v>
      </c>
      <c r="F124" s="206" t="s">
        <v>244</v>
      </c>
      <c r="G124" s="207" t="s">
        <v>201</v>
      </c>
      <c r="H124" s="208">
        <v>268.8</v>
      </c>
      <c r="I124" s="209"/>
      <c r="J124" s="210">
        <f>ROUND(I124*H124,2)</f>
        <v>0</v>
      </c>
      <c r="K124" s="206" t="s">
        <v>123</v>
      </c>
      <c r="L124" s="42"/>
      <c r="M124" s="211" t="s">
        <v>1</v>
      </c>
      <c r="N124" s="212" t="s">
        <v>42</v>
      </c>
      <c r="O124" s="78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AR124" s="16" t="s">
        <v>140</v>
      </c>
      <c r="AT124" s="16" t="s">
        <v>119</v>
      </c>
      <c r="AU124" s="16" t="s">
        <v>81</v>
      </c>
      <c r="AY124" s="16" t="s">
        <v>116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16" t="s">
        <v>79</v>
      </c>
      <c r="BK124" s="215">
        <f>ROUND(I124*H124,2)</f>
        <v>0</v>
      </c>
      <c r="BL124" s="16" t="s">
        <v>140</v>
      </c>
      <c r="BM124" s="16" t="s">
        <v>245</v>
      </c>
    </row>
    <row r="125" spans="2:47" s="1" customFormat="1" ht="12">
      <c r="B125" s="37"/>
      <c r="C125" s="38"/>
      <c r="D125" s="216" t="s">
        <v>126</v>
      </c>
      <c r="E125" s="38"/>
      <c r="F125" s="217" t="s">
        <v>246</v>
      </c>
      <c r="G125" s="38"/>
      <c r="H125" s="38"/>
      <c r="I125" s="130"/>
      <c r="J125" s="38"/>
      <c r="K125" s="38"/>
      <c r="L125" s="42"/>
      <c r="M125" s="218"/>
      <c r="N125" s="78"/>
      <c r="O125" s="78"/>
      <c r="P125" s="78"/>
      <c r="Q125" s="78"/>
      <c r="R125" s="78"/>
      <c r="S125" s="78"/>
      <c r="T125" s="79"/>
      <c r="AT125" s="16" t="s">
        <v>126</v>
      </c>
      <c r="AU125" s="16" t="s">
        <v>81</v>
      </c>
    </row>
    <row r="126" spans="2:51" s="11" customFormat="1" ht="12">
      <c r="B126" s="222"/>
      <c r="C126" s="223"/>
      <c r="D126" s="216" t="s">
        <v>203</v>
      </c>
      <c r="E126" s="224" t="s">
        <v>1</v>
      </c>
      <c r="F126" s="225" t="s">
        <v>247</v>
      </c>
      <c r="G126" s="223"/>
      <c r="H126" s="226">
        <v>168</v>
      </c>
      <c r="I126" s="227"/>
      <c r="J126" s="223"/>
      <c r="K126" s="223"/>
      <c r="L126" s="228"/>
      <c r="M126" s="229"/>
      <c r="N126" s="230"/>
      <c r="O126" s="230"/>
      <c r="P126" s="230"/>
      <c r="Q126" s="230"/>
      <c r="R126" s="230"/>
      <c r="S126" s="230"/>
      <c r="T126" s="231"/>
      <c r="AT126" s="232" t="s">
        <v>203</v>
      </c>
      <c r="AU126" s="232" t="s">
        <v>81</v>
      </c>
      <c r="AV126" s="11" t="s">
        <v>81</v>
      </c>
      <c r="AW126" s="11" t="s">
        <v>32</v>
      </c>
      <c r="AX126" s="11" t="s">
        <v>71</v>
      </c>
      <c r="AY126" s="232" t="s">
        <v>116</v>
      </c>
    </row>
    <row r="127" spans="2:51" s="11" customFormat="1" ht="12">
      <c r="B127" s="222"/>
      <c r="C127" s="223"/>
      <c r="D127" s="216" t="s">
        <v>203</v>
      </c>
      <c r="E127" s="224" t="s">
        <v>1</v>
      </c>
      <c r="F127" s="225" t="s">
        <v>248</v>
      </c>
      <c r="G127" s="223"/>
      <c r="H127" s="226">
        <v>100.8</v>
      </c>
      <c r="I127" s="227"/>
      <c r="J127" s="223"/>
      <c r="K127" s="223"/>
      <c r="L127" s="228"/>
      <c r="M127" s="229"/>
      <c r="N127" s="230"/>
      <c r="O127" s="230"/>
      <c r="P127" s="230"/>
      <c r="Q127" s="230"/>
      <c r="R127" s="230"/>
      <c r="S127" s="230"/>
      <c r="T127" s="231"/>
      <c r="AT127" s="232" t="s">
        <v>203</v>
      </c>
      <c r="AU127" s="232" t="s">
        <v>81</v>
      </c>
      <c r="AV127" s="11" t="s">
        <v>81</v>
      </c>
      <c r="AW127" s="11" t="s">
        <v>32</v>
      </c>
      <c r="AX127" s="11" t="s">
        <v>71</v>
      </c>
      <c r="AY127" s="232" t="s">
        <v>116</v>
      </c>
    </row>
    <row r="128" spans="2:51" s="12" customFormat="1" ht="12">
      <c r="B128" s="233"/>
      <c r="C128" s="234"/>
      <c r="D128" s="216" t="s">
        <v>203</v>
      </c>
      <c r="E128" s="235" t="s">
        <v>1</v>
      </c>
      <c r="F128" s="236" t="s">
        <v>205</v>
      </c>
      <c r="G128" s="234"/>
      <c r="H128" s="237">
        <v>268.8</v>
      </c>
      <c r="I128" s="238"/>
      <c r="J128" s="234"/>
      <c r="K128" s="234"/>
      <c r="L128" s="239"/>
      <c r="M128" s="240"/>
      <c r="N128" s="241"/>
      <c r="O128" s="241"/>
      <c r="P128" s="241"/>
      <c r="Q128" s="241"/>
      <c r="R128" s="241"/>
      <c r="S128" s="241"/>
      <c r="T128" s="242"/>
      <c r="AT128" s="243" t="s">
        <v>203</v>
      </c>
      <c r="AU128" s="243" t="s">
        <v>81</v>
      </c>
      <c r="AV128" s="12" t="s">
        <v>140</v>
      </c>
      <c r="AW128" s="12" t="s">
        <v>32</v>
      </c>
      <c r="AX128" s="12" t="s">
        <v>79</v>
      </c>
      <c r="AY128" s="243" t="s">
        <v>116</v>
      </c>
    </row>
    <row r="129" spans="2:65" s="1" customFormat="1" ht="16.5" customHeight="1">
      <c r="B129" s="37"/>
      <c r="C129" s="204" t="s">
        <v>249</v>
      </c>
      <c r="D129" s="204" t="s">
        <v>119</v>
      </c>
      <c r="E129" s="205" t="s">
        <v>250</v>
      </c>
      <c r="F129" s="206" t="s">
        <v>251</v>
      </c>
      <c r="G129" s="207" t="s">
        <v>252</v>
      </c>
      <c r="H129" s="208">
        <v>26.88</v>
      </c>
      <c r="I129" s="209"/>
      <c r="J129" s="210">
        <f>ROUND(I129*H129,2)</f>
        <v>0</v>
      </c>
      <c r="K129" s="206" t="s">
        <v>123</v>
      </c>
      <c r="L129" s="42"/>
      <c r="M129" s="211" t="s">
        <v>1</v>
      </c>
      <c r="N129" s="212" t="s">
        <v>42</v>
      </c>
      <c r="O129" s="78"/>
      <c r="P129" s="213">
        <f>O129*H129</f>
        <v>0</v>
      </c>
      <c r="Q129" s="213">
        <v>0</v>
      </c>
      <c r="R129" s="213">
        <f>Q129*H129</f>
        <v>0</v>
      </c>
      <c r="S129" s="213">
        <v>1.4</v>
      </c>
      <c r="T129" s="214">
        <f>S129*H129</f>
        <v>37.632</v>
      </c>
      <c r="AR129" s="16" t="s">
        <v>140</v>
      </c>
      <c r="AT129" s="16" t="s">
        <v>119</v>
      </c>
      <c r="AU129" s="16" t="s">
        <v>81</v>
      </c>
      <c r="AY129" s="16" t="s">
        <v>116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16" t="s">
        <v>79</v>
      </c>
      <c r="BK129" s="215">
        <f>ROUND(I129*H129,2)</f>
        <v>0</v>
      </c>
      <c r="BL129" s="16" t="s">
        <v>140</v>
      </c>
      <c r="BM129" s="16" t="s">
        <v>253</v>
      </c>
    </row>
    <row r="130" spans="2:51" s="13" customFormat="1" ht="12">
      <c r="B130" s="244"/>
      <c r="C130" s="245"/>
      <c r="D130" s="216" t="s">
        <v>203</v>
      </c>
      <c r="E130" s="246" t="s">
        <v>1</v>
      </c>
      <c r="F130" s="247" t="s">
        <v>254</v>
      </c>
      <c r="G130" s="245"/>
      <c r="H130" s="246" t="s">
        <v>1</v>
      </c>
      <c r="I130" s="248"/>
      <c r="J130" s="245"/>
      <c r="K130" s="245"/>
      <c r="L130" s="249"/>
      <c r="M130" s="250"/>
      <c r="N130" s="251"/>
      <c r="O130" s="251"/>
      <c r="P130" s="251"/>
      <c r="Q130" s="251"/>
      <c r="R130" s="251"/>
      <c r="S130" s="251"/>
      <c r="T130" s="252"/>
      <c r="AT130" s="253" t="s">
        <v>203</v>
      </c>
      <c r="AU130" s="253" t="s">
        <v>81</v>
      </c>
      <c r="AV130" s="13" t="s">
        <v>79</v>
      </c>
      <c r="AW130" s="13" t="s">
        <v>32</v>
      </c>
      <c r="AX130" s="13" t="s">
        <v>71</v>
      </c>
      <c r="AY130" s="253" t="s">
        <v>116</v>
      </c>
    </row>
    <row r="131" spans="2:51" s="11" customFormat="1" ht="12">
      <c r="B131" s="222"/>
      <c r="C131" s="223"/>
      <c r="D131" s="216" t="s">
        <v>203</v>
      </c>
      <c r="E131" s="224" t="s">
        <v>1</v>
      </c>
      <c r="F131" s="225" t="s">
        <v>255</v>
      </c>
      <c r="G131" s="223"/>
      <c r="H131" s="226">
        <v>16.8</v>
      </c>
      <c r="I131" s="227"/>
      <c r="J131" s="223"/>
      <c r="K131" s="223"/>
      <c r="L131" s="228"/>
      <c r="M131" s="229"/>
      <c r="N131" s="230"/>
      <c r="O131" s="230"/>
      <c r="P131" s="230"/>
      <c r="Q131" s="230"/>
      <c r="R131" s="230"/>
      <c r="S131" s="230"/>
      <c r="T131" s="231"/>
      <c r="AT131" s="232" t="s">
        <v>203</v>
      </c>
      <c r="AU131" s="232" t="s">
        <v>81</v>
      </c>
      <c r="AV131" s="11" t="s">
        <v>81</v>
      </c>
      <c r="AW131" s="11" t="s">
        <v>32</v>
      </c>
      <c r="AX131" s="11" t="s">
        <v>71</v>
      </c>
      <c r="AY131" s="232" t="s">
        <v>116</v>
      </c>
    </row>
    <row r="132" spans="2:51" s="11" customFormat="1" ht="12">
      <c r="B132" s="222"/>
      <c r="C132" s="223"/>
      <c r="D132" s="216" t="s">
        <v>203</v>
      </c>
      <c r="E132" s="224" t="s">
        <v>1</v>
      </c>
      <c r="F132" s="225" t="s">
        <v>256</v>
      </c>
      <c r="G132" s="223"/>
      <c r="H132" s="226">
        <v>10.08</v>
      </c>
      <c r="I132" s="227"/>
      <c r="J132" s="223"/>
      <c r="K132" s="223"/>
      <c r="L132" s="228"/>
      <c r="M132" s="229"/>
      <c r="N132" s="230"/>
      <c r="O132" s="230"/>
      <c r="P132" s="230"/>
      <c r="Q132" s="230"/>
      <c r="R132" s="230"/>
      <c r="S132" s="230"/>
      <c r="T132" s="231"/>
      <c r="AT132" s="232" t="s">
        <v>203</v>
      </c>
      <c r="AU132" s="232" t="s">
        <v>81</v>
      </c>
      <c r="AV132" s="11" t="s">
        <v>81</v>
      </c>
      <c r="AW132" s="11" t="s">
        <v>32</v>
      </c>
      <c r="AX132" s="11" t="s">
        <v>71</v>
      </c>
      <c r="AY132" s="232" t="s">
        <v>116</v>
      </c>
    </row>
    <row r="133" spans="2:51" s="12" customFormat="1" ht="12">
      <c r="B133" s="233"/>
      <c r="C133" s="234"/>
      <c r="D133" s="216" t="s">
        <v>203</v>
      </c>
      <c r="E133" s="235" t="s">
        <v>1</v>
      </c>
      <c r="F133" s="236" t="s">
        <v>205</v>
      </c>
      <c r="G133" s="234"/>
      <c r="H133" s="237">
        <v>26.88</v>
      </c>
      <c r="I133" s="238"/>
      <c r="J133" s="234"/>
      <c r="K133" s="234"/>
      <c r="L133" s="239"/>
      <c r="M133" s="240"/>
      <c r="N133" s="241"/>
      <c r="O133" s="241"/>
      <c r="P133" s="241"/>
      <c r="Q133" s="241"/>
      <c r="R133" s="241"/>
      <c r="S133" s="241"/>
      <c r="T133" s="242"/>
      <c r="AT133" s="243" t="s">
        <v>203</v>
      </c>
      <c r="AU133" s="243" t="s">
        <v>81</v>
      </c>
      <c r="AV133" s="12" t="s">
        <v>140</v>
      </c>
      <c r="AW133" s="12" t="s">
        <v>32</v>
      </c>
      <c r="AX133" s="12" t="s">
        <v>79</v>
      </c>
      <c r="AY133" s="243" t="s">
        <v>116</v>
      </c>
    </row>
    <row r="134" spans="2:65" s="1" customFormat="1" ht="16.5" customHeight="1">
      <c r="B134" s="37"/>
      <c r="C134" s="204" t="s">
        <v>257</v>
      </c>
      <c r="D134" s="204" t="s">
        <v>119</v>
      </c>
      <c r="E134" s="205" t="s">
        <v>258</v>
      </c>
      <c r="F134" s="206" t="s">
        <v>259</v>
      </c>
      <c r="G134" s="207" t="s">
        <v>196</v>
      </c>
      <c r="H134" s="208">
        <v>34</v>
      </c>
      <c r="I134" s="209"/>
      <c r="J134" s="210">
        <f>ROUND(I134*H134,2)</f>
        <v>0</v>
      </c>
      <c r="K134" s="206" t="s">
        <v>123</v>
      </c>
      <c r="L134" s="42"/>
      <c r="M134" s="211" t="s">
        <v>1</v>
      </c>
      <c r="N134" s="212" t="s">
        <v>42</v>
      </c>
      <c r="O134" s="78"/>
      <c r="P134" s="213">
        <f>O134*H134</f>
        <v>0</v>
      </c>
      <c r="Q134" s="213">
        <v>0</v>
      </c>
      <c r="R134" s="213">
        <f>Q134*H134</f>
        <v>0</v>
      </c>
      <c r="S134" s="213">
        <v>0.039</v>
      </c>
      <c r="T134" s="214">
        <f>S134*H134</f>
        <v>1.326</v>
      </c>
      <c r="AR134" s="16" t="s">
        <v>140</v>
      </c>
      <c r="AT134" s="16" t="s">
        <v>119</v>
      </c>
      <c r="AU134" s="16" t="s">
        <v>81</v>
      </c>
      <c r="AY134" s="16" t="s">
        <v>116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16" t="s">
        <v>79</v>
      </c>
      <c r="BK134" s="215">
        <f>ROUND(I134*H134,2)</f>
        <v>0</v>
      </c>
      <c r="BL134" s="16" t="s">
        <v>140</v>
      </c>
      <c r="BM134" s="16" t="s">
        <v>260</v>
      </c>
    </row>
    <row r="135" spans="2:65" s="1" customFormat="1" ht="16.5" customHeight="1">
      <c r="B135" s="37"/>
      <c r="C135" s="204" t="s">
        <v>8</v>
      </c>
      <c r="D135" s="204" t="s">
        <v>119</v>
      </c>
      <c r="E135" s="205" t="s">
        <v>261</v>
      </c>
      <c r="F135" s="206" t="s">
        <v>262</v>
      </c>
      <c r="G135" s="207" t="s">
        <v>263</v>
      </c>
      <c r="H135" s="208">
        <v>35</v>
      </c>
      <c r="I135" s="209"/>
      <c r="J135" s="210">
        <f>ROUND(I135*H135,2)</f>
        <v>0</v>
      </c>
      <c r="K135" s="206" t="s">
        <v>123</v>
      </c>
      <c r="L135" s="42"/>
      <c r="M135" s="211" t="s">
        <v>1</v>
      </c>
      <c r="N135" s="212" t="s">
        <v>42</v>
      </c>
      <c r="O135" s="78"/>
      <c r="P135" s="213">
        <f>O135*H135</f>
        <v>0</v>
      </c>
      <c r="Q135" s="213">
        <v>0.0204</v>
      </c>
      <c r="R135" s="213">
        <f>Q135*H135</f>
        <v>0.7140000000000001</v>
      </c>
      <c r="S135" s="213">
        <v>0</v>
      </c>
      <c r="T135" s="214">
        <f>S135*H135</f>
        <v>0</v>
      </c>
      <c r="AR135" s="16" t="s">
        <v>140</v>
      </c>
      <c r="AT135" s="16" t="s">
        <v>119</v>
      </c>
      <c r="AU135" s="16" t="s">
        <v>81</v>
      </c>
      <c r="AY135" s="16" t="s">
        <v>116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16" t="s">
        <v>79</v>
      </c>
      <c r="BK135" s="215">
        <f>ROUND(I135*H135,2)</f>
        <v>0</v>
      </c>
      <c r="BL135" s="16" t="s">
        <v>140</v>
      </c>
      <c r="BM135" s="16" t="s">
        <v>264</v>
      </c>
    </row>
    <row r="136" spans="2:51" s="11" customFormat="1" ht="12">
      <c r="B136" s="222"/>
      <c r="C136" s="223"/>
      <c r="D136" s="216" t="s">
        <v>203</v>
      </c>
      <c r="E136" s="224" t="s">
        <v>1</v>
      </c>
      <c r="F136" s="225" t="s">
        <v>265</v>
      </c>
      <c r="G136" s="223"/>
      <c r="H136" s="226">
        <v>35</v>
      </c>
      <c r="I136" s="227"/>
      <c r="J136" s="223"/>
      <c r="K136" s="223"/>
      <c r="L136" s="228"/>
      <c r="M136" s="229"/>
      <c r="N136" s="230"/>
      <c r="O136" s="230"/>
      <c r="P136" s="230"/>
      <c r="Q136" s="230"/>
      <c r="R136" s="230"/>
      <c r="S136" s="230"/>
      <c r="T136" s="231"/>
      <c r="AT136" s="232" t="s">
        <v>203</v>
      </c>
      <c r="AU136" s="232" t="s">
        <v>81</v>
      </c>
      <c r="AV136" s="11" t="s">
        <v>81</v>
      </c>
      <c r="AW136" s="11" t="s">
        <v>32</v>
      </c>
      <c r="AX136" s="11" t="s">
        <v>71</v>
      </c>
      <c r="AY136" s="232" t="s">
        <v>116</v>
      </c>
    </row>
    <row r="137" spans="2:51" s="12" customFormat="1" ht="12">
      <c r="B137" s="233"/>
      <c r="C137" s="234"/>
      <c r="D137" s="216" t="s">
        <v>203</v>
      </c>
      <c r="E137" s="235" t="s">
        <v>1</v>
      </c>
      <c r="F137" s="236" t="s">
        <v>205</v>
      </c>
      <c r="G137" s="234"/>
      <c r="H137" s="237">
        <v>35</v>
      </c>
      <c r="I137" s="238"/>
      <c r="J137" s="234"/>
      <c r="K137" s="234"/>
      <c r="L137" s="239"/>
      <c r="M137" s="240"/>
      <c r="N137" s="241"/>
      <c r="O137" s="241"/>
      <c r="P137" s="241"/>
      <c r="Q137" s="241"/>
      <c r="R137" s="241"/>
      <c r="S137" s="241"/>
      <c r="T137" s="242"/>
      <c r="AT137" s="243" t="s">
        <v>203</v>
      </c>
      <c r="AU137" s="243" t="s">
        <v>81</v>
      </c>
      <c r="AV137" s="12" t="s">
        <v>140</v>
      </c>
      <c r="AW137" s="12" t="s">
        <v>32</v>
      </c>
      <c r="AX137" s="12" t="s">
        <v>79</v>
      </c>
      <c r="AY137" s="243" t="s">
        <v>116</v>
      </c>
    </row>
    <row r="138" spans="2:65" s="1" customFormat="1" ht="16.5" customHeight="1">
      <c r="B138" s="37"/>
      <c r="C138" s="204" t="s">
        <v>266</v>
      </c>
      <c r="D138" s="204" t="s">
        <v>119</v>
      </c>
      <c r="E138" s="205" t="s">
        <v>267</v>
      </c>
      <c r="F138" s="206" t="s">
        <v>268</v>
      </c>
      <c r="G138" s="207" t="s">
        <v>201</v>
      </c>
      <c r="H138" s="208">
        <v>133.4</v>
      </c>
      <c r="I138" s="209"/>
      <c r="J138" s="210">
        <f>ROUND(I138*H138,2)</f>
        <v>0</v>
      </c>
      <c r="K138" s="206" t="s">
        <v>123</v>
      </c>
      <c r="L138" s="42"/>
      <c r="M138" s="211" t="s">
        <v>1</v>
      </c>
      <c r="N138" s="212" t="s">
        <v>42</v>
      </c>
      <c r="O138" s="78"/>
      <c r="P138" s="213">
        <f>O138*H138</f>
        <v>0</v>
      </c>
      <c r="Q138" s="213">
        <v>0</v>
      </c>
      <c r="R138" s="213">
        <f>Q138*H138</f>
        <v>0</v>
      </c>
      <c r="S138" s="213">
        <v>0.05</v>
      </c>
      <c r="T138" s="214">
        <f>S138*H138</f>
        <v>6.670000000000001</v>
      </c>
      <c r="AR138" s="16" t="s">
        <v>140</v>
      </c>
      <c r="AT138" s="16" t="s">
        <v>119</v>
      </c>
      <c r="AU138" s="16" t="s">
        <v>81</v>
      </c>
      <c r="AY138" s="16" t="s">
        <v>116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16" t="s">
        <v>79</v>
      </c>
      <c r="BK138" s="215">
        <f>ROUND(I138*H138,2)</f>
        <v>0</v>
      </c>
      <c r="BL138" s="16" t="s">
        <v>140</v>
      </c>
      <c r="BM138" s="16" t="s">
        <v>269</v>
      </c>
    </row>
    <row r="139" spans="2:51" s="11" customFormat="1" ht="12">
      <c r="B139" s="222"/>
      <c r="C139" s="223"/>
      <c r="D139" s="216" t="s">
        <v>203</v>
      </c>
      <c r="E139" s="224" t="s">
        <v>1</v>
      </c>
      <c r="F139" s="225" t="s">
        <v>210</v>
      </c>
      <c r="G139" s="223"/>
      <c r="H139" s="226">
        <v>133.4</v>
      </c>
      <c r="I139" s="227"/>
      <c r="J139" s="223"/>
      <c r="K139" s="223"/>
      <c r="L139" s="228"/>
      <c r="M139" s="229"/>
      <c r="N139" s="230"/>
      <c r="O139" s="230"/>
      <c r="P139" s="230"/>
      <c r="Q139" s="230"/>
      <c r="R139" s="230"/>
      <c r="S139" s="230"/>
      <c r="T139" s="231"/>
      <c r="AT139" s="232" t="s">
        <v>203</v>
      </c>
      <c r="AU139" s="232" t="s">
        <v>81</v>
      </c>
      <c r="AV139" s="11" t="s">
        <v>81</v>
      </c>
      <c r="AW139" s="11" t="s">
        <v>32</v>
      </c>
      <c r="AX139" s="11" t="s">
        <v>71</v>
      </c>
      <c r="AY139" s="232" t="s">
        <v>116</v>
      </c>
    </row>
    <row r="140" spans="2:51" s="12" customFormat="1" ht="12">
      <c r="B140" s="233"/>
      <c r="C140" s="234"/>
      <c r="D140" s="216" t="s">
        <v>203</v>
      </c>
      <c r="E140" s="235" t="s">
        <v>1</v>
      </c>
      <c r="F140" s="236" t="s">
        <v>205</v>
      </c>
      <c r="G140" s="234"/>
      <c r="H140" s="237">
        <v>133.4</v>
      </c>
      <c r="I140" s="238"/>
      <c r="J140" s="234"/>
      <c r="K140" s="234"/>
      <c r="L140" s="239"/>
      <c r="M140" s="240"/>
      <c r="N140" s="241"/>
      <c r="O140" s="241"/>
      <c r="P140" s="241"/>
      <c r="Q140" s="241"/>
      <c r="R140" s="241"/>
      <c r="S140" s="241"/>
      <c r="T140" s="242"/>
      <c r="AT140" s="243" t="s">
        <v>203</v>
      </c>
      <c r="AU140" s="243" t="s">
        <v>81</v>
      </c>
      <c r="AV140" s="12" t="s">
        <v>140</v>
      </c>
      <c r="AW140" s="12" t="s">
        <v>32</v>
      </c>
      <c r="AX140" s="12" t="s">
        <v>79</v>
      </c>
      <c r="AY140" s="243" t="s">
        <v>116</v>
      </c>
    </row>
    <row r="141" spans="2:63" s="10" customFormat="1" ht="22.8" customHeight="1">
      <c r="B141" s="188"/>
      <c r="C141" s="189"/>
      <c r="D141" s="190" t="s">
        <v>70</v>
      </c>
      <c r="E141" s="202" t="s">
        <v>270</v>
      </c>
      <c r="F141" s="202" t="s">
        <v>271</v>
      </c>
      <c r="G141" s="189"/>
      <c r="H141" s="189"/>
      <c r="I141" s="192"/>
      <c r="J141" s="203">
        <f>BK141</f>
        <v>0</v>
      </c>
      <c r="K141" s="189"/>
      <c r="L141" s="194"/>
      <c r="M141" s="195"/>
      <c r="N141" s="196"/>
      <c r="O141" s="196"/>
      <c r="P141" s="197">
        <f>SUM(P142:P148)</f>
        <v>0</v>
      </c>
      <c r="Q141" s="196"/>
      <c r="R141" s="197">
        <f>SUM(R142:R148)</f>
        <v>0</v>
      </c>
      <c r="S141" s="196"/>
      <c r="T141" s="198">
        <f>SUM(T142:T148)</f>
        <v>0</v>
      </c>
      <c r="AR141" s="199" t="s">
        <v>79</v>
      </c>
      <c r="AT141" s="200" t="s">
        <v>70</v>
      </c>
      <c r="AU141" s="200" t="s">
        <v>79</v>
      </c>
      <c r="AY141" s="199" t="s">
        <v>116</v>
      </c>
      <c r="BK141" s="201">
        <f>SUM(BK142:BK148)</f>
        <v>0</v>
      </c>
    </row>
    <row r="142" spans="2:65" s="1" customFormat="1" ht="16.5" customHeight="1">
      <c r="B142" s="37"/>
      <c r="C142" s="204" t="s">
        <v>272</v>
      </c>
      <c r="D142" s="204" t="s">
        <v>119</v>
      </c>
      <c r="E142" s="205" t="s">
        <v>273</v>
      </c>
      <c r="F142" s="206" t="s">
        <v>274</v>
      </c>
      <c r="G142" s="207" t="s">
        <v>275</v>
      </c>
      <c r="H142" s="208">
        <v>77.916</v>
      </c>
      <c r="I142" s="209"/>
      <c r="J142" s="210">
        <f>ROUND(I142*H142,2)</f>
        <v>0</v>
      </c>
      <c r="K142" s="206" t="s">
        <v>123</v>
      </c>
      <c r="L142" s="42"/>
      <c r="M142" s="211" t="s">
        <v>1</v>
      </c>
      <c r="N142" s="212" t="s">
        <v>42</v>
      </c>
      <c r="O142" s="78"/>
      <c r="P142" s="213">
        <f>O142*H142</f>
        <v>0</v>
      </c>
      <c r="Q142" s="213">
        <v>0</v>
      </c>
      <c r="R142" s="213">
        <f>Q142*H142</f>
        <v>0</v>
      </c>
      <c r="S142" s="213">
        <v>0</v>
      </c>
      <c r="T142" s="214">
        <f>S142*H142</f>
        <v>0</v>
      </c>
      <c r="AR142" s="16" t="s">
        <v>140</v>
      </c>
      <c r="AT142" s="16" t="s">
        <v>119</v>
      </c>
      <c r="AU142" s="16" t="s">
        <v>81</v>
      </c>
      <c r="AY142" s="16" t="s">
        <v>116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16" t="s">
        <v>79</v>
      </c>
      <c r="BK142" s="215">
        <f>ROUND(I142*H142,2)</f>
        <v>0</v>
      </c>
      <c r="BL142" s="16" t="s">
        <v>140</v>
      </c>
      <c r="BM142" s="16" t="s">
        <v>276</v>
      </c>
    </row>
    <row r="143" spans="2:65" s="1" customFormat="1" ht="16.5" customHeight="1">
      <c r="B143" s="37"/>
      <c r="C143" s="204" t="s">
        <v>277</v>
      </c>
      <c r="D143" s="204" t="s">
        <v>119</v>
      </c>
      <c r="E143" s="205" t="s">
        <v>278</v>
      </c>
      <c r="F143" s="206" t="s">
        <v>279</v>
      </c>
      <c r="G143" s="207" t="s">
        <v>275</v>
      </c>
      <c r="H143" s="208">
        <v>77.916</v>
      </c>
      <c r="I143" s="209"/>
      <c r="J143" s="210">
        <f>ROUND(I143*H143,2)</f>
        <v>0</v>
      </c>
      <c r="K143" s="206" t="s">
        <v>236</v>
      </c>
      <c r="L143" s="42"/>
      <c r="M143" s="211" t="s">
        <v>1</v>
      </c>
      <c r="N143" s="212" t="s">
        <v>42</v>
      </c>
      <c r="O143" s="78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AR143" s="16" t="s">
        <v>140</v>
      </c>
      <c r="AT143" s="16" t="s">
        <v>119</v>
      </c>
      <c r="AU143" s="16" t="s">
        <v>81</v>
      </c>
      <c r="AY143" s="16" t="s">
        <v>116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16" t="s">
        <v>79</v>
      </c>
      <c r="BK143" s="215">
        <f>ROUND(I143*H143,2)</f>
        <v>0</v>
      </c>
      <c r="BL143" s="16" t="s">
        <v>140</v>
      </c>
      <c r="BM143" s="16" t="s">
        <v>280</v>
      </c>
    </row>
    <row r="144" spans="2:47" s="1" customFormat="1" ht="12">
      <c r="B144" s="37"/>
      <c r="C144" s="38"/>
      <c r="D144" s="216" t="s">
        <v>126</v>
      </c>
      <c r="E144" s="38"/>
      <c r="F144" s="217" t="s">
        <v>281</v>
      </c>
      <c r="G144" s="38"/>
      <c r="H144" s="38"/>
      <c r="I144" s="130"/>
      <c r="J144" s="38"/>
      <c r="K144" s="38"/>
      <c r="L144" s="42"/>
      <c r="M144" s="218"/>
      <c r="N144" s="78"/>
      <c r="O144" s="78"/>
      <c r="P144" s="78"/>
      <c r="Q144" s="78"/>
      <c r="R144" s="78"/>
      <c r="S144" s="78"/>
      <c r="T144" s="79"/>
      <c r="AT144" s="16" t="s">
        <v>126</v>
      </c>
      <c r="AU144" s="16" t="s">
        <v>81</v>
      </c>
    </row>
    <row r="145" spans="2:65" s="1" customFormat="1" ht="16.5" customHeight="1">
      <c r="B145" s="37"/>
      <c r="C145" s="204" t="s">
        <v>282</v>
      </c>
      <c r="D145" s="204" t="s">
        <v>119</v>
      </c>
      <c r="E145" s="205" t="s">
        <v>283</v>
      </c>
      <c r="F145" s="206" t="s">
        <v>284</v>
      </c>
      <c r="G145" s="207" t="s">
        <v>275</v>
      </c>
      <c r="H145" s="208">
        <v>77.916</v>
      </c>
      <c r="I145" s="209"/>
      <c r="J145" s="210">
        <f>ROUND(I145*H145,2)</f>
        <v>0</v>
      </c>
      <c r="K145" s="206" t="s">
        <v>123</v>
      </c>
      <c r="L145" s="42"/>
      <c r="M145" s="211" t="s">
        <v>1</v>
      </c>
      <c r="N145" s="212" t="s">
        <v>42</v>
      </c>
      <c r="O145" s="78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AR145" s="16" t="s">
        <v>140</v>
      </c>
      <c r="AT145" s="16" t="s">
        <v>119</v>
      </c>
      <c r="AU145" s="16" t="s">
        <v>81</v>
      </c>
      <c r="AY145" s="16" t="s">
        <v>116</v>
      </c>
      <c r="BE145" s="215">
        <f>IF(N145="základní",J145,0)</f>
        <v>0</v>
      </c>
      <c r="BF145" s="215">
        <f>IF(N145="snížená",J145,0)</f>
        <v>0</v>
      </c>
      <c r="BG145" s="215">
        <f>IF(N145="zákl. přenesená",J145,0)</f>
        <v>0</v>
      </c>
      <c r="BH145" s="215">
        <f>IF(N145="sníž. přenesená",J145,0)</f>
        <v>0</v>
      </c>
      <c r="BI145" s="215">
        <f>IF(N145="nulová",J145,0)</f>
        <v>0</v>
      </c>
      <c r="BJ145" s="16" t="s">
        <v>79</v>
      </c>
      <c r="BK145" s="215">
        <f>ROUND(I145*H145,2)</f>
        <v>0</v>
      </c>
      <c r="BL145" s="16" t="s">
        <v>140</v>
      </c>
      <c r="BM145" s="16" t="s">
        <v>285</v>
      </c>
    </row>
    <row r="146" spans="2:65" s="1" customFormat="1" ht="16.5" customHeight="1">
      <c r="B146" s="37"/>
      <c r="C146" s="204" t="s">
        <v>286</v>
      </c>
      <c r="D146" s="204" t="s">
        <v>119</v>
      </c>
      <c r="E146" s="205" t="s">
        <v>287</v>
      </c>
      <c r="F146" s="206" t="s">
        <v>288</v>
      </c>
      <c r="G146" s="207" t="s">
        <v>275</v>
      </c>
      <c r="H146" s="208">
        <v>701.244</v>
      </c>
      <c r="I146" s="209"/>
      <c r="J146" s="210">
        <f>ROUND(I146*H146,2)</f>
        <v>0</v>
      </c>
      <c r="K146" s="206" t="s">
        <v>123</v>
      </c>
      <c r="L146" s="42"/>
      <c r="M146" s="211" t="s">
        <v>1</v>
      </c>
      <c r="N146" s="212" t="s">
        <v>42</v>
      </c>
      <c r="O146" s="78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AR146" s="16" t="s">
        <v>140</v>
      </c>
      <c r="AT146" s="16" t="s">
        <v>119</v>
      </c>
      <c r="AU146" s="16" t="s">
        <v>81</v>
      </c>
      <c r="AY146" s="16" t="s">
        <v>116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16" t="s">
        <v>79</v>
      </c>
      <c r="BK146" s="215">
        <f>ROUND(I146*H146,2)</f>
        <v>0</v>
      </c>
      <c r="BL146" s="16" t="s">
        <v>140</v>
      </c>
      <c r="BM146" s="16" t="s">
        <v>289</v>
      </c>
    </row>
    <row r="147" spans="2:51" s="11" customFormat="1" ht="12">
      <c r="B147" s="222"/>
      <c r="C147" s="223"/>
      <c r="D147" s="216" t="s">
        <v>203</v>
      </c>
      <c r="E147" s="223"/>
      <c r="F147" s="225" t="s">
        <v>290</v>
      </c>
      <c r="G147" s="223"/>
      <c r="H147" s="226">
        <v>701.244</v>
      </c>
      <c r="I147" s="227"/>
      <c r="J147" s="223"/>
      <c r="K147" s="223"/>
      <c r="L147" s="228"/>
      <c r="M147" s="229"/>
      <c r="N147" s="230"/>
      <c r="O147" s="230"/>
      <c r="P147" s="230"/>
      <c r="Q147" s="230"/>
      <c r="R147" s="230"/>
      <c r="S147" s="230"/>
      <c r="T147" s="231"/>
      <c r="AT147" s="232" t="s">
        <v>203</v>
      </c>
      <c r="AU147" s="232" t="s">
        <v>81</v>
      </c>
      <c r="AV147" s="11" t="s">
        <v>81</v>
      </c>
      <c r="AW147" s="11" t="s">
        <v>4</v>
      </c>
      <c r="AX147" s="11" t="s">
        <v>79</v>
      </c>
      <c r="AY147" s="232" t="s">
        <v>116</v>
      </c>
    </row>
    <row r="148" spans="2:65" s="1" customFormat="1" ht="16.5" customHeight="1">
      <c r="B148" s="37"/>
      <c r="C148" s="204" t="s">
        <v>7</v>
      </c>
      <c r="D148" s="204" t="s">
        <v>119</v>
      </c>
      <c r="E148" s="205" t="s">
        <v>291</v>
      </c>
      <c r="F148" s="206" t="s">
        <v>292</v>
      </c>
      <c r="G148" s="207" t="s">
        <v>275</v>
      </c>
      <c r="H148" s="208">
        <v>77.916</v>
      </c>
      <c r="I148" s="209"/>
      <c r="J148" s="210">
        <f>ROUND(I148*H148,2)</f>
        <v>0</v>
      </c>
      <c r="K148" s="206" t="s">
        <v>123</v>
      </c>
      <c r="L148" s="42"/>
      <c r="M148" s="211" t="s">
        <v>1</v>
      </c>
      <c r="N148" s="212" t="s">
        <v>42</v>
      </c>
      <c r="O148" s="78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AR148" s="16" t="s">
        <v>140</v>
      </c>
      <c r="AT148" s="16" t="s">
        <v>119</v>
      </c>
      <c r="AU148" s="16" t="s">
        <v>81</v>
      </c>
      <c r="AY148" s="16" t="s">
        <v>116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16" t="s">
        <v>79</v>
      </c>
      <c r="BK148" s="215">
        <f>ROUND(I148*H148,2)</f>
        <v>0</v>
      </c>
      <c r="BL148" s="16" t="s">
        <v>140</v>
      </c>
      <c r="BM148" s="16" t="s">
        <v>293</v>
      </c>
    </row>
    <row r="149" spans="2:63" s="10" customFormat="1" ht="22.8" customHeight="1">
      <c r="B149" s="188"/>
      <c r="C149" s="189"/>
      <c r="D149" s="190" t="s">
        <v>70</v>
      </c>
      <c r="E149" s="202" t="s">
        <v>294</v>
      </c>
      <c r="F149" s="202" t="s">
        <v>295</v>
      </c>
      <c r="G149" s="189"/>
      <c r="H149" s="189"/>
      <c r="I149" s="192"/>
      <c r="J149" s="203">
        <f>BK149</f>
        <v>0</v>
      </c>
      <c r="K149" s="189"/>
      <c r="L149" s="194"/>
      <c r="M149" s="195"/>
      <c r="N149" s="196"/>
      <c r="O149" s="196"/>
      <c r="P149" s="197">
        <f>P150</f>
        <v>0</v>
      </c>
      <c r="Q149" s="196"/>
      <c r="R149" s="197">
        <f>R150</f>
        <v>0</v>
      </c>
      <c r="S149" s="196"/>
      <c r="T149" s="198">
        <f>T150</f>
        <v>0</v>
      </c>
      <c r="AR149" s="199" t="s">
        <v>79</v>
      </c>
      <c r="AT149" s="200" t="s">
        <v>70</v>
      </c>
      <c r="AU149" s="200" t="s">
        <v>79</v>
      </c>
      <c r="AY149" s="199" t="s">
        <v>116</v>
      </c>
      <c r="BK149" s="201">
        <f>BK150</f>
        <v>0</v>
      </c>
    </row>
    <row r="150" spans="2:65" s="1" customFormat="1" ht="16.5" customHeight="1">
      <c r="B150" s="37"/>
      <c r="C150" s="204" t="s">
        <v>296</v>
      </c>
      <c r="D150" s="204" t="s">
        <v>119</v>
      </c>
      <c r="E150" s="205" t="s">
        <v>297</v>
      </c>
      <c r="F150" s="206" t="s">
        <v>298</v>
      </c>
      <c r="G150" s="207" t="s">
        <v>275</v>
      </c>
      <c r="H150" s="208">
        <v>32.614</v>
      </c>
      <c r="I150" s="209"/>
      <c r="J150" s="210">
        <f>ROUND(I150*H150,2)</f>
        <v>0</v>
      </c>
      <c r="K150" s="206" t="s">
        <v>123</v>
      </c>
      <c r="L150" s="42"/>
      <c r="M150" s="211" t="s">
        <v>1</v>
      </c>
      <c r="N150" s="212" t="s">
        <v>42</v>
      </c>
      <c r="O150" s="78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AR150" s="16" t="s">
        <v>140</v>
      </c>
      <c r="AT150" s="16" t="s">
        <v>119</v>
      </c>
      <c r="AU150" s="16" t="s">
        <v>81</v>
      </c>
      <c r="AY150" s="16" t="s">
        <v>116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16" t="s">
        <v>79</v>
      </c>
      <c r="BK150" s="215">
        <f>ROUND(I150*H150,2)</f>
        <v>0</v>
      </c>
      <c r="BL150" s="16" t="s">
        <v>140</v>
      </c>
      <c r="BM150" s="16" t="s">
        <v>299</v>
      </c>
    </row>
    <row r="151" spans="2:63" s="10" customFormat="1" ht="25.9" customHeight="1">
      <c r="B151" s="188"/>
      <c r="C151" s="189"/>
      <c r="D151" s="190" t="s">
        <v>70</v>
      </c>
      <c r="E151" s="191" t="s">
        <v>300</v>
      </c>
      <c r="F151" s="191" t="s">
        <v>301</v>
      </c>
      <c r="G151" s="189"/>
      <c r="H151" s="189"/>
      <c r="I151" s="192"/>
      <c r="J151" s="193">
        <f>BK151</f>
        <v>0</v>
      </c>
      <c r="K151" s="189"/>
      <c r="L151" s="194"/>
      <c r="M151" s="195"/>
      <c r="N151" s="196"/>
      <c r="O151" s="196"/>
      <c r="P151" s="197">
        <f>P152+P160+P225+P231</f>
        <v>0</v>
      </c>
      <c r="Q151" s="196"/>
      <c r="R151" s="197">
        <f>R152+R160+R225+R231</f>
        <v>16.595772799999995</v>
      </c>
      <c r="S151" s="196"/>
      <c r="T151" s="198">
        <f>T152+T160+T225+T231</f>
        <v>10.5284</v>
      </c>
      <c r="AR151" s="199" t="s">
        <v>81</v>
      </c>
      <c r="AT151" s="200" t="s">
        <v>70</v>
      </c>
      <c r="AU151" s="200" t="s">
        <v>71</v>
      </c>
      <c r="AY151" s="199" t="s">
        <v>116</v>
      </c>
      <c r="BK151" s="201">
        <f>BK152+BK160+BK225+BK231</f>
        <v>0</v>
      </c>
    </row>
    <row r="152" spans="2:63" s="10" customFormat="1" ht="22.8" customHeight="1">
      <c r="B152" s="188"/>
      <c r="C152" s="189"/>
      <c r="D152" s="190" t="s">
        <v>70</v>
      </c>
      <c r="E152" s="202" t="s">
        <v>302</v>
      </c>
      <c r="F152" s="202" t="s">
        <v>303</v>
      </c>
      <c r="G152" s="189"/>
      <c r="H152" s="189"/>
      <c r="I152" s="192"/>
      <c r="J152" s="203">
        <f>BK152</f>
        <v>0</v>
      </c>
      <c r="K152" s="189"/>
      <c r="L152" s="194"/>
      <c r="M152" s="195"/>
      <c r="N152" s="196"/>
      <c r="O152" s="196"/>
      <c r="P152" s="197">
        <f>SUM(P153:P159)</f>
        <v>0</v>
      </c>
      <c r="Q152" s="196"/>
      <c r="R152" s="197">
        <f>SUM(R153:R159)</f>
        <v>0.3528</v>
      </c>
      <c r="S152" s="196"/>
      <c r="T152" s="198">
        <f>SUM(T153:T159)</f>
        <v>0</v>
      </c>
      <c r="AR152" s="199" t="s">
        <v>81</v>
      </c>
      <c r="AT152" s="200" t="s">
        <v>70</v>
      </c>
      <c r="AU152" s="200" t="s">
        <v>79</v>
      </c>
      <c r="AY152" s="199" t="s">
        <v>116</v>
      </c>
      <c r="BK152" s="201">
        <f>SUM(BK153:BK159)</f>
        <v>0</v>
      </c>
    </row>
    <row r="153" spans="2:65" s="1" customFormat="1" ht="16.5" customHeight="1">
      <c r="B153" s="37"/>
      <c r="C153" s="204" t="s">
        <v>304</v>
      </c>
      <c r="D153" s="204" t="s">
        <v>119</v>
      </c>
      <c r="E153" s="205" t="s">
        <v>305</v>
      </c>
      <c r="F153" s="206" t="s">
        <v>306</v>
      </c>
      <c r="G153" s="207" t="s">
        <v>201</v>
      </c>
      <c r="H153" s="208">
        <v>268.8</v>
      </c>
      <c r="I153" s="209"/>
      <c r="J153" s="210">
        <f>ROUND(I153*H153,2)</f>
        <v>0</v>
      </c>
      <c r="K153" s="206" t="s">
        <v>123</v>
      </c>
      <c r="L153" s="42"/>
      <c r="M153" s="211" t="s">
        <v>1</v>
      </c>
      <c r="N153" s="212" t="s">
        <v>42</v>
      </c>
      <c r="O153" s="78"/>
      <c r="P153" s="213">
        <f>O153*H153</f>
        <v>0</v>
      </c>
      <c r="Q153" s="213">
        <v>0</v>
      </c>
      <c r="R153" s="213">
        <f>Q153*H153</f>
        <v>0</v>
      </c>
      <c r="S153" s="213">
        <v>0</v>
      </c>
      <c r="T153" s="214">
        <f>S153*H153</f>
        <v>0</v>
      </c>
      <c r="AR153" s="16" t="s">
        <v>266</v>
      </c>
      <c r="AT153" s="16" t="s">
        <v>119</v>
      </c>
      <c r="AU153" s="16" t="s">
        <v>81</v>
      </c>
      <c r="AY153" s="16" t="s">
        <v>116</v>
      </c>
      <c r="BE153" s="215">
        <f>IF(N153="základní",J153,0)</f>
        <v>0</v>
      </c>
      <c r="BF153" s="215">
        <f>IF(N153="snížená",J153,0)</f>
        <v>0</v>
      </c>
      <c r="BG153" s="215">
        <f>IF(N153="zákl. přenesená",J153,0)</f>
        <v>0</v>
      </c>
      <c r="BH153" s="215">
        <f>IF(N153="sníž. přenesená",J153,0)</f>
        <v>0</v>
      </c>
      <c r="BI153" s="215">
        <f>IF(N153="nulová",J153,0)</f>
        <v>0</v>
      </c>
      <c r="BJ153" s="16" t="s">
        <v>79</v>
      </c>
      <c r="BK153" s="215">
        <f>ROUND(I153*H153,2)</f>
        <v>0</v>
      </c>
      <c r="BL153" s="16" t="s">
        <v>266</v>
      </c>
      <c r="BM153" s="16" t="s">
        <v>307</v>
      </c>
    </row>
    <row r="154" spans="2:51" s="11" customFormat="1" ht="12">
      <c r="B154" s="222"/>
      <c r="C154" s="223"/>
      <c r="D154" s="216" t="s">
        <v>203</v>
      </c>
      <c r="E154" s="224" t="s">
        <v>1</v>
      </c>
      <c r="F154" s="225" t="s">
        <v>247</v>
      </c>
      <c r="G154" s="223"/>
      <c r="H154" s="226">
        <v>168</v>
      </c>
      <c r="I154" s="227"/>
      <c r="J154" s="223"/>
      <c r="K154" s="223"/>
      <c r="L154" s="228"/>
      <c r="M154" s="229"/>
      <c r="N154" s="230"/>
      <c r="O154" s="230"/>
      <c r="P154" s="230"/>
      <c r="Q154" s="230"/>
      <c r="R154" s="230"/>
      <c r="S154" s="230"/>
      <c r="T154" s="231"/>
      <c r="AT154" s="232" t="s">
        <v>203</v>
      </c>
      <c r="AU154" s="232" t="s">
        <v>81</v>
      </c>
      <c r="AV154" s="11" t="s">
        <v>81</v>
      </c>
      <c r="AW154" s="11" t="s">
        <v>32</v>
      </c>
      <c r="AX154" s="11" t="s">
        <v>71</v>
      </c>
      <c r="AY154" s="232" t="s">
        <v>116</v>
      </c>
    </row>
    <row r="155" spans="2:51" s="11" customFormat="1" ht="12">
      <c r="B155" s="222"/>
      <c r="C155" s="223"/>
      <c r="D155" s="216" t="s">
        <v>203</v>
      </c>
      <c r="E155" s="224" t="s">
        <v>1</v>
      </c>
      <c r="F155" s="225" t="s">
        <v>248</v>
      </c>
      <c r="G155" s="223"/>
      <c r="H155" s="226">
        <v>100.8</v>
      </c>
      <c r="I155" s="227"/>
      <c r="J155" s="223"/>
      <c r="K155" s="223"/>
      <c r="L155" s="228"/>
      <c r="M155" s="229"/>
      <c r="N155" s="230"/>
      <c r="O155" s="230"/>
      <c r="P155" s="230"/>
      <c r="Q155" s="230"/>
      <c r="R155" s="230"/>
      <c r="S155" s="230"/>
      <c r="T155" s="231"/>
      <c r="AT155" s="232" t="s">
        <v>203</v>
      </c>
      <c r="AU155" s="232" t="s">
        <v>81</v>
      </c>
      <c r="AV155" s="11" t="s">
        <v>81</v>
      </c>
      <c r="AW155" s="11" t="s">
        <v>32</v>
      </c>
      <c r="AX155" s="11" t="s">
        <v>71</v>
      </c>
      <c r="AY155" s="232" t="s">
        <v>116</v>
      </c>
    </row>
    <row r="156" spans="2:51" s="12" customFormat="1" ht="12">
      <c r="B156" s="233"/>
      <c r="C156" s="234"/>
      <c r="D156" s="216" t="s">
        <v>203</v>
      </c>
      <c r="E156" s="235" t="s">
        <v>1</v>
      </c>
      <c r="F156" s="236" t="s">
        <v>205</v>
      </c>
      <c r="G156" s="234"/>
      <c r="H156" s="237">
        <v>268.8</v>
      </c>
      <c r="I156" s="238"/>
      <c r="J156" s="234"/>
      <c r="K156" s="234"/>
      <c r="L156" s="239"/>
      <c r="M156" s="240"/>
      <c r="N156" s="241"/>
      <c r="O156" s="241"/>
      <c r="P156" s="241"/>
      <c r="Q156" s="241"/>
      <c r="R156" s="241"/>
      <c r="S156" s="241"/>
      <c r="T156" s="242"/>
      <c r="AT156" s="243" t="s">
        <v>203</v>
      </c>
      <c r="AU156" s="243" t="s">
        <v>81</v>
      </c>
      <c r="AV156" s="12" t="s">
        <v>140</v>
      </c>
      <c r="AW156" s="12" t="s">
        <v>32</v>
      </c>
      <c r="AX156" s="12" t="s">
        <v>79</v>
      </c>
      <c r="AY156" s="243" t="s">
        <v>116</v>
      </c>
    </row>
    <row r="157" spans="2:65" s="1" customFormat="1" ht="16.5" customHeight="1">
      <c r="B157" s="37"/>
      <c r="C157" s="254" t="s">
        <v>308</v>
      </c>
      <c r="D157" s="254" t="s">
        <v>309</v>
      </c>
      <c r="E157" s="255" t="s">
        <v>310</v>
      </c>
      <c r="F157" s="256" t="s">
        <v>311</v>
      </c>
      <c r="G157" s="257" t="s">
        <v>201</v>
      </c>
      <c r="H157" s="258">
        <v>282.24</v>
      </c>
      <c r="I157" s="259"/>
      <c r="J157" s="260">
        <f>ROUND(I157*H157,2)</f>
        <v>0</v>
      </c>
      <c r="K157" s="256" t="s">
        <v>123</v>
      </c>
      <c r="L157" s="261"/>
      <c r="M157" s="262" t="s">
        <v>1</v>
      </c>
      <c r="N157" s="263" t="s">
        <v>42</v>
      </c>
      <c r="O157" s="78"/>
      <c r="P157" s="213">
        <f>O157*H157</f>
        <v>0</v>
      </c>
      <c r="Q157" s="213">
        <v>0.00125</v>
      </c>
      <c r="R157" s="213">
        <f>Q157*H157</f>
        <v>0.3528</v>
      </c>
      <c r="S157" s="213">
        <v>0</v>
      </c>
      <c r="T157" s="214">
        <f>S157*H157</f>
        <v>0</v>
      </c>
      <c r="AR157" s="16" t="s">
        <v>312</v>
      </c>
      <c r="AT157" s="16" t="s">
        <v>309</v>
      </c>
      <c r="AU157" s="16" t="s">
        <v>81</v>
      </c>
      <c r="AY157" s="16" t="s">
        <v>116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16" t="s">
        <v>79</v>
      </c>
      <c r="BK157" s="215">
        <f>ROUND(I157*H157,2)</f>
        <v>0</v>
      </c>
      <c r="BL157" s="16" t="s">
        <v>266</v>
      </c>
      <c r="BM157" s="16" t="s">
        <v>313</v>
      </c>
    </row>
    <row r="158" spans="2:51" s="11" customFormat="1" ht="12">
      <c r="B158" s="222"/>
      <c r="C158" s="223"/>
      <c r="D158" s="216" t="s">
        <v>203</v>
      </c>
      <c r="E158" s="223"/>
      <c r="F158" s="225" t="s">
        <v>314</v>
      </c>
      <c r="G158" s="223"/>
      <c r="H158" s="226">
        <v>282.24</v>
      </c>
      <c r="I158" s="227"/>
      <c r="J158" s="223"/>
      <c r="K158" s="223"/>
      <c r="L158" s="228"/>
      <c r="M158" s="229"/>
      <c r="N158" s="230"/>
      <c r="O158" s="230"/>
      <c r="P158" s="230"/>
      <c r="Q158" s="230"/>
      <c r="R158" s="230"/>
      <c r="S158" s="230"/>
      <c r="T158" s="231"/>
      <c r="AT158" s="232" t="s">
        <v>203</v>
      </c>
      <c r="AU158" s="232" t="s">
        <v>81</v>
      </c>
      <c r="AV158" s="11" t="s">
        <v>81</v>
      </c>
      <c r="AW158" s="11" t="s">
        <v>4</v>
      </c>
      <c r="AX158" s="11" t="s">
        <v>79</v>
      </c>
      <c r="AY158" s="232" t="s">
        <v>116</v>
      </c>
    </row>
    <row r="159" spans="2:65" s="1" customFormat="1" ht="16.5" customHeight="1">
      <c r="B159" s="37"/>
      <c r="C159" s="204" t="s">
        <v>315</v>
      </c>
      <c r="D159" s="204" t="s">
        <v>119</v>
      </c>
      <c r="E159" s="205" t="s">
        <v>316</v>
      </c>
      <c r="F159" s="206" t="s">
        <v>317</v>
      </c>
      <c r="G159" s="207" t="s">
        <v>318</v>
      </c>
      <c r="H159" s="264"/>
      <c r="I159" s="209"/>
      <c r="J159" s="210">
        <f>ROUND(I159*H159,2)</f>
        <v>0</v>
      </c>
      <c r="K159" s="206" t="s">
        <v>123</v>
      </c>
      <c r="L159" s="42"/>
      <c r="M159" s="211" t="s">
        <v>1</v>
      </c>
      <c r="N159" s="212" t="s">
        <v>42</v>
      </c>
      <c r="O159" s="78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AR159" s="16" t="s">
        <v>266</v>
      </c>
      <c r="AT159" s="16" t="s">
        <v>119</v>
      </c>
      <c r="AU159" s="16" t="s">
        <v>81</v>
      </c>
      <c r="AY159" s="16" t="s">
        <v>116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16" t="s">
        <v>79</v>
      </c>
      <c r="BK159" s="215">
        <f>ROUND(I159*H159,2)</f>
        <v>0</v>
      </c>
      <c r="BL159" s="16" t="s">
        <v>266</v>
      </c>
      <c r="BM159" s="16" t="s">
        <v>319</v>
      </c>
    </row>
    <row r="160" spans="2:63" s="10" customFormat="1" ht="22.8" customHeight="1">
      <c r="B160" s="188"/>
      <c r="C160" s="189"/>
      <c r="D160" s="190" t="s">
        <v>70</v>
      </c>
      <c r="E160" s="202" t="s">
        <v>320</v>
      </c>
      <c r="F160" s="202" t="s">
        <v>321</v>
      </c>
      <c r="G160" s="189"/>
      <c r="H160" s="189"/>
      <c r="I160" s="192"/>
      <c r="J160" s="203">
        <f>BK160</f>
        <v>0</v>
      </c>
      <c r="K160" s="189"/>
      <c r="L160" s="194"/>
      <c r="M160" s="195"/>
      <c r="N160" s="196"/>
      <c r="O160" s="196"/>
      <c r="P160" s="197">
        <f>SUM(P161:P224)</f>
        <v>0</v>
      </c>
      <c r="Q160" s="196"/>
      <c r="R160" s="197">
        <f>SUM(R161:R224)</f>
        <v>16.1122408</v>
      </c>
      <c r="S160" s="196"/>
      <c r="T160" s="198">
        <f>SUM(T161:T224)</f>
        <v>10.5284</v>
      </c>
      <c r="AR160" s="199" t="s">
        <v>81</v>
      </c>
      <c r="AT160" s="200" t="s">
        <v>70</v>
      </c>
      <c r="AU160" s="200" t="s">
        <v>79</v>
      </c>
      <c r="AY160" s="199" t="s">
        <v>116</v>
      </c>
      <c r="BK160" s="201">
        <f>SUM(BK161:BK224)</f>
        <v>0</v>
      </c>
    </row>
    <row r="161" spans="2:65" s="1" customFormat="1" ht="16.5" customHeight="1">
      <c r="B161" s="37"/>
      <c r="C161" s="204" t="s">
        <v>322</v>
      </c>
      <c r="D161" s="204" t="s">
        <v>119</v>
      </c>
      <c r="E161" s="205" t="s">
        <v>323</v>
      </c>
      <c r="F161" s="206" t="s">
        <v>324</v>
      </c>
      <c r="G161" s="207" t="s">
        <v>252</v>
      </c>
      <c r="H161" s="208">
        <v>17.744</v>
      </c>
      <c r="I161" s="209"/>
      <c r="J161" s="210">
        <f>ROUND(I161*H161,2)</f>
        <v>0</v>
      </c>
      <c r="K161" s="206" t="s">
        <v>123</v>
      </c>
      <c r="L161" s="42"/>
      <c r="M161" s="211" t="s">
        <v>1</v>
      </c>
      <c r="N161" s="212" t="s">
        <v>42</v>
      </c>
      <c r="O161" s="78"/>
      <c r="P161" s="213">
        <f>O161*H161</f>
        <v>0</v>
      </c>
      <c r="Q161" s="213">
        <v>0.00108</v>
      </c>
      <c r="R161" s="213">
        <f>Q161*H161</f>
        <v>0.01916352</v>
      </c>
      <c r="S161" s="213">
        <v>0</v>
      </c>
      <c r="T161" s="214">
        <f>S161*H161</f>
        <v>0</v>
      </c>
      <c r="AR161" s="16" t="s">
        <v>266</v>
      </c>
      <c r="AT161" s="16" t="s">
        <v>119</v>
      </c>
      <c r="AU161" s="16" t="s">
        <v>81</v>
      </c>
      <c r="AY161" s="16" t="s">
        <v>116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16" t="s">
        <v>79</v>
      </c>
      <c r="BK161" s="215">
        <f>ROUND(I161*H161,2)</f>
        <v>0</v>
      </c>
      <c r="BL161" s="16" t="s">
        <v>266</v>
      </c>
      <c r="BM161" s="16" t="s">
        <v>325</v>
      </c>
    </row>
    <row r="162" spans="2:65" s="1" customFormat="1" ht="16.5" customHeight="1">
      <c r="B162" s="37"/>
      <c r="C162" s="204" t="s">
        <v>326</v>
      </c>
      <c r="D162" s="204" t="s">
        <v>119</v>
      </c>
      <c r="E162" s="205" t="s">
        <v>327</v>
      </c>
      <c r="F162" s="206" t="s">
        <v>328</v>
      </c>
      <c r="G162" s="207" t="s">
        <v>196</v>
      </c>
      <c r="H162" s="208">
        <v>1140</v>
      </c>
      <c r="I162" s="209"/>
      <c r="J162" s="210">
        <f>ROUND(I162*H162,2)</f>
        <v>0</v>
      </c>
      <c r="K162" s="206" t="s">
        <v>123</v>
      </c>
      <c r="L162" s="42"/>
      <c r="M162" s="211" t="s">
        <v>1</v>
      </c>
      <c r="N162" s="212" t="s">
        <v>42</v>
      </c>
      <c r="O162" s="78"/>
      <c r="P162" s="213">
        <f>O162*H162</f>
        <v>0</v>
      </c>
      <c r="Q162" s="213">
        <v>0</v>
      </c>
      <c r="R162" s="213">
        <f>Q162*H162</f>
        <v>0</v>
      </c>
      <c r="S162" s="213">
        <v>0</v>
      </c>
      <c r="T162" s="214">
        <f>S162*H162</f>
        <v>0</v>
      </c>
      <c r="AR162" s="16" t="s">
        <v>266</v>
      </c>
      <c r="AT162" s="16" t="s">
        <v>119</v>
      </c>
      <c r="AU162" s="16" t="s">
        <v>81</v>
      </c>
      <c r="AY162" s="16" t="s">
        <v>116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16" t="s">
        <v>79</v>
      </c>
      <c r="BK162" s="215">
        <f>ROUND(I162*H162,2)</f>
        <v>0</v>
      </c>
      <c r="BL162" s="16" t="s">
        <v>266</v>
      </c>
      <c r="BM162" s="16" t="s">
        <v>329</v>
      </c>
    </row>
    <row r="163" spans="2:51" s="11" customFormat="1" ht="12">
      <c r="B163" s="222"/>
      <c r="C163" s="223"/>
      <c r="D163" s="216" t="s">
        <v>203</v>
      </c>
      <c r="E163" s="224" t="s">
        <v>1</v>
      </c>
      <c r="F163" s="225" t="s">
        <v>330</v>
      </c>
      <c r="G163" s="223"/>
      <c r="H163" s="226">
        <v>240</v>
      </c>
      <c r="I163" s="227"/>
      <c r="J163" s="223"/>
      <c r="K163" s="223"/>
      <c r="L163" s="228"/>
      <c r="M163" s="229"/>
      <c r="N163" s="230"/>
      <c r="O163" s="230"/>
      <c r="P163" s="230"/>
      <c r="Q163" s="230"/>
      <c r="R163" s="230"/>
      <c r="S163" s="230"/>
      <c r="T163" s="231"/>
      <c r="AT163" s="232" t="s">
        <v>203</v>
      </c>
      <c r="AU163" s="232" t="s">
        <v>81</v>
      </c>
      <c r="AV163" s="11" t="s">
        <v>81</v>
      </c>
      <c r="AW163" s="11" t="s">
        <v>32</v>
      </c>
      <c r="AX163" s="11" t="s">
        <v>71</v>
      </c>
      <c r="AY163" s="232" t="s">
        <v>116</v>
      </c>
    </row>
    <row r="164" spans="2:51" s="11" customFormat="1" ht="12">
      <c r="B164" s="222"/>
      <c r="C164" s="223"/>
      <c r="D164" s="216" t="s">
        <v>203</v>
      </c>
      <c r="E164" s="224" t="s">
        <v>1</v>
      </c>
      <c r="F164" s="225" t="s">
        <v>331</v>
      </c>
      <c r="G164" s="223"/>
      <c r="H164" s="226">
        <v>900</v>
      </c>
      <c r="I164" s="227"/>
      <c r="J164" s="223"/>
      <c r="K164" s="223"/>
      <c r="L164" s="228"/>
      <c r="M164" s="229"/>
      <c r="N164" s="230"/>
      <c r="O164" s="230"/>
      <c r="P164" s="230"/>
      <c r="Q164" s="230"/>
      <c r="R164" s="230"/>
      <c r="S164" s="230"/>
      <c r="T164" s="231"/>
      <c r="AT164" s="232" t="s">
        <v>203</v>
      </c>
      <c r="AU164" s="232" t="s">
        <v>81</v>
      </c>
      <c r="AV164" s="11" t="s">
        <v>81</v>
      </c>
      <c r="AW164" s="11" t="s">
        <v>32</v>
      </c>
      <c r="AX164" s="11" t="s">
        <v>71</v>
      </c>
      <c r="AY164" s="232" t="s">
        <v>116</v>
      </c>
    </row>
    <row r="165" spans="2:51" s="12" customFormat="1" ht="12">
      <c r="B165" s="233"/>
      <c r="C165" s="234"/>
      <c r="D165" s="216" t="s">
        <v>203</v>
      </c>
      <c r="E165" s="235" t="s">
        <v>1</v>
      </c>
      <c r="F165" s="236" t="s">
        <v>205</v>
      </c>
      <c r="G165" s="234"/>
      <c r="H165" s="237">
        <v>1140</v>
      </c>
      <c r="I165" s="238"/>
      <c r="J165" s="234"/>
      <c r="K165" s="234"/>
      <c r="L165" s="239"/>
      <c r="M165" s="240"/>
      <c r="N165" s="241"/>
      <c r="O165" s="241"/>
      <c r="P165" s="241"/>
      <c r="Q165" s="241"/>
      <c r="R165" s="241"/>
      <c r="S165" s="241"/>
      <c r="T165" s="242"/>
      <c r="AT165" s="243" t="s">
        <v>203</v>
      </c>
      <c r="AU165" s="243" t="s">
        <v>81</v>
      </c>
      <c r="AV165" s="12" t="s">
        <v>140</v>
      </c>
      <c r="AW165" s="12" t="s">
        <v>32</v>
      </c>
      <c r="AX165" s="12" t="s">
        <v>79</v>
      </c>
      <c r="AY165" s="243" t="s">
        <v>116</v>
      </c>
    </row>
    <row r="166" spans="2:65" s="1" customFormat="1" ht="16.5" customHeight="1">
      <c r="B166" s="37"/>
      <c r="C166" s="254" t="s">
        <v>332</v>
      </c>
      <c r="D166" s="254" t="s">
        <v>309</v>
      </c>
      <c r="E166" s="255" t="s">
        <v>333</v>
      </c>
      <c r="F166" s="256" t="s">
        <v>334</v>
      </c>
      <c r="G166" s="257" t="s">
        <v>263</v>
      </c>
      <c r="H166" s="258">
        <v>912</v>
      </c>
      <c r="I166" s="259"/>
      <c r="J166" s="260">
        <f>ROUND(I166*H166,2)</f>
        <v>0</v>
      </c>
      <c r="K166" s="256" t="s">
        <v>123</v>
      </c>
      <c r="L166" s="261"/>
      <c r="M166" s="262" t="s">
        <v>1</v>
      </c>
      <c r="N166" s="263" t="s">
        <v>42</v>
      </c>
      <c r="O166" s="78"/>
      <c r="P166" s="213">
        <f>O166*H166</f>
        <v>0</v>
      </c>
      <c r="Q166" s="213">
        <v>0.0013</v>
      </c>
      <c r="R166" s="213">
        <f>Q166*H166</f>
        <v>1.1856</v>
      </c>
      <c r="S166" s="213">
        <v>0</v>
      </c>
      <c r="T166" s="214">
        <f>S166*H166</f>
        <v>0</v>
      </c>
      <c r="AR166" s="16" t="s">
        <v>312</v>
      </c>
      <c r="AT166" s="16" t="s">
        <v>309</v>
      </c>
      <c r="AU166" s="16" t="s">
        <v>81</v>
      </c>
      <c r="AY166" s="16" t="s">
        <v>116</v>
      </c>
      <c r="BE166" s="215">
        <f>IF(N166="základní",J166,0)</f>
        <v>0</v>
      </c>
      <c r="BF166" s="215">
        <f>IF(N166="snížená",J166,0)</f>
        <v>0</v>
      </c>
      <c r="BG166" s="215">
        <f>IF(N166="zákl. přenesená",J166,0)</f>
        <v>0</v>
      </c>
      <c r="BH166" s="215">
        <f>IF(N166="sníž. přenesená",J166,0)</f>
        <v>0</v>
      </c>
      <c r="BI166" s="215">
        <f>IF(N166="nulová",J166,0)</f>
        <v>0</v>
      </c>
      <c r="BJ166" s="16" t="s">
        <v>79</v>
      </c>
      <c r="BK166" s="215">
        <f>ROUND(I166*H166,2)</f>
        <v>0</v>
      </c>
      <c r="BL166" s="16" t="s">
        <v>266</v>
      </c>
      <c r="BM166" s="16" t="s">
        <v>335</v>
      </c>
    </row>
    <row r="167" spans="2:51" s="11" customFormat="1" ht="12">
      <c r="B167" s="222"/>
      <c r="C167" s="223"/>
      <c r="D167" s="216" t="s">
        <v>203</v>
      </c>
      <c r="E167" s="223"/>
      <c r="F167" s="225" t="s">
        <v>336</v>
      </c>
      <c r="G167" s="223"/>
      <c r="H167" s="226">
        <v>912</v>
      </c>
      <c r="I167" s="227"/>
      <c r="J167" s="223"/>
      <c r="K167" s="223"/>
      <c r="L167" s="228"/>
      <c r="M167" s="229"/>
      <c r="N167" s="230"/>
      <c r="O167" s="230"/>
      <c r="P167" s="230"/>
      <c r="Q167" s="230"/>
      <c r="R167" s="230"/>
      <c r="S167" s="230"/>
      <c r="T167" s="231"/>
      <c r="AT167" s="232" t="s">
        <v>203</v>
      </c>
      <c r="AU167" s="232" t="s">
        <v>81</v>
      </c>
      <c r="AV167" s="11" t="s">
        <v>81</v>
      </c>
      <c r="AW167" s="11" t="s">
        <v>4</v>
      </c>
      <c r="AX167" s="11" t="s">
        <v>79</v>
      </c>
      <c r="AY167" s="232" t="s">
        <v>116</v>
      </c>
    </row>
    <row r="168" spans="2:65" s="1" customFormat="1" ht="16.5" customHeight="1">
      <c r="B168" s="37"/>
      <c r="C168" s="254" t="s">
        <v>337</v>
      </c>
      <c r="D168" s="254" t="s">
        <v>309</v>
      </c>
      <c r="E168" s="255" t="s">
        <v>338</v>
      </c>
      <c r="F168" s="256" t="s">
        <v>339</v>
      </c>
      <c r="G168" s="257" t="s">
        <v>340</v>
      </c>
      <c r="H168" s="258">
        <v>22.8</v>
      </c>
      <c r="I168" s="259"/>
      <c r="J168" s="260">
        <f>ROUND(I168*H168,2)</f>
        <v>0</v>
      </c>
      <c r="K168" s="256" t="s">
        <v>123</v>
      </c>
      <c r="L168" s="261"/>
      <c r="M168" s="262" t="s">
        <v>1</v>
      </c>
      <c r="N168" s="263" t="s">
        <v>42</v>
      </c>
      <c r="O168" s="78"/>
      <c r="P168" s="213">
        <f>O168*H168</f>
        <v>0</v>
      </c>
      <c r="Q168" s="213">
        <v>0.00333</v>
      </c>
      <c r="R168" s="213">
        <f>Q168*H168</f>
        <v>0.075924</v>
      </c>
      <c r="S168" s="213">
        <v>0</v>
      </c>
      <c r="T168" s="214">
        <f>S168*H168</f>
        <v>0</v>
      </c>
      <c r="AR168" s="16" t="s">
        <v>312</v>
      </c>
      <c r="AT168" s="16" t="s">
        <v>309</v>
      </c>
      <c r="AU168" s="16" t="s">
        <v>81</v>
      </c>
      <c r="AY168" s="16" t="s">
        <v>116</v>
      </c>
      <c r="BE168" s="215">
        <f>IF(N168="základní",J168,0)</f>
        <v>0</v>
      </c>
      <c r="BF168" s="215">
        <f>IF(N168="snížená",J168,0)</f>
        <v>0</v>
      </c>
      <c r="BG168" s="215">
        <f>IF(N168="zákl. přenesená",J168,0)</f>
        <v>0</v>
      </c>
      <c r="BH168" s="215">
        <f>IF(N168="sníž. přenesená",J168,0)</f>
        <v>0</v>
      </c>
      <c r="BI168" s="215">
        <f>IF(N168="nulová",J168,0)</f>
        <v>0</v>
      </c>
      <c r="BJ168" s="16" t="s">
        <v>79</v>
      </c>
      <c r="BK168" s="215">
        <f>ROUND(I168*H168,2)</f>
        <v>0</v>
      </c>
      <c r="BL168" s="16" t="s">
        <v>266</v>
      </c>
      <c r="BM168" s="16" t="s">
        <v>341</v>
      </c>
    </row>
    <row r="169" spans="2:51" s="11" customFormat="1" ht="12">
      <c r="B169" s="222"/>
      <c r="C169" s="223"/>
      <c r="D169" s="216" t="s">
        <v>203</v>
      </c>
      <c r="E169" s="223"/>
      <c r="F169" s="225" t="s">
        <v>342</v>
      </c>
      <c r="G169" s="223"/>
      <c r="H169" s="226">
        <v>22.8</v>
      </c>
      <c r="I169" s="227"/>
      <c r="J169" s="223"/>
      <c r="K169" s="223"/>
      <c r="L169" s="228"/>
      <c r="M169" s="229"/>
      <c r="N169" s="230"/>
      <c r="O169" s="230"/>
      <c r="P169" s="230"/>
      <c r="Q169" s="230"/>
      <c r="R169" s="230"/>
      <c r="S169" s="230"/>
      <c r="T169" s="231"/>
      <c r="AT169" s="232" t="s">
        <v>203</v>
      </c>
      <c r="AU169" s="232" t="s">
        <v>81</v>
      </c>
      <c r="AV169" s="11" t="s">
        <v>81</v>
      </c>
      <c r="AW169" s="11" t="s">
        <v>4</v>
      </c>
      <c r="AX169" s="11" t="s">
        <v>79</v>
      </c>
      <c r="AY169" s="232" t="s">
        <v>116</v>
      </c>
    </row>
    <row r="170" spans="2:65" s="1" customFormat="1" ht="16.5" customHeight="1">
      <c r="B170" s="37"/>
      <c r="C170" s="254" t="s">
        <v>343</v>
      </c>
      <c r="D170" s="254" t="s">
        <v>309</v>
      </c>
      <c r="E170" s="255" t="s">
        <v>344</v>
      </c>
      <c r="F170" s="256" t="s">
        <v>345</v>
      </c>
      <c r="G170" s="257" t="s">
        <v>340</v>
      </c>
      <c r="H170" s="258">
        <v>22.8</v>
      </c>
      <c r="I170" s="259"/>
      <c r="J170" s="260">
        <f>ROUND(I170*H170,2)</f>
        <v>0</v>
      </c>
      <c r="K170" s="256" t="s">
        <v>123</v>
      </c>
      <c r="L170" s="261"/>
      <c r="M170" s="262" t="s">
        <v>1</v>
      </c>
      <c r="N170" s="263" t="s">
        <v>42</v>
      </c>
      <c r="O170" s="78"/>
      <c r="P170" s="213">
        <f>O170*H170</f>
        <v>0</v>
      </c>
      <c r="Q170" s="213">
        <v>0.00872</v>
      </c>
      <c r="R170" s="213">
        <f>Q170*H170</f>
        <v>0.19881600000000002</v>
      </c>
      <c r="S170" s="213">
        <v>0</v>
      </c>
      <c r="T170" s="214">
        <f>S170*H170</f>
        <v>0</v>
      </c>
      <c r="AR170" s="16" t="s">
        <v>312</v>
      </c>
      <c r="AT170" s="16" t="s">
        <v>309</v>
      </c>
      <c r="AU170" s="16" t="s">
        <v>81</v>
      </c>
      <c r="AY170" s="16" t="s">
        <v>116</v>
      </c>
      <c r="BE170" s="215">
        <f>IF(N170="základní",J170,0)</f>
        <v>0</v>
      </c>
      <c r="BF170" s="215">
        <f>IF(N170="snížená",J170,0)</f>
        <v>0</v>
      </c>
      <c r="BG170" s="215">
        <f>IF(N170="zákl. přenesená",J170,0)</f>
        <v>0</v>
      </c>
      <c r="BH170" s="215">
        <f>IF(N170="sníž. přenesená",J170,0)</f>
        <v>0</v>
      </c>
      <c r="BI170" s="215">
        <f>IF(N170="nulová",J170,0)</f>
        <v>0</v>
      </c>
      <c r="BJ170" s="16" t="s">
        <v>79</v>
      </c>
      <c r="BK170" s="215">
        <f>ROUND(I170*H170,2)</f>
        <v>0</v>
      </c>
      <c r="BL170" s="16" t="s">
        <v>266</v>
      </c>
      <c r="BM170" s="16" t="s">
        <v>346</v>
      </c>
    </row>
    <row r="171" spans="2:51" s="11" customFormat="1" ht="12">
      <c r="B171" s="222"/>
      <c r="C171" s="223"/>
      <c r="D171" s="216" t="s">
        <v>203</v>
      </c>
      <c r="E171" s="223"/>
      <c r="F171" s="225" t="s">
        <v>342</v>
      </c>
      <c r="G171" s="223"/>
      <c r="H171" s="226">
        <v>22.8</v>
      </c>
      <c r="I171" s="227"/>
      <c r="J171" s="223"/>
      <c r="K171" s="223"/>
      <c r="L171" s="228"/>
      <c r="M171" s="229"/>
      <c r="N171" s="230"/>
      <c r="O171" s="230"/>
      <c r="P171" s="230"/>
      <c r="Q171" s="230"/>
      <c r="R171" s="230"/>
      <c r="S171" s="230"/>
      <c r="T171" s="231"/>
      <c r="AT171" s="232" t="s">
        <v>203</v>
      </c>
      <c r="AU171" s="232" t="s">
        <v>81</v>
      </c>
      <c r="AV171" s="11" t="s">
        <v>81</v>
      </c>
      <c r="AW171" s="11" t="s">
        <v>4</v>
      </c>
      <c r="AX171" s="11" t="s">
        <v>79</v>
      </c>
      <c r="AY171" s="232" t="s">
        <v>116</v>
      </c>
    </row>
    <row r="172" spans="2:65" s="1" customFormat="1" ht="16.5" customHeight="1">
      <c r="B172" s="37"/>
      <c r="C172" s="204" t="s">
        <v>347</v>
      </c>
      <c r="D172" s="204" t="s">
        <v>119</v>
      </c>
      <c r="E172" s="205" t="s">
        <v>348</v>
      </c>
      <c r="F172" s="206" t="s">
        <v>349</v>
      </c>
      <c r="G172" s="207" t="s">
        <v>263</v>
      </c>
      <c r="H172" s="208">
        <v>200</v>
      </c>
      <c r="I172" s="209"/>
      <c r="J172" s="210">
        <f>ROUND(I172*H172,2)</f>
        <v>0</v>
      </c>
      <c r="K172" s="206" t="s">
        <v>123</v>
      </c>
      <c r="L172" s="42"/>
      <c r="M172" s="211" t="s">
        <v>1</v>
      </c>
      <c r="N172" s="212" t="s">
        <v>42</v>
      </c>
      <c r="O172" s="78"/>
      <c r="P172" s="213">
        <f>O172*H172</f>
        <v>0</v>
      </c>
      <c r="Q172" s="213">
        <v>0</v>
      </c>
      <c r="R172" s="213">
        <f>Q172*H172</f>
        <v>0</v>
      </c>
      <c r="S172" s="213">
        <v>0.014</v>
      </c>
      <c r="T172" s="214">
        <f>S172*H172</f>
        <v>2.8000000000000003</v>
      </c>
      <c r="AR172" s="16" t="s">
        <v>266</v>
      </c>
      <c r="AT172" s="16" t="s">
        <v>119</v>
      </c>
      <c r="AU172" s="16" t="s">
        <v>81</v>
      </c>
      <c r="AY172" s="16" t="s">
        <v>116</v>
      </c>
      <c r="BE172" s="215">
        <f>IF(N172="základní",J172,0)</f>
        <v>0</v>
      </c>
      <c r="BF172" s="215">
        <f>IF(N172="snížená",J172,0)</f>
        <v>0</v>
      </c>
      <c r="BG172" s="215">
        <f>IF(N172="zákl. přenesená",J172,0)</f>
        <v>0</v>
      </c>
      <c r="BH172" s="215">
        <f>IF(N172="sníž. přenesená",J172,0)</f>
        <v>0</v>
      </c>
      <c r="BI172" s="215">
        <f>IF(N172="nulová",J172,0)</f>
        <v>0</v>
      </c>
      <c r="BJ172" s="16" t="s">
        <v>79</v>
      </c>
      <c r="BK172" s="215">
        <f>ROUND(I172*H172,2)</f>
        <v>0</v>
      </c>
      <c r="BL172" s="16" t="s">
        <v>266</v>
      </c>
      <c r="BM172" s="16" t="s">
        <v>350</v>
      </c>
    </row>
    <row r="173" spans="2:51" s="11" customFormat="1" ht="12">
      <c r="B173" s="222"/>
      <c r="C173" s="223"/>
      <c r="D173" s="216" t="s">
        <v>203</v>
      </c>
      <c r="E173" s="224" t="s">
        <v>1</v>
      </c>
      <c r="F173" s="225" t="s">
        <v>351</v>
      </c>
      <c r="G173" s="223"/>
      <c r="H173" s="226">
        <v>200</v>
      </c>
      <c r="I173" s="227"/>
      <c r="J173" s="223"/>
      <c r="K173" s="223"/>
      <c r="L173" s="228"/>
      <c r="M173" s="229"/>
      <c r="N173" s="230"/>
      <c r="O173" s="230"/>
      <c r="P173" s="230"/>
      <c r="Q173" s="230"/>
      <c r="R173" s="230"/>
      <c r="S173" s="230"/>
      <c r="T173" s="231"/>
      <c r="AT173" s="232" t="s">
        <v>203</v>
      </c>
      <c r="AU173" s="232" t="s">
        <v>81</v>
      </c>
      <c r="AV173" s="11" t="s">
        <v>81</v>
      </c>
      <c r="AW173" s="11" t="s">
        <v>32</v>
      </c>
      <c r="AX173" s="11" t="s">
        <v>71</v>
      </c>
      <c r="AY173" s="232" t="s">
        <v>116</v>
      </c>
    </row>
    <row r="174" spans="2:51" s="12" customFormat="1" ht="12">
      <c r="B174" s="233"/>
      <c r="C174" s="234"/>
      <c r="D174" s="216" t="s">
        <v>203</v>
      </c>
      <c r="E174" s="235" t="s">
        <v>1</v>
      </c>
      <c r="F174" s="236" t="s">
        <v>205</v>
      </c>
      <c r="G174" s="234"/>
      <c r="H174" s="237">
        <v>200</v>
      </c>
      <c r="I174" s="238"/>
      <c r="J174" s="234"/>
      <c r="K174" s="234"/>
      <c r="L174" s="239"/>
      <c r="M174" s="240"/>
      <c r="N174" s="241"/>
      <c r="O174" s="241"/>
      <c r="P174" s="241"/>
      <c r="Q174" s="241"/>
      <c r="R174" s="241"/>
      <c r="S174" s="241"/>
      <c r="T174" s="242"/>
      <c r="AT174" s="243" t="s">
        <v>203</v>
      </c>
      <c r="AU174" s="243" t="s">
        <v>81</v>
      </c>
      <c r="AV174" s="12" t="s">
        <v>140</v>
      </c>
      <c r="AW174" s="12" t="s">
        <v>32</v>
      </c>
      <c r="AX174" s="12" t="s">
        <v>79</v>
      </c>
      <c r="AY174" s="243" t="s">
        <v>116</v>
      </c>
    </row>
    <row r="175" spans="2:65" s="1" customFormat="1" ht="16.5" customHeight="1">
      <c r="B175" s="37"/>
      <c r="C175" s="204" t="s">
        <v>312</v>
      </c>
      <c r="D175" s="204" t="s">
        <v>119</v>
      </c>
      <c r="E175" s="205" t="s">
        <v>352</v>
      </c>
      <c r="F175" s="206" t="s">
        <v>353</v>
      </c>
      <c r="G175" s="207" t="s">
        <v>263</v>
      </c>
      <c r="H175" s="208">
        <v>25</v>
      </c>
      <c r="I175" s="209"/>
      <c r="J175" s="210">
        <f>ROUND(I175*H175,2)</f>
        <v>0</v>
      </c>
      <c r="K175" s="206" t="s">
        <v>123</v>
      </c>
      <c r="L175" s="42"/>
      <c r="M175" s="211" t="s">
        <v>1</v>
      </c>
      <c r="N175" s="212" t="s">
        <v>42</v>
      </c>
      <c r="O175" s="78"/>
      <c r="P175" s="213">
        <f>O175*H175</f>
        <v>0</v>
      </c>
      <c r="Q175" s="213">
        <v>0</v>
      </c>
      <c r="R175" s="213">
        <f>Q175*H175</f>
        <v>0</v>
      </c>
      <c r="S175" s="213">
        <v>0.024</v>
      </c>
      <c r="T175" s="214">
        <f>S175*H175</f>
        <v>0.6</v>
      </c>
      <c r="AR175" s="16" t="s">
        <v>266</v>
      </c>
      <c r="AT175" s="16" t="s">
        <v>119</v>
      </c>
      <c r="AU175" s="16" t="s">
        <v>81</v>
      </c>
      <c r="AY175" s="16" t="s">
        <v>116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16" t="s">
        <v>79</v>
      </c>
      <c r="BK175" s="215">
        <f>ROUND(I175*H175,2)</f>
        <v>0</v>
      </c>
      <c r="BL175" s="16" t="s">
        <v>266</v>
      </c>
      <c r="BM175" s="16" t="s">
        <v>354</v>
      </c>
    </row>
    <row r="176" spans="2:51" s="11" customFormat="1" ht="12">
      <c r="B176" s="222"/>
      <c r="C176" s="223"/>
      <c r="D176" s="216" t="s">
        <v>203</v>
      </c>
      <c r="E176" s="224" t="s">
        <v>1</v>
      </c>
      <c r="F176" s="225" t="s">
        <v>355</v>
      </c>
      <c r="G176" s="223"/>
      <c r="H176" s="226">
        <v>25</v>
      </c>
      <c r="I176" s="227"/>
      <c r="J176" s="223"/>
      <c r="K176" s="223"/>
      <c r="L176" s="228"/>
      <c r="M176" s="229"/>
      <c r="N176" s="230"/>
      <c r="O176" s="230"/>
      <c r="P176" s="230"/>
      <c r="Q176" s="230"/>
      <c r="R176" s="230"/>
      <c r="S176" s="230"/>
      <c r="T176" s="231"/>
      <c r="AT176" s="232" t="s">
        <v>203</v>
      </c>
      <c r="AU176" s="232" t="s">
        <v>81</v>
      </c>
      <c r="AV176" s="11" t="s">
        <v>81</v>
      </c>
      <c r="AW176" s="11" t="s">
        <v>32</v>
      </c>
      <c r="AX176" s="11" t="s">
        <v>71</v>
      </c>
      <c r="AY176" s="232" t="s">
        <v>116</v>
      </c>
    </row>
    <row r="177" spans="2:51" s="12" customFormat="1" ht="12">
      <c r="B177" s="233"/>
      <c r="C177" s="234"/>
      <c r="D177" s="216" t="s">
        <v>203</v>
      </c>
      <c r="E177" s="235" t="s">
        <v>1</v>
      </c>
      <c r="F177" s="236" t="s">
        <v>205</v>
      </c>
      <c r="G177" s="234"/>
      <c r="H177" s="237">
        <v>25</v>
      </c>
      <c r="I177" s="238"/>
      <c r="J177" s="234"/>
      <c r="K177" s="234"/>
      <c r="L177" s="239"/>
      <c r="M177" s="240"/>
      <c r="N177" s="241"/>
      <c r="O177" s="241"/>
      <c r="P177" s="241"/>
      <c r="Q177" s="241"/>
      <c r="R177" s="241"/>
      <c r="S177" s="241"/>
      <c r="T177" s="242"/>
      <c r="AT177" s="243" t="s">
        <v>203</v>
      </c>
      <c r="AU177" s="243" t="s">
        <v>81</v>
      </c>
      <c r="AV177" s="12" t="s">
        <v>140</v>
      </c>
      <c r="AW177" s="12" t="s">
        <v>32</v>
      </c>
      <c r="AX177" s="12" t="s">
        <v>79</v>
      </c>
      <c r="AY177" s="243" t="s">
        <v>116</v>
      </c>
    </row>
    <row r="178" spans="2:65" s="1" customFormat="1" ht="16.5" customHeight="1">
      <c r="B178" s="37"/>
      <c r="C178" s="204" t="s">
        <v>356</v>
      </c>
      <c r="D178" s="204" t="s">
        <v>119</v>
      </c>
      <c r="E178" s="205" t="s">
        <v>357</v>
      </c>
      <c r="F178" s="206" t="s">
        <v>358</v>
      </c>
      <c r="G178" s="207" t="s">
        <v>263</v>
      </c>
      <c r="H178" s="208">
        <v>20</v>
      </c>
      <c r="I178" s="209"/>
      <c r="J178" s="210">
        <f>ROUND(I178*H178,2)</f>
        <v>0</v>
      </c>
      <c r="K178" s="206" t="s">
        <v>123</v>
      </c>
      <c r="L178" s="42"/>
      <c r="M178" s="211" t="s">
        <v>1</v>
      </c>
      <c r="N178" s="212" t="s">
        <v>42</v>
      </c>
      <c r="O178" s="78"/>
      <c r="P178" s="213">
        <f>O178*H178</f>
        <v>0</v>
      </c>
      <c r="Q178" s="213">
        <v>0</v>
      </c>
      <c r="R178" s="213">
        <f>Q178*H178</f>
        <v>0</v>
      </c>
      <c r="S178" s="213">
        <v>0.032</v>
      </c>
      <c r="T178" s="214">
        <f>S178*H178</f>
        <v>0.64</v>
      </c>
      <c r="AR178" s="16" t="s">
        <v>266</v>
      </c>
      <c r="AT178" s="16" t="s">
        <v>119</v>
      </c>
      <c r="AU178" s="16" t="s">
        <v>81</v>
      </c>
      <c r="AY178" s="16" t="s">
        <v>116</v>
      </c>
      <c r="BE178" s="215">
        <f>IF(N178="základní",J178,0)</f>
        <v>0</v>
      </c>
      <c r="BF178" s="215">
        <f>IF(N178="snížená",J178,0)</f>
        <v>0</v>
      </c>
      <c r="BG178" s="215">
        <f>IF(N178="zákl. přenesená",J178,0)</f>
        <v>0</v>
      </c>
      <c r="BH178" s="215">
        <f>IF(N178="sníž. přenesená",J178,0)</f>
        <v>0</v>
      </c>
      <c r="BI178" s="215">
        <f>IF(N178="nulová",J178,0)</f>
        <v>0</v>
      </c>
      <c r="BJ178" s="16" t="s">
        <v>79</v>
      </c>
      <c r="BK178" s="215">
        <f>ROUND(I178*H178,2)</f>
        <v>0</v>
      </c>
      <c r="BL178" s="16" t="s">
        <v>266</v>
      </c>
      <c r="BM178" s="16" t="s">
        <v>359</v>
      </c>
    </row>
    <row r="179" spans="2:51" s="11" customFormat="1" ht="12">
      <c r="B179" s="222"/>
      <c r="C179" s="223"/>
      <c r="D179" s="216" t="s">
        <v>203</v>
      </c>
      <c r="E179" s="224" t="s">
        <v>1</v>
      </c>
      <c r="F179" s="225" t="s">
        <v>360</v>
      </c>
      <c r="G179" s="223"/>
      <c r="H179" s="226">
        <v>20</v>
      </c>
      <c r="I179" s="227"/>
      <c r="J179" s="223"/>
      <c r="K179" s="223"/>
      <c r="L179" s="228"/>
      <c r="M179" s="229"/>
      <c r="N179" s="230"/>
      <c r="O179" s="230"/>
      <c r="P179" s="230"/>
      <c r="Q179" s="230"/>
      <c r="R179" s="230"/>
      <c r="S179" s="230"/>
      <c r="T179" s="231"/>
      <c r="AT179" s="232" t="s">
        <v>203</v>
      </c>
      <c r="AU179" s="232" t="s">
        <v>81</v>
      </c>
      <c r="AV179" s="11" t="s">
        <v>81</v>
      </c>
      <c r="AW179" s="11" t="s">
        <v>32</v>
      </c>
      <c r="AX179" s="11" t="s">
        <v>71</v>
      </c>
      <c r="AY179" s="232" t="s">
        <v>116</v>
      </c>
    </row>
    <row r="180" spans="2:51" s="12" customFormat="1" ht="12">
      <c r="B180" s="233"/>
      <c r="C180" s="234"/>
      <c r="D180" s="216" t="s">
        <v>203</v>
      </c>
      <c r="E180" s="235" t="s">
        <v>1</v>
      </c>
      <c r="F180" s="236" t="s">
        <v>205</v>
      </c>
      <c r="G180" s="234"/>
      <c r="H180" s="237">
        <v>20</v>
      </c>
      <c r="I180" s="238"/>
      <c r="J180" s="234"/>
      <c r="K180" s="234"/>
      <c r="L180" s="239"/>
      <c r="M180" s="240"/>
      <c r="N180" s="241"/>
      <c r="O180" s="241"/>
      <c r="P180" s="241"/>
      <c r="Q180" s="241"/>
      <c r="R180" s="241"/>
      <c r="S180" s="241"/>
      <c r="T180" s="242"/>
      <c r="AT180" s="243" t="s">
        <v>203</v>
      </c>
      <c r="AU180" s="243" t="s">
        <v>81</v>
      </c>
      <c r="AV180" s="12" t="s">
        <v>140</v>
      </c>
      <c r="AW180" s="12" t="s">
        <v>32</v>
      </c>
      <c r="AX180" s="12" t="s">
        <v>79</v>
      </c>
      <c r="AY180" s="243" t="s">
        <v>116</v>
      </c>
    </row>
    <row r="181" spans="2:65" s="1" customFormat="1" ht="16.5" customHeight="1">
      <c r="B181" s="37"/>
      <c r="C181" s="204" t="s">
        <v>361</v>
      </c>
      <c r="D181" s="204" t="s">
        <v>119</v>
      </c>
      <c r="E181" s="205" t="s">
        <v>362</v>
      </c>
      <c r="F181" s="206" t="s">
        <v>363</v>
      </c>
      <c r="G181" s="207" t="s">
        <v>263</v>
      </c>
      <c r="H181" s="208">
        <v>20</v>
      </c>
      <c r="I181" s="209"/>
      <c r="J181" s="210">
        <f>ROUND(I181*H181,2)</f>
        <v>0</v>
      </c>
      <c r="K181" s="206" t="s">
        <v>123</v>
      </c>
      <c r="L181" s="42"/>
      <c r="M181" s="211" t="s">
        <v>1</v>
      </c>
      <c r="N181" s="212" t="s">
        <v>42</v>
      </c>
      <c r="O181" s="78"/>
      <c r="P181" s="213">
        <f>O181*H181</f>
        <v>0</v>
      </c>
      <c r="Q181" s="213">
        <v>0.02733</v>
      </c>
      <c r="R181" s="213">
        <f>Q181*H181</f>
        <v>0.5466</v>
      </c>
      <c r="S181" s="213">
        <v>0</v>
      </c>
      <c r="T181" s="214">
        <f>S181*H181</f>
        <v>0</v>
      </c>
      <c r="AR181" s="16" t="s">
        <v>266</v>
      </c>
      <c r="AT181" s="16" t="s">
        <v>119</v>
      </c>
      <c r="AU181" s="16" t="s">
        <v>81</v>
      </c>
      <c r="AY181" s="16" t="s">
        <v>116</v>
      </c>
      <c r="BE181" s="215">
        <f>IF(N181="základní",J181,0)</f>
        <v>0</v>
      </c>
      <c r="BF181" s="215">
        <f>IF(N181="snížená",J181,0)</f>
        <v>0</v>
      </c>
      <c r="BG181" s="215">
        <f>IF(N181="zákl. přenesená",J181,0)</f>
        <v>0</v>
      </c>
      <c r="BH181" s="215">
        <f>IF(N181="sníž. přenesená",J181,0)</f>
        <v>0</v>
      </c>
      <c r="BI181" s="215">
        <f>IF(N181="nulová",J181,0)</f>
        <v>0</v>
      </c>
      <c r="BJ181" s="16" t="s">
        <v>79</v>
      </c>
      <c r="BK181" s="215">
        <f>ROUND(I181*H181,2)</f>
        <v>0</v>
      </c>
      <c r="BL181" s="16" t="s">
        <v>266</v>
      </c>
      <c r="BM181" s="16" t="s">
        <v>364</v>
      </c>
    </row>
    <row r="182" spans="2:65" s="1" customFormat="1" ht="16.5" customHeight="1">
      <c r="B182" s="37"/>
      <c r="C182" s="204" t="s">
        <v>365</v>
      </c>
      <c r="D182" s="204" t="s">
        <v>119</v>
      </c>
      <c r="E182" s="205" t="s">
        <v>366</v>
      </c>
      <c r="F182" s="206" t="s">
        <v>367</v>
      </c>
      <c r="G182" s="207" t="s">
        <v>263</v>
      </c>
      <c r="H182" s="208">
        <v>400</v>
      </c>
      <c r="I182" s="209"/>
      <c r="J182" s="210">
        <f>ROUND(I182*H182,2)</f>
        <v>0</v>
      </c>
      <c r="K182" s="206" t="s">
        <v>123</v>
      </c>
      <c r="L182" s="42"/>
      <c r="M182" s="211" t="s">
        <v>1</v>
      </c>
      <c r="N182" s="212" t="s">
        <v>42</v>
      </c>
      <c r="O182" s="78"/>
      <c r="P182" s="213">
        <f>O182*H182</f>
        <v>0</v>
      </c>
      <c r="Q182" s="213">
        <v>0</v>
      </c>
      <c r="R182" s="213">
        <f>Q182*H182</f>
        <v>0</v>
      </c>
      <c r="S182" s="213">
        <v>0</v>
      </c>
      <c r="T182" s="214">
        <f>S182*H182</f>
        <v>0</v>
      </c>
      <c r="AR182" s="16" t="s">
        <v>266</v>
      </c>
      <c r="AT182" s="16" t="s">
        <v>119</v>
      </c>
      <c r="AU182" s="16" t="s">
        <v>81</v>
      </c>
      <c r="AY182" s="16" t="s">
        <v>116</v>
      </c>
      <c r="BE182" s="215">
        <f>IF(N182="základní",J182,0)</f>
        <v>0</v>
      </c>
      <c r="BF182" s="215">
        <f>IF(N182="snížená",J182,0)</f>
        <v>0</v>
      </c>
      <c r="BG182" s="215">
        <f>IF(N182="zákl. přenesená",J182,0)</f>
        <v>0</v>
      </c>
      <c r="BH182" s="215">
        <f>IF(N182="sníž. přenesená",J182,0)</f>
        <v>0</v>
      </c>
      <c r="BI182" s="215">
        <f>IF(N182="nulová",J182,0)</f>
        <v>0</v>
      </c>
      <c r="BJ182" s="16" t="s">
        <v>79</v>
      </c>
      <c r="BK182" s="215">
        <f>ROUND(I182*H182,2)</f>
        <v>0</v>
      </c>
      <c r="BL182" s="16" t="s">
        <v>266</v>
      </c>
      <c r="BM182" s="16" t="s">
        <v>368</v>
      </c>
    </row>
    <row r="183" spans="2:47" s="1" customFormat="1" ht="12">
      <c r="B183" s="37"/>
      <c r="C183" s="38"/>
      <c r="D183" s="216" t="s">
        <v>126</v>
      </c>
      <c r="E183" s="38"/>
      <c r="F183" s="217" t="s">
        <v>369</v>
      </c>
      <c r="G183" s="38"/>
      <c r="H183" s="38"/>
      <c r="I183" s="130"/>
      <c r="J183" s="38"/>
      <c r="K183" s="38"/>
      <c r="L183" s="42"/>
      <c r="M183" s="218"/>
      <c r="N183" s="78"/>
      <c r="O183" s="78"/>
      <c r="P183" s="78"/>
      <c r="Q183" s="78"/>
      <c r="R183" s="78"/>
      <c r="S183" s="78"/>
      <c r="T183" s="79"/>
      <c r="AT183" s="16" t="s">
        <v>126</v>
      </c>
      <c r="AU183" s="16" t="s">
        <v>81</v>
      </c>
    </row>
    <row r="184" spans="2:51" s="11" customFormat="1" ht="12">
      <c r="B184" s="222"/>
      <c r="C184" s="223"/>
      <c r="D184" s="216" t="s">
        <v>203</v>
      </c>
      <c r="E184" s="224" t="s">
        <v>1</v>
      </c>
      <c r="F184" s="225" t="s">
        <v>370</v>
      </c>
      <c r="G184" s="223"/>
      <c r="H184" s="226">
        <v>400</v>
      </c>
      <c r="I184" s="227"/>
      <c r="J184" s="223"/>
      <c r="K184" s="223"/>
      <c r="L184" s="228"/>
      <c r="M184" s="229"/>
      <c r="N184" s="230"/>
      <c r="O184" s="230"/>
      <c r="P184" s="230"/>
      <c r="Q184" s="230"/>
      <c r="R184" s="230"/>
      <c r="S184" s="230"/>
      <c r="T184" s="231"/>
      <c r="AT184" s="232" t="s">
        <v>203</v>
      </c>
      <c r="AU184" s="232" t="s">
        <v>81</v>
      </c>
      <c r="AV184" s="11" t="s">
        <v>81</v>
      </c>
      <c r="AW184" s="11" t="s">
        <v>32</v>
      </c>
      <c r="AX184" s="11" t="s">
        <v>71</v>
      </c>
      <c r="AY184" s="232" t="s">
        <v>116</v>
      </c>
    </row>
    <row r="185" spans="2:51" s="12" customFormat="1" ht="12">
      <c r="B185" s="233"/>
      <c r="C185" s="234"/>
      <c r="D185" s="216" t="s">
        <v>203</v>
      </c>
      <c r="E185" s="235" t="s">
        <v>1</v>
      </c>
      <c r="F185" s="236" t="s">
        <v>205</v>
      </c>
      <c r="G185" s="234"/>
      <c r="H185" s="237">
        <v>400</v>
      </c>
      <c r="I185" s="238"/>
      <c r="J185" s="234"/>
      <c r="K185" s="234"/>
      <c r="L185" s="239"/>
      <c r="M185" s="240"/>
      <c r="N185" s="241"/>
      <c r="O185" s="241"/>
      <c r="P185" s="241"/>
      <c r="Q185" s="241"/>
      <c r="R185" s="241"/>
      <c r="S185" s="241"/>
      <c r="T185" s="242"/>
      <c r="AT185" s="243" t="s">
        <v>203</v>
      </c>
      <c r="AU185" s="243" t="s">
        <v>81</v>
      </c>
      <c r="AV185" s="12" t="s">
        <v>140</v>
      </c>
      <c r="AW185" s="12" t="s">
        <v>32</v>
      </c>
      <c r="AX185" s="12" t="s">
        <v>79</v>
      </c>
      <c r="AY185" s="243" t="s">
        <v>116</v>
      </c>
    </row>
    <row r="186" spans="2:65" s="1" customFormat="1" ht="16.5" customHeight="1">
      <c r="B186" s="37"/>
      <c r="C186" s="204" t="s">
        <v>371</v>
      </c>
      <c r="D186" s="204" t="s">
        <v>119</v>
      </c>
      <c r="E186" s="205" t="s">
        <v>372</v>
      </c>
      <c r="F186" s="206" t="s">
        <v>373</v>
      </c>
      <c r="G186" s="207" t="s">
        <v>263</v>
      </c>
      <c r="H186" s="208">
        <v>170</v>
      </c>
      <c r="I186" s="209"/>
      <c r="J186" s="210">
        <f>ROUND(I186*H186,2)</f>
        <v>0</v>
      </c>
      <c r="K186" s="206" t="s">
        <v>123</v>
      </c>
      <c r="L186" s="42"/>
      <c r="M186" s="211" t="s">
        <v>1</v>
      </c>
      <c r="N186" s="212" t="s">
        <v>42</v>
      </c>
      <c r="O186" s="78"/>
      <c r="P186" s="213">
        <f>O186*H186</f>
        <v>0</v>
      </c>
      <c r="Q186" s="213">
        <v>0</v>
      </c>
      <c r="R186" s="213">
        <f>Q186*H186</f>
        <v>0</v>
      </c>
      <c r="S186" s="213">
        <v>0</v>
      </c>
      <c r="T186" s="214">
        <f>S186*H186</f>
        <v>0</v>
      </c>
      <c r="AR186" s="16" t="s">
        <v>266</v>
      </c>
      <c r="AT186" s="16" t="s">
        <v>119</v>
      </c>
      <c r="AU186" s="16" t="s">
        <v>81</v>
      </c>
      <c r="AY186" s="16" t="s">
        <v>116</v>
      </c>
      <c r="BE186" s="215">
        <f>IF(N186="základní",J186,0)</f>
        <v>0</v>
      </c>
      <c r="BF186" s="215">
        <f>IF(N186="snížená",J186,0)</f>
        <v>0</v>
      </c>
      <c r="BG186" s="215">
        <f>IF(N186="zákl. přenesená",J186,0)</f>
        <v>0</v>
      </c>
      <c r="BH186" s="215">
        <f>IF(N186="sníž. přenesená",J186,0)</f>
        <v>0</v>
      </c>
      <c r="BI186" s="215">
        <f>IF(N186="nulová",J186,0)</f>
        <v>0</v>
      </c>
      <c r="BJ186" s="16" t="s">
        <v>79</v>
      </c>
      <c r="BK186" s="215">
        <f>ROUND(I186*H186,2)</f>
        <v>0</v>
      </c>
      <c r="BL186" s="16" t="s">
        <v>266</v>
      </c>
      <c r="BM186" s="16" t="s">
        <v>374</v>
      </c>
    </row>
    <row r="187" spans="2:47" s="1" customFormat="1" ht="12">
      <c r="B187" s="37"/>
      <c r="C187" s="38"/>
      <c r="D187" s="216" t="s">
        <v>126</v>
      </c>
      <c r="E187" s="38"/>
      <c r="F187" s="217" t="s">
        <v>369</v>
      </c>
      <c r="G187" s="38"/>
      <c r="H187" s="38"/>
      <c r="I187" s="130"/>
      <c r="J187" s="38"/>
      <c r="K187" s="38"/>
      <c r="L187" s="42"/>
      <c r="M187" s="218"/>
      <c r="N187" s="78"/>
      <c r="O187" s="78"/>
      <c r="P187" s="78"/>
      <c r="Q187" s="78"/>
      <c r="R187" s="78"/>
      <c r="S187" s="78"/>
      <c r="T187" s="79"/>
      <c r="AT187" s="16" t="s">
        <v>126</v>
      </c>
      <c r="AU187" s="16" t="s">
        <v>81</v>
      </c>
    </row>
    <row r="188" spans="2:51" s="11" customFormat="1" ht="12">
      <c r="B188" s="222"/>
      <c r="C188" s="223"/>
      <c r="D188" s="216" t="s">
        <v>203</v>
      </c>
      <c r="E188" s="224" t="s">
        <v>1</v>
      </c>
      <c r="F188" s="225" t="s">
        <v>375</v>
      </c>
      <c r="G188" s="223"/>
      <c r="H188" s="226">
        <v>86</v>
      </c>
      <c r="I188" s="227"/>
      <c r="J188" s="223"/>
      <c r="K188" s="223"/>
      <c r="L188" s="228"/>
      <c r="M188" s="229"/>
      <c r="N188" s="230"/>
      <c r="O188" s="230"/>
      <c r="P188" s="230"/>
      <c r="Q188" s="230"/>
      <c r="R188" s="230"/>
      <c r="S188" s="230"/>
      <c r="T188" s="231"/>
      <c r="AT188" s="232" t="s">
        <v>203</v>
      </c>
      <c r="AU188" s="232" t="s">
        <v>81</v>
      </c>
      <c r="AV188" s="11" t="s">
        <v>81</v>
      </c>
      <c r="AW188" s="11" t="s">
        <v>32</v>
      </c>
      <c r="AX188" s="11" t="s">
        <v>71</v>
      </c>
      <c r="AY188" s="232" t="s">
        <v>116</v>
      </c>
    </row>
    <row r="189" spans="2:51" s="11" customFormat="1" ht="12">
      <c r="B189" s="222"/>
      <c r="C189" s="223"/>
      <c r="D189" s="216" t="s">
        <v>203</v>
      </c>
      <c r="E189" s="224" t="s">
        <v>1</v>
      </c>
      <c r="F189" s="225" t="s">
        <v>376</v>
      </c>
      <c r="G189" s="223"/>
      <c r="H189" s="226">
        <v>34</v>
      </c>
      <c r="I189" s="227"/>
      <c r="J189" s="223"/>
      <c r="K189" s="223"/>
      <c r="L189" s="228"/>
      <c r="M189" s="229"/>
      <c r="N189" s="230"/>
      <c r="O189" s="230"/>
      <c r="P189" s="230"/>
      <c r="Q189" s="230"/>
      <c r="R189" s="230"/>
      <c r="S189" s="230"/>
      <c r="T189" s="231"/>
      <c r="AT189" s="232" t="s">
        <v>203</v>
      </c>
      <c r="AU189" s="232" t="s">
        <v>81</v>
      </c>
      <c r="AV189" s="11" t="s">
        <v>81</v>
      </c>
      <c r="AW189" s="11" t="s">
        <v>32</v>
      </c>
      <c r="AX189" s="11" t="s">
        <v>71</v>
      </c>
      <c r="AY189" s="232" t="s">
        <v>116</v>
      </c>
    </row>
    <row r="190" spans="2:51" s="11" customFormat="1" ht="12">
      <c r="B190" s="222"/>
      <c r="C190" s="223"/>
      <c r="D190" s="216" t="s">
        <v>203</v>
      </c>
      <c r="E190" s="224" t="s">
        <v>1</v>
      </c>
      <c r="F190" s="225" t="s">
        <v>377</v>
      </c>
      <c r="G190" s="223"/>
      <c r="H190" s="226">
        <v>50</v>
      </c>
      <c r="I190" s="227"/>
      <c r="J190" s="223"/>
      <c r="K190" s="223"/>
      <c r="L190" s="228"/>
      <c r="M190" s="229"/>
      <c r="N190" s="230"/>
      <c r="O190" s="230"/>
      <c r="P190" s="230"/>
      <c r="Q190" s="230"/>
      <c r="R190" s="230"/>
      <c r="S190" s="230"/>
      <c r="T190" s="231"/>
      <c r="AT190" s="232" t="s">
        <v>203</v>
      </c>
      <c r="AU190" s="232" t="s">
        <v>81</v>
      </c>
      <c r="AV190" s="11" t="s">
        <v>81</v>
      </c>
      <c r="AW190" s="11" t="s">
        <v>32</v>
      </c>
      <c r="AX190" s="11" t="s">
        <v>71</v>
      </c>
      <c r="AY190" s="232" t="s">
        <v>116</v>
      </c>
    </row>
    <row r="191" spans="2:51" s="12" customFormat="1" ht="12">
      <c r="B191" s="233"/>
      <c r="C191" s="234"/>
      <c r="D191" s="216" t="s">
        <v>203</v>
      </c>
      <c r="E191" s="235" t="s">
        <v>1</v>
      </c>
      <c r="F191" s="236" t="s">
        <v>205</v>
      </c>
      <c r="G191" s="234"/>
      <c r="H191" s="237">
        <v>170</v>
      </c>
      <c r="I191" s="238"/>
      <c r="J191" s="234"/>
      <c r="K191" s="234"/>
      <c r="L191" s="239"/>
      <c r="M191" s="240"/>
      <c r="N191" s="241"/>
      <c r="O191" s="241"/>
      <c r="P191" s="241"/>
      <c r="Q191" s="241"/>
      <c r="R191" s="241"/>
      <c r="S191" s="241"/>
      <c r="T191" s="242"/>
      <c r="AT191" s="243" t="s">
        <v>203</v>
      </c>
      <c r="AU191" s="243" t="s">
        <v>81</v>
      </c>
      <c r="AV191" s="12" t="s">
        <v>140</v>
      </c>
      <c r="AW191" s="12" t="s">
        <v>32</v>
      </c>
      <c r="AX191" s="12" t="s">
        <v>79</v>
      </c>
      <c r="AY191" s="243" t="s">
        <v>116</v>
      </c>
    </row>
    <row r="192" spans="2:65" s="1" customFormat="1" ht="16.5" customHeight="1">
      <c r="B192" s="37"/>
      <c r="C192" s="254" t="s">
        <v>378</v>
      </c>
      <c r="D192" s="254" t="s">
        <v>309</v>
      </c>
      <c r="E192" s="255" t="s">
        <v>379</v>
      </c>
      <c r="F192" s="256" t="s">
        <v>380</v>
      </c>
      <c r="G192" s="257" t="s">
        <v>252</v>
      </c>
      <c r="H192" s="258">
        <v>13.244</v>
      </c>
      <c r="I192" s="259"/>
      <c r="J192" s="260">
        <f>ROUND(I192*H192,2)</f>
        <v>0</v>
      </c>
      <c r="K192" s="256" t="s">
        <v>123</v>
      </c>
      <c r="L192" s="261"/>
      <c r="M192" s="262" t="s">
        <v>1</v>
      </c>
      <c r="N192" s="263" t="s">
        <v>42</v>
      </c>
      <c r="O192" s="78"/>
      <c r="P192" s="213">
        <f>O192*H192</f>
        <v>0</v>
      </c>
      <c r="Q192" s="213">
        <v>0.55</v>
      </c>
      <c r="R192" s="213">
        <f>Q192*H192</f>
        <v>7.2842</v>
      </c>
      <c r="S192" s="213">
        <v>0</v>
      </c>
      <c r="T192" s="214">
        <f>S192*H192</f>
        <v>0</v>
      </c>
      <c r="AR192" s="16" t="s">
        <v>312</v>
      </c>
      <c r="AT192" s="16" t="s">
        <v>309</v>
      </c>
      <c r="AU192" s="16" t="s">
        <v>81</v>
      </c>
      <c r="AY192" s="16" t="s">
        <v>116</v>
      </c>
      <c r="BE192" s="215">
        <f>IF(N192="základní",J192,0)</f>
        <v>0</v>
      </c>
      <c r="BF192" s="215">
        <f>IF(N192="snížená",J192,0)</f>
        <v>0</v>
      </c>
      <c r="BG192" s="215">
        <f>IF(N192="zákl. přenesená",J192,0)</f>
        <v>0</v>
      </c>
      <c r="BH192" s="215">
        <f>IF(N192="sníž. přenesená",J192,0)</f>
        <v>0</v>
      </c>
      <c r="BI192" s="215">
        <f>IF(N192="nulová",J192,0)</f>
        <v>0</v>
      </c>
      <c r="BJ192" s="16" t="s">
        <v>79</v>
      </c>
      <c r="BK192" s="215">
        <f>ROUND(I192*H192,2)</f>
        <v>0</v>
      </c>
      <c r="BL192" s="16" t="s">
        <v>266</v>
      </c>
      <c r="BM192" s="16" t="s">
        <v>381</v>
      </c>
    </row>
    <row r="193" spans="2:51" s="11" customFormat="1" ht="12">
      <c r="B193" s="222"/>
      <c r="C193" s="223"/>
      <c r="D193" s="216" t="s">
        <v>203</v>
      </c>
      <c r="E193" s="224" t="s">
        <v>1</v>
      </c>
      <c r="F193" s="225" t="s">
        <v>382</v>
      </c>
      <c r="G193" s="223"/>
      <c r="H193" s="226">
        <v>3.323</v>
      </c>
      <c r="I193" s="227"/>
      <c r="J193" s="223"/>
      <c r="K193" s="223"/>
      <c r="L193" s="228"/>
      <c r="M193" s="229"/>
      <c r="N193" s="230"/>
      <c r="O193" s="230"/>
      <c r="P193" s="230"/>
      <c r="Q193" s="230"/>
      <c r="R193" s="230"/>
      <c r="S193" s="230"/>
      <c r="T193" s="231"/>
      <c r="AT193" s="232" t="s">
        <v>203</v>
      </c>
      <c r="AU193" s="232" t="s">
        <v>81</v>
      </c>
      <c r="AV193" s="11" t="s">
        <v>81</v>
      </c>
      <c r="AW193" s="11" t="s">
        <v>32</v>
      </c>
      <c r="AX193" s="11" t="s">
        <v>71</v>
      </c>
      <c r="AY193" s="232" t="s">
        <v>116</v>
      </c>
    </row>
    <row r="194" spans="2:51" s="11" customFormat="1" ht="12">
      <c r="B194" s="222"/>
      <c r="C194" s="223"/>
      <c r="D194" s="216" t="s">
        <v>203</v>
      </c>
      <c r="E194" s="224" t="s">
        <v>1</v>
      </c>
      <c r="F194" s="225" t="s">
        <v>383</v>
      </c>
      <c r="G194" s="223"/>
      <c r="H194" s="226">
        <v>1.642</v>
      </c>
      <c r="I194" s="227"/>
      <c r="J194" s="223"/>
      <c r="K194" s="223"/>
      <c r="L194" s="228"/>
      <c r="M194" s="229"/>
      <c r="N194" s="230"/>
      <c r="O194" s="230"/>
      <c r="P194" s="230"/>
      <c r="Q194" s="230"/>
      <c r="R194" s="230"/>
      <c r="S194" s="230"/>
      <c r="T194" s="231"/>
      <c r="AT194" s="232" t="s">
        <v>203</v>
      </c>
      <c r="AU194" s="232" t="s">
        <v>81</v>
      </c>
      <c r="AV194" s="11" t="s">
        <v>81</v>
      </c>
      <c r="AW194" s="11" t="s">
        <v>32</v>
      </c>
      <c r="AX194" s="11" t="s">
        <v>71</v>
      </c>
      <c r="AY194" s="232" t="s">
        <v>116</v>
      </c>
    </row>
    <row r="195" spans="2:51" s="11" customFormat="1" ht="12">
      <c r="B195" s="222"/>
      <c r="C195" s="223"/>
      <c r="D195" s="216" t="s">
        <v>203</v>
      </c>
      <c r="E195" s="224" t="s">
        <v>1</v>
      </c>
      <c r="F195" s="225" t="s">
        <v>384</v>
      </c>
      <c r="G195" s="223"/>
      <c r="H195" s="226">
        <v>4.14</v>
      </c>
      <c r="I195" s="227"/>
      <c r="J195" s="223"/>
      <c r="K195" s="223"/>
      <c r="L195" s="228"/>
      <c r="M195" s="229"/>
      <c r="N195" s="230"/>
      <c r="O195" s="230"/>
      <c r="P195" s="230"/>
      <c r="Q195" s="230"/>
      <c r="R195" s="230"/>
      <c r="S195" s="230"/>
      <c r="T195" s="231"/>
      <c r="AT195" s="232" t="s">
        <v>203</v>
      </c>
      <c r="AU195" s="232" t="s">
        <v>81</v>
      </c>
      <c r="AV195" s="11" t="s">
        <v>81</v>
      </c>
      <c r="AW195" s="11" t="s">
        <v>32</v>
      </c>
      <c r="AX195" s="11" t="s">
        <v>71</v>
      </c>
      <c r="AY195" s="232" t="s">
        <v>116</v>
      </c>
    </row>
    <row r="196" spans="2:51" s="11" customFormat="1" ht="12">
      <c r="B196" s="222"/>
      <c r="C196" s="223"/>
      <c r="D196" s="216" t="s">
        <v>203</v>
      </c>
      <c r="E196" s="224" t="s">
        <v>1</v>
      </c>
      <c r="F196" s="225" t="s">
        <v>385</v>
      </c>
      <c r="G196" s="223"/>
      <c r="H196" s="226">
        <v>1.932</v>
      </c>
      <c r="I196" s="227"/>
      <c r="J196" s="223"/>
      <c r="K196" s="223"/>
      <c r="L196" s="228"/>
      <c r="M196" s="229"/>
      <c r="N196" s="230"/>
      <c r="O196" s="230"/>
      <c r="P196" s="230"/>
      <c r="Q196" s="230"/>
      <c r="R196" s="230"/>
      <c r="S196" s="230"/>
      <c r="T196" s="231"/>
      <c r="AT196" s="232" t="s">
        <v>203</v>
      </c>
      <c r="AU196" s="232" t="s">
        <v>81</v>
      </c>
      <c r="AV196" s="11" t="s">
        <v>81</v>
      </c>
      <c r="AW196" s="11" t="s">
        <v>32</v>
      </c>
      <c r="AX196" s="11" t="s">
        <v>71</v>
      </c>
      <c r="AY196" s="232" t="s">
        <v>116</v>
      </c>
    </row>
    <row r="197" spans="2:51" s="14" customFormat="1" ht="12">
      <c r="B197" s="265"/>
      <c r="C197" s="266"/>
      <c r="D197" s="216" t="s">
        <v>203</v>
      </c>
      <c r="E197" s="267" t="s">
        <v>1</v>
      </c>
      <c r="F197" s="268" t="s">
        <v>386</v>
      </c>
      <c r="G197" s="266"/>
      <c r="H197" s="269">
        <v>11.037</v>
      </c>
      <c r="I197" s="270"/>
      <c r="J197" s="266"/>
      <c r="K197" s="266"/>
      <c r="L197" s="271"/>
      <c r="M197" s="272"/>
      <c r="N197" s="273"/>
      <c r="O197" s="273"/>
      <c r="P197" s="273"/>
      <c r="Q197" s="273"/>
      <c r="R197" s="273"/>
      <c r="S197" s="273"/>
      <c r="T197" s="274"/>
      <c r="AT197" s="275" t="s">
        <v>203</v>
      </c>
      <c r="AU197" s="275" t="s">
        <v>81</v>
      </c>
      <c r="AV197" s="14" t="s">
        <v>133</v>
      </c>
      <c r="AW197" s="14" t="s">
        <v>32</v>
      </c>
      <c r="AX197" s="14" t="s">
        <v>71</v>
      </c>
      <c r="AY197" s="275" t="s">
        <v>116</v>
      </c>
    </row>
    <row r="198" spans="2:51" s="11" customFormat="1" ht="12">
      <c r="B198" s="222"/>
      <c r="C198" s="223"/>
      <c r="D198" s="216" t="s">
        <v>203</v>
      </c>
      <c r="E198" s="224" t="s">
        <v>1</v>
      </c>
      <c r="F198" s="225" t="s">
        <v>387</v>
      </c>
      <c r="G198" s="223"/>
      <c r="H198" s="226">
        <v>2.207</v>
      </c>
      <c r="I198" s="227"/>
      <c r="J198" s="223"/>
      <c r="K198" s="223"/>
      <c r="L198" s="228"/>
      <c r="M198" s="229"/>
      <c r="N198" s="230"/>
      <c r="O198" s="230"/>
      <c r="P198" s="230"/>
      <c r="Q198" s="230"/>
      <c r="R198" s="230"/>
      <c r="S198" s="230"/>
      <c r="T198" s="231"/>
      <c r="AT198" s="232" t="s">
        <v>203</v>
      </c>
      <c r="AU198" s="232" t="s">
        <v>81</v>
      </c>
      <c r="AV198" s="11" t="s">
        <v>81</v>
      </c>
      <c r="AW198" s="11" t="s">
        <v>32</v>
      </c>
      <c r="AX198" s="11" t="s">
        <v>71</v>
      </c>
      <c r="AY198" s="232" t="s">
        <v>116</v>
      </c>
    </row>
    <row r="199" spans="2:51" s="12" customFormat="1" ht="12">
      <c r="B199" s="233"/>
      <c r="C199" s="234"/>
      <c r="D199" s="216" t="s">
        <v>203</v>
      </c>
      <c r="E199" s="235" t="s">
        <v>1</v>
      </c>
      <c r="F199" s="236" t="s">
        <v>205</v>
      </c>
      <c r="G199" s="234"/>
      <c r="H199" s="237">
        <v>13.244</v>
      </c>
      <c r="I199" s="238"/>
      <c r="J199" s="234"/>
      <c r="K199" s="234"/>
      <c r="L199" s="239"/>
      <c r="M199" s="240"/>
      <c r="N199" s="241"/>
      <c r="O199" s="241"/>
      <c r="P199" s="241"/>
      <c r="Q199" s="241"/>
      <c r="R199" s="241"/>
      <c r="S199" s="241"/>
      <c r="T199" s="242"/>
      <c r="AT199" s="243" t="s">
        <v>203</v>
      </c>
      <c r="AU199" s="243" t="s">
        <v>81</v>
      </c>
      <c r="AV199" s="12" t="s">
        <v>140</v>
      </c>
      <c r="AW199" s="12" t="s">
        <v>32</v>
      </c>
      <c r="AX199" s="12" t="s">
        <v>79</v>
      </c>
      <c r="AY199" s="243" t="s">
        <v>116</v>
      </c>
    </row>
    <row r="200" spans="2:65" s="1" customFormat="1" ht="16.5" customHeight="1">
      <c r="B200" s="37"/>
      <c r="C200" s="204" t="s">
        <v>388</v>
      </c>
      <c r="D200" s="204" t="s">
        <v>119</v>
      </c>
      <c r="E200" s="205" t="s">
        <v>389</v>
      </c>
      <c r="F200" s="206" t="s">
        <v>390</v>
      </c>
      <c r="G200" s="207" t="s">
        <v>201</v>
      </c>
      <c r="H200" s="208">
        <v>20</v>
      </c>
      <c r="I200" s="209"/>
      <c r="J200" s="210">
        <f>ROUND(I200*H200,2)</f>
        <v>0</v>
      </c>
      <c r="K200" s="206" t="s">
        <v>123</v>
      </c>
      <c r="L200" s="42"/>
      <c r="M200" s="211" t="s">
        <v>1</v>
      </c>
      <c r="N200" s="212" t="s">
        <v>42</v>
      </c>
      <c r="O200" s="78"/>
      <c r="P200" s="213">
        <f>O200*H200</f>
        <v>0</v>
      </c>
      <c r="Q200" s="213">
        <v>0</v>
      </c>
      <c r="R200" s="213">
        <f>Q200*H200</f>
        <v>0</v>
      </c>
      <c r="S200" s="213">
        <v>0</v>
      </c>
      <c r="T200" s="214">
        <f>S200*H200</f>
        <v>0</v>
      </c>
      <c r="AR200" s="16" t="s">
        <v>266</v>
      </c>
      <c r="AT200" s="16" t="s">
        <v>119</v>
      </c>
      <c r="AU200" s="16" t="s">
        <v>81</v>
      </c>
      <c r="AY200" s="16" t="s">
        <v>116</v>
      </c>
      <c r="BE200" s="215">
        <f>IF(N200="základní",J200,0)</f>
        <v>0</v>
      </c>
      <c r="BF200" s="215">
        <f>IF(N200="snížená",J200,0)</f>
        <v>0</v>
      </c>
      <c r="BG200" s="215">
        <f>IF(N200="zákl. přenesená",J200,0)</f>
        <v>0</v>
      </c>
      <c r="BH200" s="215">
        <f>IF(N200="sníž. přenesená",J200,0)</f>
        <v>0</v>
      </c>
      <c r="BI200" s="215">
        <f>IF(N200="nulová",J200,0)</f>
        <v>0</v>
      </c>
      <c r="BJ200" s="16" t="s">
        <v>79</v>
      </c>
      <c r="BK200" s="215">
        <f>ROUND(I200*H200,2)</f>
        <v>0</v>
      </c>
      <c r="BL200" s="16" t="s">
        <v>266</v>
      </c>
      <c r="BM200" s="16" t="s">
        <v>391</v>
      </c>
    </row>
    <row r="201" spans="2:51" s="11" customFormat="1" ht="12">
      <c r="B201" s="222"/>
      <c r="C201" s="223"/>
      <c r="D201" s="216" t="s">
        <v>203</v>
      </c>
      <c r="E201" s="224" t="s">
        <v>1</v>
      </c>
      <c r="F201" s="225" t="s">
        <v>360</v>
      </c>
      <c r="G201" s="223"/>
      <c r="H201" s="226">
        <v>20</v>
      </c>
      <c r="I201" s="227"/>
      <c r="J201" s="223"/>
      <c r="K201" s="223"/>
      <c r="L201" s="228"/>
      <c r="M201" s="229"/>
      <c r="N201" s="230"/>
      <c r="O201" s="230"/>
      <c r="P201" s="230"/>
      <c r="Q201" s="230"/>
      <c r="R201" s="230"/>
      <c r="S201" s="230"/>
      <c r="T201" s="231"/>
      <c r="AT201" s="232" t="s">
        <v>203</v>
      </c>
      <c r="AU201" s="232" t="s">
        <v>81</v>
      </c>
      <c r="AV201" s="11" t="s">
        <v>81</v>
      </c>
      <c r="AW201" s="11" t="s">
        <v>32</v>
      </c>
      <c r="AX201" s="11" t="s">
        <v>71</v>
      </c>
      <c r="AY201" s="232" t="s">
        <v>116</v>
      </c>
    </row>
    <row r="202" spans="2:51" s="12" customFormat="1" ht="12">
      <c r="B202" s="233"/>
      <c r="C202" s="234"/>
      <c r="D202" s="216" t="s">
        <v>203</v>
      </c>
      <c r="E202" s="235" t="s">
        <v>1</v>
      </c>
      <c r="F202" s="236" t="s">
        <v>205</v>
      </c>
      <c r="G202" s="234"/>
      <c r="H202" s="237">
        <v>20</v>
      </c>
      <c r="I202" s="238"/>
      <c r="J202" s="234"/>
      <c r="K202" s="234"/>
      <c r="L202" s="239"/>
      <c r="M202" s="240"/>
      <c r="N202" s="241"/>
      <c r="O202" s="241"/>
      <c r="P202" s="241"/>
      <c r="Q202" s="241"/>
      <c r="R202" s="241"/>
      <c r="S202" s="241"/>
      <c r="T202" s="242"/>
      <c r="AT202" s="243" t="s">
        <v>203</v>
      </c>
      <c r="AU202" s="243" t="s">
        <v>81</v>
      </c>
      <c r="AV202" s="12" t="s">
        <v>140</v>
      </c>
      <c r="AW202" s="12" t="s">
        <v>32</v>
      </c>
      <c r="AX202" s="12" t="s">
        <v>79</v>
      </c>
      <c r="AY202" s="243" t="s">
        <v>116</v>
      </c>
    </row>
    <row r="203" spans="2:65" s="1" customFormat="1" ht="16.5" customHeight="1">
      <c r="B203" s="37"/>
      <c r="C203" s="254" t="s">
        <v>392</v>
      </c>
      <c r="D203" s="254" t="s">
        <v>309</v>
      </c>
      <c r="E203" s="255" t="s">
        <v>393</v>
      </c>
      <c r="F203" s="256" t="s">
        <v>394</v>
      </c>
      <c r="G203" s="257" t="s">
        <v>252</v>
      </c>
      <c r="H203" s="258">
        <v>0.66</v>
      </c>
      <c r="I203" s="259"/>
      <c r="J203" s="260">
        <f>ROUND(I203*H203,2)</f>
        <v>0</v>
      </c>
      <c r="K203" s="256" t="s">
        <v>123</v>
      </c>
      <c r="L203" s="261"/>
      <c r="M203" s="262" t="s">
        <v>1</v>
      </c>
      <c r="N203" s="263" t="s">
        <v>42</v>
      </c>
      <c r="O203" s="78"/>
      <c r="P203" s="213">
        <f>O203*H203</f>
        <v>0</v>
      </c>
      <c r="Q203" s="213">
        <v>0.55</v>
      </c>
      <c r="R203" s="213">
        <f>Q203*H203</f>
        <v>0.36300000000000004</v>
      </c>
      <c r="S203" s="213">
        <v>0</v>
      </c>
      <c r="T203" s="214">
        <f>S203*H203</f>
        <v>0</v>
      </c>
      <c r="AR203" s="16" t="s">
        <v>312</v>
      </c>
      <c r="AT203" s="16" t="s">
        <v>309</v>
      </c>
      <c r="AU203" s="16" t="s">
        <v>81</v>
      </c>
      <c r="AY203" s="16" t="s">
        <v>116</v>
      </c>
      <c r="BE203" s="215">
        <f>IF(N203="základní",J203,0)</f>
        <v>0</v>
      </c>
      <c r="BF203" s="215">
        <f>IF(N203="snížená",J203,0)</f>
        <v>0</v>
      </c>
      <c r="BG203" s="215">
        <f>IF(N203="zákl. přenesená",J203,0)</f>
        <v>0</v>
      </c>
      <c r="BH203" s="215">
        <f>IF(N203="sníž. přenesená",J203,0)</f>
        <v>0</v>
      </c>
      <c r="BI203" s="215">
        <f>IF(N203="nulová",J203,0)</f>
        <v>0</v>
      </c>
      <c r="BJ203" s="16" t="s">
        <v>79</v>
      </c>
      <c r="BK203" s="215">
        <f>ROUND(I203*H203,2)</f>
        <v>0</v>
      </c>
      <c r="BL203" s="16" t="s">
        <v>266</v>
      </c>
      <c r="BM203" s="16" t="s">
        <v>395</v>
      </c>
    </row>
    <row r="204" spans="2:51" s="11" customFormat="1" ht="12">
      <c r="B204" s="222"/>
      <c r="C204" s="223"/>
      <c r="D204" s="216" t="s">
        <v>203</v>
      </c>
      <c r="E204" s="223"/>
      <c r="F204" s="225" t="s">
        <v>396</v>
      </c>
      <c r="G204" s="223"/>
      <c r="H204" s="226">
        <v>0.66</v>
      </c>
      <c r="I204" s="227"/>
      <c r="J204" s="223"/>
      <c r="K204" s="223"/>
      <c r="L204" s="228"/>
      <c r="M204" s="229"/>
      <c r="N204" s="230"/>
      <c r="O204" s="230"/>
      <c r="P204" s="230"/>
      <c r="Q204" s="230"/>
      <c r="R204" s="230"/>
      <c r="S204" s="230"/>
      <c r="T204" s="231"/>
      <c r="AT204" s="232" t="s">
        <v>203</v>
      </c>
      <c r="AU204" s="232" t="s">
        <v>81</v>
      </c>
      <c r="AV204" s="11" t="s">
        <v>81</v>
      </c>
      <c r="AW204" s="11" t="s">
        <v>4</v>
      </c>
      <c r="AX204" s="11" t="s">
        <v>79</v>
      </c>
      <c r="AY204" s="232" t="s">
        <v>116</v>
      </c>
    </row>
    <row r="205" spans="2:65" s="1" customFormat="1" ht="16.5" customHeight="1">
      <c r="B205" s="37"/>
      <c r="C205" s="204" t="s">
        <v>397</v>
      </c>
      <c r="D205" s="204" t="s">
        <v>119</v>
      </c>
      <c r="E205" s="205" t="s">
        <v>398</v>
      </c>
      <c r="F205" s="206" t="s">
        <v>399</v>
      </c>
      <c r="G205" s="207" t="s">
        <v>201</v>
      </c>
      <c r="H205" s="208">
        <v>20</v>
      </c>
      <c r="I205" s="209"/>
      <c r="J205" s="210">
        <f>ROUND(I205*H205,2)</f>
        <v>0</v>
      </c>
      <c r="K205" s="206" t="s">
        <v>123</v>
      </c>
      <c r="L205" s="42"/>
      <c r="M205" s="211" t="s">
        <v>1</v>
      </c>
      <c r="N205" s="212" t="s">
        <v>42</v>
      </c>
      <c r="O205" s="78"/>
      <c r="P205" s="213">
        <f>O205*H205</f>
        <v>0</v>
      </c>
      <c r="Q205" s="213">
        <v>0</v>
      </c>
      <c r="R205" s="213">
        <f>Q205*H205</f>
        <v>0</v>
      </c>
      <c r="S205" s="213">
        <v>0.015</v>
      </c>
      <c r="T205" s="214">
        <f>S205*H205</f>
        <v>0.3</v>
      </c>
      <c r="AR205" s="16" t="s">
        <v>266</v>
      </c>
      <c r="AT205" s="16" t="s">
        <v>119</v>
      </c>
      <c r="AU205" s="16" t="s">
        <v>81</v>
      </c>
      <c r="AY205" s="16" t="s">
        <v>116</v>
      </c>
      <c r="BE205" s="215">
        <f>IF(N205="základní",J205,0)</f>
        <v>0</v>
      </c>
      <c r="BF205" s="215">
        <f>IF(N205="snížená",J205,0)</f>
        <v>0</v>
      </c>
      <c r="BG205" s="215">
        <f>IF(N205="zákl. přenesená",J205,0)</f>
        <v>0</v>
      </c>
      <c r="BH205" s="215">
        <f>IF(N205="sníž. přenesená",J205,0)</f>
        <v>0</v>
      </c>
      <c r="BI205" s="215">
        <f>IF(N205="nulová",J205,0)</f>
        <v>0</v>
      </c>
      <c r="BJ205" s="16" t="s">
        <v>79</v>
      </c>
      <c r="BK205" s="215">
        <f>ROUND(I205*H205,2)</f>
        <v>0</v>
      </c>
      <c r="BL205" s="16" t="s">
        <v>266</v>
      </c>
      <c r="BM205" s="16" t="s">
        <v>400</v>
      </c>
    </row>
    <row r="206" spans="2:51" s="11" customFormat="1" ht="12">
      <c r="B206" s="222"/>
      <c r="C206" s="223"/>
      <c r="D206" s="216" t="s">
        <v>203</v>
      </c>
      <c r="E206" s="224" t="s">
        <v>1</v>
      </c>
      <c r="F206" s="225" t="s">
        <v>360</v>
      </c>
      <c r="G206" s="223"/>
      <c r="H206" s="226">
        <v>20</v>
      </c>
      <c r="I206" s="227"/>
      <c r="J206" s="223"/>
      <c r="K206" s="223"/>
      <c r="L206" s="228"/>
      <c r="M206" s="229"/>
      <c r="N206" s="230"/>
      <c r="O206" s="230"/>
      <c r="P206" s="230"/>
      <c r="Q206" s="230"/>
      <c r="R206" s="230"/>
      <c r="S206" s="230"/>
      <c r="T206" s="231"/>
      <c r="AT206" s="232" t="s">
        <v>203</v>
      </c>
      <c r="AU206" s="232" t="s">
        <v>81</v>
      </c>
      <c r="AV206" s="11" t="s">
        <v>81</v>
      </c>
      <c r="AW206" s="11" t="s">
        <v>32</v>
      </c>
      <c r="AX206" s="11" t="s">
        <v>71</v>
      </c>
      <c r="AY206" s="232" t="s">
        <v>116</v>
      </c>
    </row>
    <row r="207" spans="2:51" s="12" customFormat="1" ht="12">
      <c r="B207" s="233"/>
      <c r="C207" s="234"/>
      <c r="D207" s="216" t="s">
        <v>203</v>
      </c>
      <c r="E207" s="235" t="s">
        <v>1</v>
      </c>
      <c r="F207" s="236" t="s">
        <v>205</v>
      </c>
      <c r="G207" s="234"/>
      <c r="H207" s="237">
        <v>20</v>
      </c>
      <c r="I207" s="238"/>
      <c r="J207" s="234"/>
      <c r="K207" s="234"/>
      <c r="L207" s="239"/>
      <c r="M207" s="240"/>
      <c r="N207" s="241"/>
      <c r="O207" s="241"/>
      <c r="P207" s="241"/>
      <c r="Q207" s="241"/>
      <c r="R207" s="241"/>
      <c r="S207" s="241"/>
      <c r="T207" s="242"/>
      <c r="AT207" s="243" t="s">
        <v>203</v>
      </c>
      <c r="AU207" s="243" t="s">
        <v>81</v>
      </c>
      <c r="AV207" s="12" t="s">
        <v>140</v>
      </c>
      <c r="AW207" s="12" t="s">
        <v>32</v>
      </c>
      <c r="AX207" s="12" t="s">
        <v>79</v>
      </c>
      <c r="AY207" s="243" t="s">
        <v>116</v>
      </c>
    </row>
    <row r="208" spans="2:65" s="1" customFormat="1" ht="16.5" customHeight="1">
      <c r="B208" s="37"/>
      <c r="C208" s="204" t="s">
        <v>401</v>
      </c>
      <c r="D208" s="204" t="s">
        <v>119</v>
      </c>
      <c r="E208" s="205" t="s">
        <v>402</v>
      </c>
      <c r="F208" s="206" t="s">
        <v>403</v>
      </c>
      <c r="G208" s="207" t="s">
        <v>252</v>
      </c>
      <c r="H208" s="208">
        <v>17.744</v>
      </c>
      <c r="I208" s="209"/>
      <c r="J208" s="210">
        <f>ROUND(I208*H208,2)</f>
        <v>0</v>
      </c>
      <c r="K208" s="206" t="s">
        <v>123</v>
      </c>
      <c r="L208" s="42"/>
      <c r="M208" s="211" t="s">
        <v>1</v>
      </c>
      <c r="N208" s="212" t="s">
        <v>42</v>
      </c>
      <c r="O208" s="78"/>
      <c r="P208" s="213">
        <f>O208*H208</f>
        <v>0</v>
      </c>
      <c r="Q208" s="213">
        <v>0.02337</v>
      </c>
      <c r="R208" s="213">
        <f>Q208*H208</f>
        <v>0.41467728</v>
      </c>
      <c r="S208" s="213">
        <v>0</v>
      </c>
      <c r="T208" s="214">
        <f>S208*H208</f>
        <v>0</v>
      </c>
      <c r="AR208" s="16" t="s">
        <v>266</v>
      </c>
      <c r="AT208" s="16" t="s">
        <v>119</v>
      </c>
      <c r="AU208" s="16" t="s">
        <v>81</v>
      </c>
      <c r="AY208" s="16" t="s">
        <v>116</v>
      </c>
      <c r="BE208" s="215">
        <f>IF(N208="základní",J208,0)</f>
        <v>0</v>
      </c>
      <c r="BF208" s="215">
        <f>IF(N208="snížená",J208,0)</f>
        <v>0</v>
      </c>
      <c r="BG208" s="215">
        <f>IF(N208="zákl. přenesená",J208,0)</f>
        <v>0</v>
      </c>
      <c r="BH208" s="215">
        <f>IF(N208="sníž. přenesená",J208,0)</f>
        <v>0</v>
      </c>
      <c r="BI208" s="215">
        <f>IF(N208="nulová",J208,0)</f>
        <v>0</v>
      </c>
      <c r="BJ208" s="16" t="s">
        <v>79</v>
      </c>
      <c r="BK208" s="215">
        <f>ROUND(I208*H208,2)</f>
        <v>0</v>
      </c>
      <c r="BL208" s="16" t="s">
        <v>266</v>
      </c>
      <c r="BM208" s="16" t="s">
        <v>404</v>
      </c>
    </row>
    <row r="209" spans="2:65" s="1" customFormat="1" ht="16.5" customHeight="1">
      <c r="B209" s="37"/>
      <c r="C209" s="204" t="s">
        <v>405</v>
      </c>
      <c r="D209" s="204" t="s">
        <v>119</v>
      </c>
      <c r="E209" s="205" t="s">
        <v>406</v>
      </c>
      <c r="F209" s="206" t="s">
        <v>407</v>
      </c>
      <c r="G209" s="207" t="s">
        <v>201</v>
      </c>
      <c r="H209" s="208">
        <v>268.8</v>
      </c>
      <c r="I209" s="209"/>
      <c r="J209" s="210">
        <f>ROUND(I209*H209,2)</f>
        <v>0</v>
      </c>
      <c r="K209" s="206" t="s">
        <v>123</v>
      </c>
      <c r="L209" s="42"/>
      <c r="M209" s="211" t="s">
        <v>1</v>
      </c>
      <c r="N209" s="212" t="s">
        <v>42</v>
      </c>
      <c r="O209" s="78"/>
      <c r="P209" s="213">
        <f>O209*H209</f>
        <v>0</v>
      </c>
      <c r="Q209" s="213">
        <v>0</v>
      </c>
      <c r="R209" s="213">
        <f>Q209*H209</f>
        <v>0</v>
      </c>
      <c r="S209" s="213">
        <v>0</v>
      </c>
      <c r="T209" s="214">
        <f>S209*H209</f>
        <v>0</v>
      </c>
      <c r="AR209" s="16" t="s">
        <v>266</v>
      </c>
      <c r="AT209" s="16" t="s">
        <v>119</v>
      </c>
      <c r="AU209" s="16" t="s">
        <v>81</v>
      </c>
      <c r="AY209" s="16" t="s">
        <v>116</v>
      </c>
      <c r="BE209" s="215">
        <f>IF(N209="základní",J209,0)</f>
        <v>0</v>
      </c>
      <c r="BF209" s="215">
        <f>IF(N209="snížená",J209,0)</f>
        <v>0</v>
      </c>
      <c r="BG209" s="215">
        <f>IF(N209="zákl. přenesená",J209,0)</f>
        <v>0</v>
      </c>
      <c r="BH209" s="215">
        <f>IF(N209="sníž. přenesená",J209,0)</f>
        <v>0</v>
      </c>
      <c r="BI209" s="215">
        <f>IF(N209="nulová",J209,0)</f>
        <v>0</v>
      </c>
      <c r="BJ209" s="16" t="s">
        <v>79</v>
      </c>
      <c r="BK209" s="215">
        <f>ROUND(I209*H209,2)</f>
        <v>0</v>
      </c>
      <c r="BL209" s="16" t="s">
        <v>266</v>
      </c>
      <c r="BM209" s="16" t="s">
        <v>408</v>
      </c>
    </row>
    <row r="210" spans="2:51" s="11" customFormat="1" ht="12">
      <c r="B210" s="222"/>
      <c r="C210" s="223"/>
      <c r="D210" s="216" t="s">
        <v>203</v>
      </c>
      <c r="E210" s="224" t="s">
        <v>1</v>
      </c>
      <c r="F210" s="225" t="s">
        <v>247</v>
      </c>
      <c r="G210" s="223"/>
      <c r="H210" s="226">
        <v>168</v>
      </c>
      <c r="I210" s="227"/>
      <c r="J210" s="223"/>
      <c r="K210" s="223"/>
      <c r="L210" s="228"/>
      <c r="M210" s="229"/>
      <c r="N210" s="230"/>
      <c r="O210" s="230"/>
      <c r="P210" s="230"/>
      <c r="Q210" s="230"/>
      <c r="R210" s="230"/>
      <c r="S210" s="230"/>
      <c r="T210" s="231"/>
      <c r="AT210" s="232" t="s">
        <v>203</v>
      </c>
      <c r="AU210" s="232" t="s">
        <v>81</v>
      </c>
      <c r="AV210" s="11" t="s">
        <v>81</v>
      </c>
      <c r="AW210" s="11" t="s">
        <v>32</v>
      </c>
      <c r="AX210" s="11" t="s">
        <v>71</v>
      </c>
      <c r="AY210" s="232" t="s">
        <v>116</v>
      </c>
    </row>
    <row r="211" spans="2:51" s="11" customFormat="1" ht="12">
      <c r="B211" s="222"/>
      <c r="C211" s="223"/>
      <c r="D211" s="216" t="s">
        <v>203</v>
      </c>
      <c r="E211" s="224" t="s">
        <v>1</v>
      </c>
      <c r="F211" s="225" t="s">
        <v>248</v>
      </c>
      <c r="G211" s="223"/>
      <c r="H211" s="226">
        <v>100.8</v>
      </c>
      <c r="I211" s="227"/>
      <c r="J211" s="223"/>
      <c r="K211" s="223"/>
      <c r="L211" s="228"/>
      <c r="M211" s="229"/>
      <c r="N211" s="230"/>
      <c r="O211" s="230"/>
      <c r="P211" s="230"/>
      <c r="Q211" s="230"/>
      <c r="R211" s="230"/>
      <c r="S211" s="230"/>
      <c r="T211" s="231"/>
      <c r="AT211" s="232" t="s">
        <v>203</v>
      </c>
      <c r="AU211" s="232" t="s">
        <v>81</v>
      </c>
      <c r="AV211" s="11" t="s">
        <v>81</v>
      </c>
      <c r="AW211" s="11" t="s">
        <v>32</v>
      </c>
      <c r="AX211" s="11" t="s">
        <v>71</v>
      </c>
      <c r="AY211" s="232" t="s">
        <v>116</v>
      </c>
    </row>
    <row r="212" spans="2:51" s="12" customFormat="1" ht="12">
      <c r="B212" s="233"/>
      <c r="C212" s="234"/>
      <c r="D212" s="216" t="s">
        <v>203</v>
      </c>
      <c r="E212" s="235" t="s">
        <v>1</v>
      </c>
      <c r="F212" s="236" t="s">
        <v>205</v>
      </c>
      <c r="G212" s="234"/>
      <c r="H212" s="237">
        <v>268.8</v>
      </c>
      <c r="I212" s="238"/>
      <c r="J212" s="234"/>
      <c r="K212" s="234"/>
      <c r="L212" s="239"/>
      <c r="M212" s="240"/>
      <c r="N212" s="241"/>
      <c r="O212" s="241"/>
      <c r="P212" s="241"/>
      <c r="Q212" s="241"/>
      <c r="R212" s="241"/>
      <c r="S212" s="241"/>
      <c r="T212" s="242"/>
      <c r="AT212" s="243" t="s">
        <v>203</v>
      </c>
      <c r="AU212" s="243" t="s">
        <v>81</v>
      </c>
      <c r="AV212" s="12" t="s">
        <v>140</v>
      </c>
      <c r="AW212" s="12" t="s">
        <v>32</v>
      </c>
      <c r="AX212" s="12" t="s">
        <v>79</v>
      </c>
      <c r="AY212" s="243" t="s">
        <v>116</v>
      </c>
    </row>
    <row r="213" spans="2:65" s="1" customFormat="1" ht="16.5" customHeight="1">
      <c r="B213" s="37"/>
      <c r="C213" s="254" t="s">
        <v>409</v>
      </c>
      <c r="D213" s="254" t="s">
        <v>309</v>
      </c>
      <c r="E213" s="255" t="s">
        <v>393</v>
      </c>
      <c r="F213" s="256" t="s">
        <v>394</v>
      </c>
      <c r="G213" s="257" t="s">
        <v>252</v>
      </c>
      <c r="H213" s="258">
        <v>8.87</v>
      </c>
      <c r="I213" s="259"/>
      <c r="J213" s="260">
        <f>ROUND(I213*H213,2)</f>
        <v>0</v>
      </c>
      <c r="K213" s="256" t="s">
        <v>123</v>
      </c>
      <c r="L213" s="261"/>
      <c r="M213" s="262" t="s">
        <v>1</v>
      </c>
      <c r="N213" s="263" t="s">
        <v>42</v>
      </c>
      <c r="O213" s="78"/>
      <c r="P213" s="213">
        <f>O213*H213</f>
        <v>0</v>
      </c>
      <c r="Q213" s="213">
        <v>0.55</v>
      </c>
      <c r="R213" s="213">
        <f>Q213*H213</f>
        <v>4.8785</v>
      </c>
      <c r="S213" s="213">
        <v>0</v>
      </c>
      <c r="T213" s="214">
        <f>S213*H213</f>
        <v>0</v>
      </c>
      <c r="AR213" s="16" t="s">
        <v>312</v>
      </c>
      <c r="AT213" s="16" t="s">
        <v>309</v>
      </c>
      <c r="AU213" s="16" t="s">
        <v>81</v>
      </c>
      <c r="AY213" s="16" t="s">
        <v>116</v>
      </c>
      <c r="BE213" s="215">
        <f>IF(N213="základní",J213,0)</f>
        <v>0</v>
      </c>
      <c r="BF213" s="215">
        <f>IF(N213="snížená",J213,0)</f>
        <v>0</v>
      </c>
      <c r="BG213" s="215">
        <f>IF(N213="zákl. přenesená",J213,0)</f>
        <v>0</v>
      </c>
      <c r="BH213" s="215">
        <f>IF(N213="sníž. přenesená",J213,0)</f>
        <v>0</v>
      </c>
      <c r="BI213" s="215">
        <f>IF(N213="nulová",J213,0)</f>
        <v>0</v>
      </c>
      <c r="BJ213" s="16" t="s">
        <v>79</v>
      </c>
      <c r="BK213" s="215">
        <f>ROUND(I213*H213,2)</f>
        <v>0</v>
      </c>
      <c r="BL213" s="16" t="s">
        <v>266</v>
      </c>
      <c r="BM213" s="16" t="s">
        <v>410</v>
      </c>
    </row>
    <row r="214" spans="2:51" s="11" customFormat="1" ht="12">
      <c r="B214" s="222"/>
      <c r="C214" s="223"/>
      <c r="D214" s="216" t="s">
        <v>203</v>
      </c>
      <c r="E214" s="223"/>
      <c r="F214" s="225" t="s">
        <v>411</v>
      </c>
      <c r="G214" s="223"/>
      <c r="H214" s="226">
        <v>8.87</v>
      </c>
      <c r="I214" s="227"/>
      <c r="J214" s="223"/>
      <c r="K214" s="223"/>
      <c r="L214" s="228"/>
      <c r="M214" s="229"/>
      <c r="N214" s="230"/>
      <c r="O214" s="230"/>
      <c r="P214" s="230"/>
      <c r="Q214" s="230"/>
      <c r="R214" s="230"/>
      <c r="S214" s="230"/>
      <c r="T214" s="231"/>
      <c r="AT214" s="232" t="s">
        <v>203</v>
      </c>
      <c r="AU214" s="232" t="s">
        <v>81</v>
      </c>
      <c r="AV214" s="11" t="s">
        <v>81</v>
      </c>
      <c r="AW214" s="11" t="s">
        <v>4</v>
      </c>
      <c r="AX214" s="11" t="s">
        <v>79</v>
      </c>
      <c r="AY214" s="232" t="s">
        <v>116</v>
      </c>
    </row>
    <row r="215" spans="2:65" s="1" customFormat="1" ht="16.5" customHeight="1">
      <c r="B215" s="37"/>
      <c r="C215" s="204" t="s">
        <v>412</v>
      </c>
      <c r="D215" s="204" t="s">
        <v>119</v>
      </c>
      <c r="E215" s="205" t="s">
        <v>413</v>
      </c>
      <c r="F215" s="206" t="s">
        <v>414</v>
      </c>
      <c r="G215" s="207" t="s">
        <v>201</v>
      </c>
      <c r="H215" s="208">
        <v>268.8</v>
      </c>
      <c r="I215" s="209"/>
      <c r="J215" s="210">
        <f>ROUND(I215*H215,2)</f>
        <v>0</v>
      </c>
      <c r="K215" s="206" t="s">
        <v>123</v>
      </c>
      <c r="L215" s="42"/>
      <c r="M215" s="211" t="s">
        <v>1</v>
      </c>
      <c r="N215" s="212" t="s">
        <v>42</v>
      </c>
      <c r="O215" s="78"/>
      <c r="P215" s="213">
        <f>O215*H215</f>
        <v>0</v>
      </c>
      <c r="Q215" s="213">
        <v>0</v>
      </c>
      <c r="R215" s="213">
        <f>Q215*H215</f>
        <v>0</v>
      </c>
      <c r="S215" s="213">
        <v>0.018</v>
      </c>
      <c r="T215" s="214">
        <f>S215*H215</f>
        <v>4.8384</v>
      </c>
      <c r="AR215" s="16" t="s">
        <v>266</v>
      </c>
      <c r="AT215" s="16" t="s">
        <v>119</v>
      </c>
      <c r="AU215" s="16" t="s">
        <v>81</v>
      </c>
      <c r="AY215" s="16" t="s">
        <v>116</v>
      </c>
      <c r="BE215" s="215">
        <f>IF(N215="základní",J215,0)</f>
        <v>0</v>
      </c>
      <c r="BF215" s="215">
        <f>IF(N215="snížená",J215,0)</f>
        <v>0</v>
      </c>
      <c r="BG215" s="215">
        <f>IF(N215="zákl. přenesená",J215,0)</f>
        <v>0</v>
      </c>
      <c r="BH215" s="215">
        <f>IF(N215="sníž. přenesená",J215,0)</f>
        <v>0</v>
      </c>
      <c r="BI215" s="215">
        <f>IF(N215="nulová",J215,0)</f>
        <v>0</v>
      </c>
      <c r="BJ215" s="16" t="s">
        <v>79</v>
      </c>
      <c r="BK215" s="215">
        <f>ROUND(I215*H215,2)</f>
        <v>0</v>
      </c>
      <c r="BL215" s="16" t="s">
        <v>266</v>
      </c>
      <c r="BM215" s="16" t="s">
        <v>415</v>
      </c>
    </row>
    <row r="216" spans="2:51" s="11" customFormat="1" ht="12">
      <c r="B216" s="222"/>
      <c r="C216" s="223"/>
      <c r="D216" s="216" t="s">
        <v>203</v>
      </c>
      <c r="E216" s="224" t="s">
        <v>1</v>
      </c>
      <c r="F216" s="225" t="s">
        <v>247</v>
      </c>
      <c r="G216" s="223"/>
      <c r="H216" s="226">
        <v>168</v>
      </c>
      <c r="I216" s="227"/>
      <c r="J216" s="223"/>
      <c r="K216" s="223"/>
      <c r="L216" s="228"/>
      <c r="M216" s="229"/>
      <c r="N216" s="230"/>
      <c r="O216" s="230"/>
      <c r="P216" s="230"/>
      <c r="Q216" s="230"/>
      <c r="R216" s="230"/>
      <c r="S216" s="230"/>
      <c r="T216" s="231"/>
      <c r="AT216" s="232" t="s">
        <v>203</v>
      </c>
      <c r="AU216" s="232" t="s">
        <v>81</v>
      </c>
      <c r="AV216" s="11" t="s">
        <v>81</v>
      </c>
      <c r="AW216" s="11" t="s">
        <v>32</v>
      </c>
      <c r="AX216" s="11" t="s">
        <v>71</v>
      </c>
      <c r="AY216" s="232" t="s">
        <v>116</v>
      </c>
    </row>
    <row r="217" spans="2:51" s="11" customFormat="1" ht="12">
      <c r="B217" s="222"/>
      <c r="C217" s="223"/>
      <c r="D217" s="216" t="s">
        <v>203</v>
      </c>
      <c r="E217" s="224" t="s">
        <v>1</v>
      </c>
      <c r="F217" s="225" t="s">
        <v>248</v>
      </c>
      <c r="G217" s="223"/>
      <c r="H217" s="226">
        <v>100.8</v>
      </c>
      <c r="I217" s="227"/>
      <c r="J217" s="223"/>
      <c r="K217" s="223"/>
      <c r="L217" s="228"/>
      <c r="M217" s="229"/>
      <c r="N217" s="230"/>
      <c r="O217" s="230"/>
      <c r="P217" s="230"/>
      <c r="Q217" s="230"/>
      <c r="R217" s="230"/>
      <c r="S217" s="230"/>
      <c r="T217" s="231"/>
      <c r="AT217" s="232" t="s">
        <v>203</v>
      </c>
      <c r="AU217" s="232" t="s">
        <v>81</v>
      </c>
      <c r="AV217" s="11" t="s">
        <v>81</v>
      </c>
      <c r="AW217" s="11" t="s">
        <v>32</v>
      </c>
      <c r="AX217" s="11" t="s">
        <v>71</v>
      </c>
      <c r="AY217" s="232" t="s">
        <v>116</v>
      </c>
    </row>
    <row r="218" spans="2:51" s="12" customFormat="1" ht="12">
      <c r="B218" s="233"/>
      <c r="C218" s="234"/>
      <c r="D218" s="216" t="s">
        <v>203</v>
      </c>
      <c r="E218" s="235" t="s">
        <v>1</v>
      </c>
      <c r="F218" s="236" t="s">
        <v>205</v>
      </c>
      <c r="G218" s="234"/>
      <c r="H218" s="237">
        <v>268.8</v>
      </c>
      <c r="I218" s="238"/>
      <c r="J218" s="234"/>
      <c r="K218" s="234"/>
      <c r="L218" s="239"/>
      <c r="M218" s="240"/>
      <c r="N218" s="241"/>
      <c r="O218" s="241"/>
      <c r="P218" s="241"/>
      <c r="Q218" s="241"/>
      <c r="R218" s="241"/>
      <c r="S218" s="241"/>
      <c r="T218" s="242"/>
      <c r="AT218" s="243" t="s">
        <v>203</v>
      </c>
      <c r="AU218" s="243" t="s">
        <v>81</v>
      </c>
      <c r="AV218" s="12" t="s">
        <v>140</v>
      </c>
      <c r="AW218" s="12" t="s">
        <v>32</v>
      </c>
      <c r="AX218" s="12" t="s">
        <v>79</v>
      </c>
      <c r="AY218" s="243" t="s">
        <v>116</v>
      </c>
    </row>
    <row r="219" spans="2:65" s="1" customFormat="1" ht="16.5" customHeight="1">
      <c r="B219" s="37"/>
      <c r="C219" s="204" t="s">
        <v>416</v>
      </c>
      <c r="D219" s="204" t="s">
        <v>119</v>
      </c>
      <c r="E219" s="205" t="s">
        <v>417</v>
      </c>
      <c r="F219" s="206" t="s">
        <v>418</v>
      </c>
      <c r="G219" s="207" t="s">
        <v>201</v>
      </c>
      <c r="H219" s="208">
        <v>268.8</v>
      </c>
      <c r="I219" s="209"/>
      <c r="J219" s="210">
        <f>ROUND(I219*H219,2)</f>
        <v>0</v>
      </c>
      <c r="K219" s="206" t="s">
        <v>123</v>
      </c>
      <c r="L219" s="42"/>
      <c r="M219" s="211" t="s">
        <v>1</v>
      </c>
      <c r="N219" s="212" t="s">
        <v>42</v>
      </c>
      <c r="O219" s="78"/>
      <c r="P219" s="213">
        <f>O219*H219</f>
        <v>0</v>
      </c>
      <c r="Q219" s="213">
        <v>0.0002</v>
      </c>
      <c r="R219" s="213">
        <f>Q219*H219</f>
        <v>0.05376</v>
      </c>
      <c r="S219" s="213">
        <v>0</v>
      </c>
      <c r="T219" s="214">
        <f>S219*H219</f>
        <v>0</v>
      </c>
      <c r="AR219" s="16" t="s">
        <v>266</v>
      </c>
      <c r="AT219" s="16" t="s">
        <v>119</v>
      </c>
      <c r="AU219" s="16" t="s">
        <v>81</v>
      </c>
      <c r="AY219" s="16" t="s">
        <v>116</v>
      </c>
      <c r="BE219" s="215">
        <f>IF(N219="základní",J219,0)</f>
        <v>0</v>
      </c>
      <c r="BF219" s="215">
        <f>IF(N219="snížená",J219,0)</f>
        <v>0</v>
      </c>
      <c r="BG219" s="215">
        <f>IF(N219="zákl. přenesená",J219,0)</f>
        <v>0</v>
      </c>
      <c r="BH219" s="215">
        <f>IF(N219="sníž. přenesená",J219,0)</f>
        <v>0</v>
      </c>
      <c r="BI219" s="215">
        <f>IF(N219="nulová",J219,0)</f>
        <v>0</v>
      </c>
      <c r="BJ219" s="16" t="s">
        <v>79</v>
      </c>
      <c r="BK219" s="215">
        <f>ROUND(I219*H219,2)</f>
        <v>0</v>
      </c>
      <c r="BL219" s="16" t="s">
        <v>266</v>
      </c>
      <c r="BM219" s="16" t="s">
        <v>419</v>
      </c>
    </row>
    <row r="220" spans="2:65" s="1" customFormat="1" ht="16.5" customHeight="1">
      <c r="B220" s="37"/>
      <c r="C220" s="204" t="s">
        <v>420</v>
      </c>
      <c r="D220" s="204" t="s">
        <v>119</v>
      </c>
      <c r="E220" s="205" t="s">
        <v>421</v>
      </c>
      <c r="F220" s="206" t="s">
        <v>422</v>
      </c>
      <c r="G220" s="207" t="s">
        <v>263</v>
      </c>
      <c r="H220" s="208">
        <v>30</v>
      </c>
      <c r="I220" s="209"/>
      <c r="J220" s="210">
        <f>ROUND(I220*H220,2)</f>
        <v>0</v>
      </c>
      <c r="K220" s="206" t="s">
        <v>123</v>
      </c>
      <c r="L220" s="42"/>
      <c r="M220" s="211" t="s">
        <v>1</v>
      </c>
      <c r="N220" s="212" t="s">
        <v>42</v>
      </c>
      <c r="O220" s="78"/>
      <c r="P220" s="213">
        <f>O220*H220</f>
        <v>0</v>
      </c>
      <c r="Q220" s="213">
        <v>0</v>
      </c>
      <c r="R220" s="213">
        <f>Q220*H220</f>
        <v>0</v>
      </c>
      <c r="S220" s="213">
        <v>0.045</v>
      </c>
      <c r="T220" s="214">
        <f>S220*H220</f>
        <v>1.3499999999999999</v>
      </c>
      <c r="AR220" s="16" t="s">
        <v>266</v>
      </c>
      <c r="AT220" s="16" t="s">
        <v>119</v>
      </c>
      <c r="AU220" s="16" t="s">
        <v>81</v>
      </c>
      <c r="AY220" s="16" t="s">
        <v>116</v>
      </c>
      <c r="BE220" s="215">
        <f>IF(N220="základní",J220,0)</f>
        <v>0</v>
      </c>
      <c r="BF220" s="215">
        <f>IF(N220="snížená",J220,0)</f>
        <v>0</v>
      </c>
      <c r="BG220" s="215">
        <f>IF(N220="zákl. přenesená",J220,0)</f>
        <v>0</v>
      </c>
      <c r="BH220" s="215">
        <f>IF(N220="sníž. přenesená",J220,0)</f>
        <v>0</v>
      </c>
      <c r="BI220" s="215">
        <f>IF(N220="nulová",J220,0)</f>
        <v>0</v>
      </c>
      <c r="BJ220" s="16" t="s">
        <v>79</v>
      </c>
      <c r="BK220" s="215">
        <f>ROUND(I220*H220,2)</f>
        <v>0</v>
      </c>
      <c r="BL220" s="16" t="s">
        <v>266</v>
      </c>
      <c r="BM220" s="16" t="s">
        <v>423</v>
      </c>
    </row>
    <row r="221" spans="2:51" s="11" customFormat="1" ht="12">
      <c r="B221" s="222"/>
      <c r="C221" s="223"/>
      <c r="D221" s="216" t="s">
        <v>203</v>
      </c>
      <c r="E221" s="224" t="s">
        <v>1</v>
      </c>
      <c r="F221" s="225" t="s">
        <v>424</v>
      </c>
      <c r="G221" s="223"/>
      <c r="H221" s="226">
        <v>30</v>
      </c>
      <c r="I221" s="227"/>
      <c r="J221" s="223"/>
      <c r="K221" s="223"/>
      <c r="L221" s="228"/>
      <c r="M221" s="229"/>
      <c r="N221" s="230"/>
      <c r="O221" s="230"/>
      <c r="P221" s="230"/>
      <c r="Q221" s="230"/>
      <c r="R221" s="230"/>
      <c r="S221" s="230"/>
      <c r="T221" s="231"/>
      <c r="AT221" s="232" t="s">
        <v>203</v>
      </c>
      <c r="AU221" s="232" t="s">
        <v>81</v>
      </c>
      <c r="AV221" s="11" t="s">
        <v>81</v>
      </c>
      <c r="AW221" s="11" t="s">
        <v>32</v>
      </c>
      <c r="AX221" s="11" t="s">
        <v>71</v>
      </c>
      <c r="AY221" s="232" t="s">
        <v>116</v>
      </c>
    </row>
    <row r="222" spans="2:51" s="12" customFormat="1" ht="12">
      <c r="B222" s="233"/>
      <c r="C222" s="234"/>
      <c r="D222" s="216" t="s">
        <v>203</v>
      </c>
      <c r="E222" s="235" t="s">
        <v>1</v>
      </c>
      <c r="F222" s="236" t="s">
        <v>205</v>
      </c>
      <c r="G222" s="234"/>
      <c r="H222" s="237">
        <v>30</v>
      </c>
      <c r="I222" s="238"/>
      <c r="J222" s="234"/>
      <c r="K222" s="234"/>
      <c r="L222" s="239"/>
      <c r="M222" s="240"/>
      <c r="N222" s="241"/>
      <c r="O222" s="241"/>
      <c r="P222" s="241"/>
      <c r="Q222" s="241"/>
      <c r="R222" s="241"/>
      <c r="S222" s="241"/>
      <c r="T222" s="242"/>
      <c r="AT222" s="243" t="s">
        <v>203</v>
      </c>
      <c r="AU222" s="243" t="s">
        <v>81</v>
      </c>
      <c r="AV222" s="12" t="s">
        <v>140</v>
      </c>
      <c r="AW222" s="12" t="s">
        <v>32</v>
      </c>
      <c r="AX222" s="12" t="s">
        <v>79</v>
      </c>
      <c r="AY222" s="243" t="s">
        <v>116</v>
      </c>
    </row>
    <row r="223" spans="2:65" s="1" customFormat="1" ht="16.5" customHeight="1">
      <c r="B223" s="37"/>
      <c r="C223" s="204" t="s">
        <v>425</v>
      </c>
      <c r="D223" s="204" t="s">
        <v>119</v>
      </c>
      <c r="E223" s="205" t="s">
        <v>426</v>
      </c>
      <c r="F223" s="206" t="s">
        <v>427</v>
      </c>
      <c r="G223" s="207" t="s">
        <v>263</v>
      </c>
      <c r="H223" s="208">
        <v>30</v>
      </c>
      <c r="I223" s="209"/>
      <c r="J223" s="210">
        <f>ROUND(I223*H223,2)</f>
        <v>0</v>
      </c>
      <c r="K223" s="206" t="s">
        <v>123</v>
      </c>
      <c r="L223" s="42"/>
      <c r="M223" s="211" t="s">
        <v>1</v>
      </c>
      <c r="N223" s="212" t="s">
        <v>42</v>
      </c>
      <c r="O223" s="78"/>
      <c r="P223" s="213">
        <f>O223*H223</f>
        <v>0</v>
      </c>
      <c r="Q223" s="213">
        <v>0.0364</v>
      </c>
      <c r="R223" s="213">
        <f>Q223*H223</f>
        <v>1.092</v>
      </c>
      <c r="S223" s="213">
        <v>0</v>
      </c>
      <c r="T223" s="214">
        <f>S223*H223</f>
        <v>0</v>
      </c>
      <c r="AR223" s="16" t="s">
        <v>266</v>
      </c>
      <c r="AT223" s="16" t="s">
        <v>119</v>
      </c>
      <c r="AU223" s="16" t="s">
        <v>81</v>
      </c>
      <c r="AY223" s="16" t="s">
        <v>116</v>
      </c>
      <c r="BE223" s="215">
        <f>IF(N223="základní",J223,0)</f>
        <v>0</v>
      </c>
      <c r="BF223" s="215">
        <f>IF(N223="snížená",J223,0)</f>
        <v>0</v>
      </c>
      <c r="BG223" s="215">
        <f>IF(N223="zákl. přenesená",J223,0)</f>
        <v>0</v>
      </c>
      <c r="BH223" s="215">
        <f>IF(N223="sníž. přenesená",J223,0)</f>
        <v>0</v>
      </c>
      <c r="BI223" s="215">
        <f>IF(N223="nulová",J223,0)</f>
        <v>0</v>
      </c>
      <c r="BJ223" s="16" t="s">
        <v>79</v>
      </c>
      <c r="BK223" s="215">
        <f>ROUND(I223*H223,2)</f>
        <v>0</v>
      </c>
      <c r="BL223" s="16" t="s">
        <v>266</v>
      </c>
      <c r="BM223" s="16" t="s">
        <v>428</v>
      </c>
    </row>
    <row r="224" spans="2:65" s="1" customFormat="1" ht="16.5" customHeight="1">
      <c r="B224" s="37"/>
      <c r="C224" s="204" t="s">
        <v>429</v>
      </c>
      <c r="D224" s="204" t="s">
        <v>119</v>
      </c>
      <c r="E224" s="205" t="s">
        <v>430</v>
      </c>
      <c r="F224" s="206" t="s">
        <v>431</v>
      </c>
      <c r="G224" s="207" t="s">
        <v>318</v>
      </c>
      <c r="H224" s="264"/>
      <c r="I224" s="209"/>
      <c r="J224" s="210">
        <f>ROUND(I224*H224,2)</f>
        <v>0</v>
      </c>
      <c r="K224" s="206" t="s">
        <v>123</v>
      </c>
      <c r="L224" s="42"/>
      <c r="M224" s="211" t="s">
        <v>1</v>
      </c>
      <c r="N224" s="212" t="s">
        <v>42</v>
      </c>
      <c r="O224" s="78"/>
      <c r="P224" s="213">
        <f>O224*H224</f>
        <v>0</v>
      </c>
      <c r="Q224" s="213">
        <v>0</v>
      </c>
      <c r="R224" s="213">
        <f>Q224*H224</f>
        <v>0</v>
      </c>
      <c r="S224" s="213">
        <v>0</v>
      </c>
      <c r="T224" s="214">
        <f>S224*H224</f>
        <v>0</v>
      </c>
      <c r="AR224" s="16" t="s">
        <v>266</v>
      </c>
      <c r="AT224" s="16" t="s">
        <v>119</v>
      </c>
      <c r="AU224" s="16" t="s">
        <v>81</v>
      </c>
      <c r="AY224" s="16" t="s">
        <v>116</v>
      </c>
      <c r="BE224" s="215">
        <f>IF(N224="základní",J224,0)</f>
        <v>0</v>
      </c>
      <c r="BF224" s="215">
        <f>IF(N224="snížená",J224,0)</f>
        <v>0</v>
      </c>
      <c r="BG224" s="215">
        <f>IF(N224="zákl. přenesená",J224,0)</f>
        <v>0</v>
      </c>
      <c r="BH224" s="215">
        <f>IF(N224="sníž. přenesená",J224,0)</f>
        <v>0</v>
      </c>
      <c r="BI224" s="215">
        <f>IF(N224="nulová",J224,0)</f>
        <v>0</v>
      </c>
      <c r="BJ224" s="16" t="s">
        <v>79</v>
      </c>
      <c r="BK224" s="215">
        <f>ROUND(I224*H224,2)</f>
        <v>0</v>
      </c>
      <c r="BL224" s="16" t="s">
        <v>266</v>
      </c>
      <c r="BM224" s="16" t="s">
        <v>432</v>
      </c>
    </row>
    <row r="225" spans="2:63" s="10" customFormat="1" ht="22.8" customHeight="1">
      <c r="B225" s="188"/>
      <c r="C225" s="189"/>
      <c r="D225" s="190" t="s">
        <v>70</v>
      </c>
      <c r="E225" s="202" t="s">
        <v>433</v>
      </c>
      <c r="F225" s="202" t="s">
        <v>434</v>
      </c>
      <c r="G225" s="189"/>
      <c r="H225" s="189"/>
      <c r="I225" s="192"/>
      <c r="J225" s="203">
        <f>BK225</f>
        <v>0</v>
      </c>
      <c r="K225" s="189"/>
      <c r="L225" s="194"/>
      <c r="M225" s="195"/>
      <c r="N225" s="196"/>
      <c r="O225" s="196"/>
      <c r="P225" s="197">
        <f>SUM(P226:P230)</f>
        <v>0</v>
      </c>
      <c r="Q225" s="196"/>
      <c r="R225" s="197">
        <f>SUM(R226:R230)</f>
        <v>0</v>
      </c>
      <c r="S225" s="196"/>
      <c r="T225" s="198">
        <f>SUM(T226:T230)</f>
        <v>0</v>
      </c>
      <c r="AR225" s="199" t="s">
        <v>81</v>
      </c>
      <c r="AT225" s="200" t="s">
        <v>70</v>
      </c>
      <c r="AU225" s="200" t="s">
        <v>79</v>
      </c>
      <c r="AY225" s="199" t="s">
        <v>116</v>
      </c>
      <c r="BK225" s="201">
        <f>SUM(BK226:BK230)</f>
        <v>0</v>
      </c>
    </row>
    <row r="226" spans="2:65" s="1" customFormat="1" ht="16.5" customHeight="1">
      <c r="B226" s="37"/>
      <c r="C226" s="204" t="s">
        <v>435</v>
      </c>
      <c r="D226" s="204" t="s">
        <v>119</v>
      </c>
      <c r="E226" s="205" t="s">
        <v>436</v>
      </c>
      <c r="F226" s="206" t="s">
        <v>437</v>
      </c>
      <c r="G226" s="207" t="s">
        <v>201</v>
      </c>
      <c r="H226" s="208">
        <v>268.8</v>
      </c>
      <c r="I226" s="209"/>
      <c r="J226" s="210">
        <f>ROUND(I226*H226,2)</f>
        <v>0</v>
      </c>
      <c r="K226" s="206" t="s">
        <v>236</v>
      </c>
      <c r="L226" s="42"/>
      <c r="M226" s="211" t="s">
        <v>1</v>
      </c>
      <c r="N226" s="212" t="s">
        <v>42</v>
      </c>
      <c r="O226" s="78"/>
      <c r="P226" s="213">
        <f>O226*H226</f>
        <v>0</v>
      </c>
      <c r="Q226" s="213">
        <v>0</v>
      </c>
      <c r="R226" s="213">
        <f>Q226*H226</f>
        <v>0</v>
      </c>
      <c r="S226" s="213">
        <v>0</v>
      </c>
      <c r="T226" s="214">
        <f>S226*H226</f>
        <v>0</v>
      </c>
      <c r="AR226" s="16" t="s">
        <v>266</v>
      </c>
      <c r="AT226" s="16" t="s">
        <v>119</v>
      </c>
      <c r="AU226" s="16" t="s">
        <v>81</v>
      </c>
      <c r="AY226" s="16" t="s">
        <v>116</v>
      </c>
      <c r="BE226" s="215">
        <f>IF(N226="základní",J226,0)</f>
        <v>0</v>
      </c>
      <c r="BF226" s="215">
        <f>IF(N226="snížená",J226,0)</f>
        <v>0</v>
      </c>
      <c r="BG226" s="215">
        <f>IF(N226="zákl. přenesená",J226,0)</f>
        <v>0</v>
      </c>
      <c r="BH226" s="215">
        <f>IF(N226="sníž. přenesená",J226,0)</f>
        <v>0</v>
      </c>
      <c r="BI226" s="215">
        <f>IF(N226="nulová",J226,0)</f>
        <v>0</v>
      </c>
      <c r="BJ226" s="16" t="s">
        <v>79</v>
      </c>
      <c r="BK226" s="215">
        <f>ROUND(I226*H226,2)</f>
        <v>0</v>
      </c>
      <c r="BL226" s="16" t="s">
        <v>266</v>
      </c>
      <c r="BM226" s="16" t="s">
        <v>438</v>
      </c>
    </row>
    <row r="227" spans="2:47" s="1" customFormat="1" ht="12">
      <c r="B227" s="37"/>
      <c r="C227" s="38"/>
      <c r="D227" s="216" t="s">
        <v>126</v>
      </c>
      <c r="E227" s="38"/>
      <c r="F227" s="217" t="s">
        <v>439</v>
      </c>
      <c r="G227" s="38"/>
      <c r="H227" s="38"/>
      <c r="I227" s="130"/>
      <c r="J227" s="38"/>
      <c r="K227" s="38"/>
      <c r="L227" s="42"/>
      <c r="M227" s="218"/>
      <c r="N227" s="78"/>
      <c r="O227" s="78"/>
      <c r="P227" s="78"/>
      <c r="Q227" s="78"/>
      <c r="R227" s="78"/>
      <c r="S227" s="78"/>
      <c r="T227" s="79"/>
      <c r="AT227" s="16" t="s">
        <v>126</v>
      </c>
      <c r="AU227" s="16" t="s">
        <v>81</v>
      </c>
    </row>
    <row r="228" spans="2:51" s="11" customFormat="1" ht="12">
      <c r="B228" s="222"/>
      <c r="C228" s="223"/>
      <c r="D228" s="216" t="s">
        <v>203</v>
      </c>
      <c r="E228" s="224" t="s">
        <v>1</v>
      </c>
      <c r="F228" s="225" t="s">
        <v>247</v>
      </c>
      <c r="G228" s="223"/>
      <c r="H228" s="226">
        <v>168</v>
      </c>
      <c r="I228" s="227"/>
      <c r="J228" s="223"/>
      <c r="K228" s="223"/>
      <c r="L228" s="228"/>
      <c r="M228" s="229"/>
      <c r="N228" s="230"/>
      <c r="O228" s="230"/>
      <c r="P228" s="230"/>
      <c r="Q228" s="230"/>
      <c r="R228" s="230"/>
      <c r="S228" s="230"/>
      <c r="T228" s="231"/>
      <c r="AT228" s="232" t="s">
        <v>203</v>
      </c>
      <c r="AU228" s="232" t="s">
        <v>81</v>
      </c>
      <c r="AV228" s="11" t="s">
        <v>81</v>
      </c>
      <c r="AW228" s="11" t="s">
        <v>32</v>
      </c>
      <c r="AX228" s="11" t="s">
        <v>71</v>
      </c>
      <c r="AY228" s="232" t="s">
        <v>116</v>
      </c>
    </row>
    <row r="229" spans="2:51" s="11" customFormat="1" ht="12">
      <c r="B229" s="222"/>
      <c r="C229" s="223"/>
      <c r="D229" s="216" t="s">
        <v>203</v>
      </c>
      <c r="E229" s="224" t="s">
        <v>1</v>
      </c>
      <c r="F229" s="225" t="s">
        <v>248</v>
      </c>
      <c r="G229" s="223"/>
      <c r="H229" s="226">
        <v>100.8</v>
      </c>
      <c r="I229" s="227"/>
      <c r="J229" s="223"/>
      <c r="K229" s="223"/>
      <c r="L229" s="228"/>
      <c r="M229" s="229"/>
      <c r="N229" s="230"/>
      <c r="O229" s="230"/>
      <c r="P229" s="230"/>
      <c r="Q229" s="230"/>
      <c r="R229" s="230"/>
      <c r="S229" s="230"/>
      <c r="T229" s="231"/>
      <c r="AT229" s="232" t="s">
        <v>203</v>
      </c>
      <c r="AU229" s="232" t="s">
        <v>81</v>
      </c>
      <c r="AV229" s="11" t="s">
        <v>81</v>
      </c>
      <c r="AW229" s="11" t="s">
        <v>32</v>
      </c>
      <c r="AX229" s="11" t="s">
        <v>71</v>
      </c>
      <c r="AY229" s="232" t="s">
        <v>116</v>
      </c>
    </row>
    <row r="230" spans="2:51" s="12" customFormat="1" ht="12">
      <c r="B230" s="233"/>
      <c r="C230" s="234"/>
      <c r="D230" s="216" t="s">
        <v>203</v>
      </c>
      <c r="E230" s="235" t="s">
        <v>1</v>
      </c>
      <c r="F230" s="236" t="s">
        <v>205</v>
      </c>
      <c r="G230" s="234"/>
      <c r="H230" s="237">
        <v>268.8</v>
      </c>
      <c r="I230" s="238"/>
      <c r="J230" s="234"/>
      <c r="K230" s="234"/>
      <c r="L230" s="239"/>
      <c r="M230" s="240"/>
      <c r="N230" s="241"/>
      <c r="O230" s="241"/>
      <c r="P230" s="241"/>
      <c r="Q230" s="241"/>
      <c r="R230" s="241"/>
      <c r="S230" s="241"/>
      <c r="T230" s="242"/>
      <c r="AT230" s="243" t="s">
        <v>203</v>
      </c>
      <c r="AU230" s="243" t="s">
        <v>81</v>
      </c>
      <c r="AV230" s="12" t="s">
        <v>140</v>
      </c>
      <c r="AW230" s="12" t="s">
        <v>32</v>
      </c>
      <c r="AX230" s="12" t="s">
        <v>79</v>
      </c>
      <c r="AY230" s="243" t="s">
        <v>116</v>
      </c>
    </row>
    <row r="231" spans="2:63" s="10" customFormat="1" ht="22.8" customHeight="1">
      <c r="B231" s="188"/>
      <c r="C231" s="189"/>
      <c r="D231" s="190" t="s">
        <v>70</v>
      </c>
      <c r="E231" s="202" t="s">
        <v>440</v>
      </c>
      <c r="F231" s="202" t="s">
        <v>441</v>
      </c>
      <c r="G231" s="189"/>
      <c r="H231" s="189"/>
      <c r="I231" s="192"/>
      <c r="J231" s="203">
        <f>BK231</f>
        <v>0</v>
      </c>
      <c r="K231" s="189"/>
      <c r="L231" s="194"/>
      <c r="M231" s="195"/>
      <c r="N231" s="196"/>
      <c r="O231" s="196"/>
      <c r="P231" s="197">
        <f>SUM(P232:P235)</f>
        <v>0</v>
      </c>
      <c r="Q231" s="196"/>
      <c r="R231" s="197">
        <f>SUM(R232:R235)</f>
        <v>0.13073200000000001</v>
      </c>
      <c r="S231" s="196"/>
      <c r="T231" s="198">
        <f>SUM(T232:T235)</f>
        <v>0</v>
      </c>
      <c r="AR231" s="199" t="s">
        <v>81</v>
      </c>
      <c r="AT231" s="200" t="s">
        <v>70</v>
      </c>
      <c r="AU231" s="200" t="s">
        <v>79</v>
      </c>
      <c r="AY231" s="199" t="s">
        <v>116</v>
      </c>
      <c r="BK231" s="201">
        <f>SUM(BK232:BK235)</f>
        <v>0</v>
      </c>
    </row>
    <row r="232" spans="2:65" s="1" customFormat="1" ht="16.5" customHeight="1">
      <c r="B232" s="37"/>
      <c r="C232" s="204" t="s">
        <v>442</v>
      </c>
      <c r="D232" s="204" t="s">
        <v>119</v>
      </c>
      <c r="E232" s="205" t="s">
        <v>443</v>
      </c>
      <c r="F232" s="206" t="s">
        <v>444</v>
      </c>
      <c r="G232" s="207" t="s">
        <v>201</v>
      </c>
      <c r="H232" s="208">
        <v>266.8</v>
      </c>
      <c r="I232" s="209"/>
      <c r="J232" s="210">
        <f>ROUND(I232*H232,2)</f>
        <v>0</v>
      </c>
      <c r="K232" s="206" t="s">
        <v>123</v>
      </c>
      <c r="L232" s="42"/>
      <c r="M232" s="211" t="s">
        <v>1</v>
      </c>
      <c r="N232" s="212" t="s">
        <v>42</v>
      </c>
      <c r="O232" s="78"/>
      <c r="P232" s="213">
        <f>O232*H232</f>
        <v>0</v>
      </c>
      <c r="Q232" s="213">
        <v>0.0002</v>
      </c>
      <c r="R232" s="213">
        <f>Q232*H232</f>
        <v>0.053360000000000005</v>
      </c>
      <c r="S232" s="213">
        <v>0</v>
      </c>
      <c r="T232" s="214">
        <f>S232*H232</f>
        <v>0</v>
      </c>
      <c r="AR232" s="16" t="s">
        <v>266</v>
      </c>
      <c r="AT232" s="16" t="s">
        <v>119</v>
      </c>
      <c r="AU232" s="16" t="s">
        <v>81</v>
      </c>
      <c r="AY232" s="16" t="s">
        <v>116</v>
      </c>
      <c r="BE232" s="215">
        <f>IF(N232="základní",J232,0)</f>
        <v>0</v>
      </c>
      <c r="BF232" s="215">
        <f>IF(N232="snížená",J232,0)</f>
        <v>0</v>
      </c>
      <c r="BG232" s="215">
        <f>IF(N232="zákl. přenesená",J232,0)</f>
        <v>0</v>
      </c>
      <c r="BH232" s="215">
        <f>IF(N232="sníž. přenesená",J232,0)</f>
        <v>0</v>
      </c>
      <c r="BI232" s="215">
        <f>IF(N232="nulová",J232,0)</f>
        <v>0</v>
      </c>
      <c r="BJ232" s="16" t="s">
        <v>79</v>
      </c>
      <c r="BK232" s="215">
        <f>ROUND(I232*H232,2)</f>
        <v>0</v>
      </c>
      <c r="BL232" s="16" t="s">
        <v>266</v>
      </c>
      <c r="BM232" s="16" t="s">
        <v>445</v>
      </c>
    </row>
    <row r="233" spans="2:51" s="11" customFormat="1" ht="12">
      <c r="B233" s="222"/>
      <c r="C233" s="223"/>
      <c r="D233" s="216" t="s">
        <v>203</v>
      </c>
      <c r="E233" s="224" t="s">
        <v>1</v>
      </c>
      <c r="F233" s="225" t="s">
        <v>446</v>
      </c>
      <c r="G233" s="223"/>
      <c r="H233" s="226">
        <v>266.8</v>
      </c>
      <c r="I233" s="227"/>
      <c r="J233" s="223"/>
      <c r="K233" s="223"/>
      <c r="L233" s="228"/>
      <c r="M233" s="229"/>
      <c r="N233" s="230"/>
      <c r="O233" s="230"/>
      <c r="P233" s="230"/>
      <c r="Q233" s="230"/>
      <c r="R233" s="230"/>
      <c r="S233" s="230"/>
      <c r="T233" s="231"/>
      <c r="AT233" s="232" t="s">
        <v>203</v>
      </c>
      <c r="AU233" s="232" t="s">
        <v>81</v>
      </c>
      <c r="AV233" s="11" t="s">
        <v>81</v>
      </c>
      <c r="AW233" s="11" t="s">
        <v>32</v>
      </c>
      <c r="AX233" s="11" t="s">
        <v>71</v>
      </c>
      <c r="AY233" s="232" t="s">
        <v>116</v>
      </c>
    </row>
    <row r="234" spans="2:51" s="12" customFormat="1" ht="12">
      <c r="B234" s="233"/>
      <c r="C234" s="234"/>
      <c r="D234" s="216" t="s">
        <v>203</v>
      </c>
      <c r="E234" s="235" t="s">
        <v>1</v>
      </c>
      <c r="F234" s="236" t="s">
        <v>205</v>
      </c>
      <c r="G234" s="234"/>
      <c r="H234" s="237">
        <v>266.8</v>
      </c>
      <c r="I234" s="238"/>
      <c r="J234" s="234"/>
      <c r="K234" s="234"/>
      <c r="L234" s="239"/>
      <c r="M234" s="240"/>
      <c r="N234" s="241"/>
      <c r="O234" s="241"/>
      <c r="P234" s="241"/>
      <c r="Q234" s="241"/>
      <c r="R234" s="241"/>
      <c r="S234" s="241"/>
      <c r="T234" s="242"/>
      <c r="AT234" s="243" t="s">
        <v>203</v>
      </c>
      <c r="AU234" s="243" t="s">
        <v>81</v>
      </c>
      <c r="AV234" s="12" t="s">
        <v>140</v>
      </c>
      <c r="AW234" s="12" t="s">
        <v>32</v>
      </c>
      <c r="AX234" s="12" t="s">
        <v>79</v>
      </c>
      <c r="AY234" s="243" t="s">
        <v>116</v>
      </c>
    </row>
    <row r="235" spans="2:65" s="1" customFormat="1" ht="16.5" customHeight="1">
      <c r="B235" s="37"/>
      <c r="C235" s="204" t="s">
        <v>447</v>
      </c>
      <c r="D235" s="204" t="s">
        <v>119</v>
      </c>
      <c r="E235" s="205" t="s">
        <v>448</v>
      </c>
      <c r="F235" s="206" t="s">
        <v>449</v>
      </c>
      <c r="G235" s="207" t="s">
        <v>201</v>
      </c>
      <c r="H235" s="208">
        <v>266.8</v>
      </c>
      <c r="I235" s="209"/>
      <c r="J235" s="210">
        <f>ROUND(I235*H235,2)</f>
        <v>0</v>
      </c>
      <c r="K235" s="206" t="s">
        <v>123</v>
      </c>
      <c r="L235" s="42"/>
      <c r="M235" s="211" t="s">
        <v>1</v>
      </c>
      <c r="N235" s="212" t="s">
        <v>42</v>
      </c>
      <c r="O235" s="78"/>
      <c r="P235" s="213">
        <f>O235*H235</f>
        <v>0</v>
      </c>
      <c r="Q235" s="213">
        <v>0.00029</v>
      </c>
      <c r="R235" s="213">
        <f>Q235*H235</f>
        <v>0.07737200000000001</v>
      </c>
      <c r="S235" s="213">
        <v>0</v>
      </c>
      <c r="T235" s="214">
        <f>S235*H235</f>
        <v>0</v>
      </c>
      <c r="AR235" s="16" t="s">
        <v>266</v>
      </c>
      <c r="AT235" s="16" t="s">
        <v>119</v>
      </c>
      <c r="AU235" s="16" t="s">
        <v>81</v>
      </c>
      <c r="AY235" s="16" t="s">
        <v>116</v>
      </c>
      <c r="BE235" s="215">
        <f>IF(N235="základní",J235,0)</f>
        <v>0</v>
      </c>
      <c r="BF235" s="215">
        <f>IF(N235="snížená",J235,0)</f>
        <v>0</v>
      </c>
      <c r="BG235" s="215">
        <f>IF(N235="zákl. přenesená",J235,0)</f>
        <v>0</v>
      </c>
      <c r="BH235" s="215">
        <f>IF(N235="sníž. přenesená",J235,0)</f>
        <v>0</v>
      </c>
      <c r="BI235" s="215">
        <f>IF(N235="nulová",J235,0)</f>
        <v>0</v>
      </c>
      <c r="BJ235" s="16" t="s">
        <v>79</v>
      </c>
      <c r="BK235" s="215">
        <f>ROUND(I235*H235,2)</f>
        <v>0</v>
      </c>
      <c r="BL235" s="16" t="s">
        <v>266</v>
      </c>
      <c r="BM235" s="16" t="s">
        <v>450</v>
      </c>
    </row>
    <row r="236" spans="2:63" s="10" customFormat="1" ht="25.9" customHeight="1">
      <c r="B236" s="188"/>
      <c r="C236" s="189"/>
      <c r="D236" s="190" t="s">
        <v>70</v>
      </c>
      <c r="E236" s="191" t="s">
        <v>451</v>
      </c>
      <c r="F236" s="191" t="s">
        <v>451</v>
      </c>
      <c r="G236" s="189"/>
      <c r="H236" s="189"/>
      <c r="I236" s="192"/>
      <c r="J236" s="193">
        <f>BK236</f>
        <v>0</v>
      </c>
      <c r="K236" s="189"/>
      <c r="L236" s="194"/>
      <c r="M236" s="195"/>
      <c r="N236" s="196"/>
      <c r="O236" s="196"/>
      <c r="P236" s="197">
        <f>P237</f>
        <v>0</v>
      </c>
      <c r="Q236" s="196"/>
      <c r="R236" s="197">
        <f>R237</f>
        <v>0</v>
      </c>
      <c r="S236" s="196"/>
      <c r="T236" s="198">
        <f>T237</f>
        <v>0</v>
      </c>
      <c r="AR236" s="199" t="s">
        <v>140</v>
      </c>
      <c r="AT236" s="200" t="s">
        <v>70</v>
      </c>
      <c r="AU236" s="200" t="s">
        <v>71</v>
      </c>
      <c r="AY236" s="199" t="s">
        <v>116</v>
      </c>
      <c r="BK236" s="201">
        <f>BK237</f>
        <v>0</v>
      </c>
    </row>
    <row r="237" spans="2:63" s="10" customFormat="1" ht="22.8" customHeight="1">
      <c r="B237" s="188"/>
      <c r="C237" s="189"/>
      <c r="D237" s="190" t="s">
        <v>70</v>
      </c>
      <c r="E237" s="202" t="s">
        <v>452</v>
      </c>
      <c r="F237" s="202" t="s">
        <v>453</v>
      </c>
      <c r="G237" s="189"/>
      <c r="H237" s="189"/>
      <c r="I237" s="192"/>
      <c r="J237" s="203">
        <f>BK237</f>
        <v>0</v>
      </c>
      <c r="K237" s="189"/>
      <c r="L237" s="194"/>
      <c r="M237" s="195"/>
      <c r="N237" s="196"/>
      <c r="O237" s="196"/>
      <c r="P237" s="197">
        <f>SUM(P238:P254)</f>
        <v>0</v>
      </c>
      <c r="Q237" s="196"/>
      <c r="R237" s="197">
        <f>SUM(R238:R254)</f>
        <v>0</v>
      </c>
      <c r="S237" s="196"/>
      <c r="T237" s="198">
        <f>SUM(T238:T254)</f>
        <v>0</v>
      </c>
      <c r="AR237" s="199" t="s">
        <v>140</v>
      </c>
      <c r="AT237" s="200" t="s">
        <v>70</v>
      </c>
      <c r="AU237" s="200" t="s">
        <v>79</v>
      </c>
      <c r="AY237" s="199" t="s">
        <v>116</v>
      </c>
      <c r="BK237" s="201">
        <f>SUM(BK238:BK254)</f>
        <v>0</v>
      </c>
    </row>
    <row r="238" spans="2:65" s="1" customFormat="1" ht="22.5" customHeight="1">
      <c r="B238" s="37"/>
      <c r="C238" s="204" t="s">
        <v>454</v>
      </c>
      <c r="D238" s="204" t="s">
        <v>119</v>
      </c>
      <c r="E238" s="205" t="s">
        <v>455</v>
      </c>
      <c r="F238" s="206" t="s">
        <v>456</v>
      </c>
      <c r="G238" s="207" t="s">
        <v>201</v>
      </c>
      <c r="H238" s="208">
        <v>42</v>
      </c>
      <c r="I238" s="209"/>
      <c r="J238" s="210">
        <f>ROUND(I238*H238,2)</f>
        <v>0</v>
      </c>
      <c r="K238" s="206" t="s">
        <v>236</v>
      </c>
      <c r="L238" s="42"/>
      <c r="M238" s="211" t="s">
        <v>1</v>
      </c>
      <c r="N238" s="212" t="s">
        <v>42</v>
      </c>
      <c r="O238" s="78"/>
      <c r="P238" s="213">
        <f>O238*H238</f>
        <v>0</v>
      </c>
      <c r="Q238" s="213">
        <v>0</v>
      </c>
      <c r="R238" s="213">
        <f>Q238*H238</f>
        <v>0</v>
      </c>
      <c r="S238" s="213">
        <v>0</v>
      </c>
      <c r="T238" s="214">
        <f>S238*H238</f>
        <v>0</v>
      </c>
      <c r="AR238" s="16" t="s">
        <v>457</v>
      </c>
      <c r="AT238" s="16" t="s">
        <v>119</v>
      </c>
      <c r="AU238" s="16" t="s">
        <v>81</v>
      </c>
      <c r="AY238" s="16" t="s">
        <v>116</v>
      </c>
      <c r="BE238" s="215">
        <f>IF(N238="základní",J238,0)</f>
        <v>0</v>
      </c>
      <c r="BF238" s="215">
        <f>IF(N238="snížená",J238,0)</f>
        <v>0</v>
      </c>
      <c r="BG238" s="215">
        <f>IF(N238="zákl. přenesená",J238,0)</f>
        <v>0</v>
      </c>
      <c r="BH238" s="215">
        <f>IF(N238="sníž. přenesená",J238,0)</f>
        <v>0</v>
      </c>
      <c r="BI238" s="215">
        <f>IF(N238="nulová",J238,0)</f>
        <v>0</v>
      </c>
      <c r="BJ238" s="16" t="s">
        <v>79</v>
      </c>
      <c r="BK238" s="215">
        <f>ROUND(I238*H238,2)</f>
        <v>0</v>
      </c>
      <c r="BL238" s="16" t="s">
        <v>457</v>
      </c>
      <c r="BM238" s="16" t="s">
        <v>458</v>
      </c>
    </row>
    <row r="239" spans="2:47" s="1" customFormat="1" ht="12">
      <c r="B239" s="37"/>
      <c r="C239" s="38"/>
      <c r="D239" s="216" t="s">
        <v>126</v>
      </c>
      <c r="E239" s="38"/>
      <c r="F239" s="217" t="s">
        <v>459</v>
      </c>
      <c r="G239" s="38"/>
      <c r="H239" s="38"/>
      <c r="I239" s="130"/>
      <c r="J239" s="38"/>
      <c r="K239" s="38"/>
      <c r="L239" s="42"/>
      <c r="M239" s="218"/>
      <c r="N239" s="78"/>
      <c r="O239" s="78"/>
      <c r="P239" s="78"/>
      <c r="Q239" s="78"/>
      <c r="R239" s="78"/>
      <c r="S239" s="78"/>
      <c r="T239" s="79"/>
      <c r="AT239" s="16" t="s">
        <v>126</v>
      </c>
      <c r="AU239" s="16" t="s">
        <v>81</v>
      </c>
    </row>
    <row r="240" spans="2:51" s="13" customFormat="1" ht="12">
      <c r="B240" s="244"/>
      <c r="C240" s="245"/>
      <c r="D240" s="216" t="s">
        <v>203</v>
      </c>
      <c r="E240" s="246" t="s">
        <v>1</v>
      </c>
      <c r="F240" s="247" t="s">
        <v>254</v>
      </c>
      <c r="G240" s="245"/>
      <c r="H240" s="246" t="s">
        <v>1</v>
      </c>
      <c r="I240" s="248"/>
      <c r="J240" s="245"/>
      <c r="K240" s="245"/>
      <c r="L240" s="249"/>
      <c r="M240" s="250"/>
      <c r="N240" s="251"/>
      <c r="O240" s="251"/>
      <c r="P240" s="251"/>
      <c r="Q240" s="251"/>
      <c r="R240" s="251"/>
      <c r="S240" s="251"/>
      <c r="T240" s="252"/>
      <c r="AT240" s="253" t="s">
        <v>203</v>
      </c>
      <c r="AU240" s="253" t="s">
        <v>81</v>
      </c>
      <c r="AV240" s="13" t="s">
        <v>79</v>
      </c>
      <c r="AW240" s="13" t="s">
        <v>32</v>
      </c>
      <c r="AX240" s="13" t="s">
        <v>71</v>
      </c>
      <c r="AY240" s="253" t="s">
        <v>116</v>
      </c>
    </row>
    <row r="241" spans="2:51" s="11" customFormat="1" ht="12">
      <c r="B241" s="222"/>
      <c r="C241" s="223"/>
      <c r="D241" s="216" t="s">
        <v>203</v>
      </c>
      <c r="E241" s="224" t="s">
        <v>1</v>
      </c>
      <c r="F241" s="225" t="s">
        <v>460</v>
      </c>
      <c r="G241" s="223"/>
      <c r="H241" s="226">
        <v>42</v>
      </c>
      <c r="I241" s="227"/>
      <c r="J241" s="223"/>
      <c r="K241" s="223"/>
      <c r="L241" s="228"/>
      <c r="M241" s="229"/>
      <c r="N241" s="230"/>
      <c r="O241" s="230"/>
      <c r="P241" s="230"/>
      <c r="Q241" s="230"/>
      <c r="R241" s="230"/>
      <c r="S241" s="230"/>
      <c r="T241" s="231"/>
      <c r="AT241" s="232" t="s">
        <v>203</v>
      </c>
      <c r="AU241" s="232" t="s">
        <v>81</v>
      </c>
      <c r="AV241" s="11" t="s">
        <v>81</v>
      </c>
      <c r="AW241" s="11" t="s">
        <v>32</v>
      </c>
      <c r="AX241" s="11" t="s">
        <v>71</v>
      </c>
      <c r="AY241" s="232" t="s">
        <v>116</v>
      </c>
    </row>
    <row r="242" spans="2:51" s="12" customFormat="1" ht="12">
      <c r="B242" s="233"/>
      <c r="C242" s="234"/>
      <c r="D242" s="216" t="s">
        <v>203</v>
      </c>
      <c r="E242" s="235" t="s">
        <v>1</v>
      </c>
      <c r="F242" s="236" t="s">
        <v>205</v>
      </c>
      <c r="G242" s="234"/>
      <c r="H242" s="237">
        <v>42</v>
      </c>
      <c r="I242" s="238"/>
      <c r="J242" s="234"/>
      <c r="K242" s="234"/>
      <c r="L242" s="239"/>
      <c r="M242" s="240"/>
      <c r="N242" s="241"/>
      <c r="O242" s="241"/>
      <c r="P242" s="241"/>
      <c r="Q242" s="241"/>
      <c r="R242" s="241"/>
      <c r="S242" s="241"/>
      <c r="T242" s="242"/>
      <c r="AT242" s="243" t="s">
        <v>203</v>
      </c>
      <c r="AU242" s="243" t="s">
        <v>81</v>
      </c>
      <c r="AV242" s="12" t="s">
        <v>140</v>
      </c>
      <c r="AW242" s="12" t="s">
        <v>32</v>
      </c>
      <c r="AX242" s="12" t="s">
        <v>79</v>
      </c>
      <c r="AY242" s="243" t="s">
        <v>116</v>
      </c>
    </row>
    <row r="243" spans="2:65" s="1" customFormat="1" ht="16.5" customHeight="1">
      <c r="B243" s="37"/>
      <c r="C243" s="204" t="s">
        <v>461</v>
      </c>
      <c r="D243" s="204" t="s">
        <v>119</v>
      </c>
      <c r="E243" s="205" t="s">
        <v>462</v>
      </c>
      <c r="F243" s="206" t="s">
        <v>463</v>
      </c>
      <c r="G243" s="207" t="s">
        <v>201</v>
      </c>
      <c r="H243" s="208">
        <v>15</v>
      </c>
      <c r="I243" s="209"/>
      <c r="J243" s="210">
        <f>ROUND(I243*H243,2)</f>
        <v>0</v>
      </c>
      <c r="K243" s="206" t="s">
        <v>236</v>
      </c>
      <c r="L243" s="42"/>
      <c r="M243" s="211" t="s">
        <v>1</v>
      </c>
      <c r="N243" s="212" t="s">
        <v>42</v>
      </c>
      <c r="O243" s="78"/>
      <c r="P243" s="213">
        <f>O243*H243</f>
        <v>0</v>
      </c>
      <c r="Q243" s="213">
        <v>0</v>
      </c>
      <c r="R243" s="213">
        <f>Q243*H243</f>
        <v>0</v>
      </c>
      <c r="S243" s="213">
        <v>0</v>
      </c>
      <c r="T243" s="214">
        <f>S243*H243</f>
        <v>0</v>
      </c>
      <c r="AR243" s="16" t="s">
        <v>457</v>
      </c>
      <c r="AT243" s="16" t="s">
        <v>119</v>
      </c>
      <c r="AU243" s="16" t="s">
        <v>81</v>
      </c>
      <c r="AY243" s="16" t="s">
        <v>116</v>
      </c>
      <c r="BE243" s="215">
        <f>IF(N243="základní",J243,0)</f>
        <v>0</v>
      </c>
      <c r="BF243" s="215">
        <f>IF(N243="snížená",J243,0)</f>
        <v>0</v>
      </c>
      <c r="BG243" s="215">
        <f>IF(N243="zákl. přenesená",J243,0)</f>
        <v>0</v>
      </c>
      <c r="BH243" s="215">
        <f>IF(N243="sníž. přenesená",J243,0)</f>
        <v>0</v>
      </c>
      <c r="BI243" s="215">
        <f>IF(N243="nulová",J243,0)</f>
        <v>0</v>
      </c>
      <c r="BJ243" s="16" t="s">
        <v>79</v>
      </c>
      <c r="BK243" s="215">
        <f>ROUND(I243*H243,2)</f>
        <v>0</v>
      </c>
      <c r="BL243" s="16" t="s">
        <v>457</v>
      </c>
      <c r="BM243" s="16" t="s">
        <v>464</v>
      </c>
    </row>
    <row r="244" spans="2:47" s="1" customFormat="1" ht="12">
      <c r="B244" s="37"/>
      <c r="C244" s="38"/>
      <c r="D244" s="216" t="s">
        <v>126</v>
      </c>
      <c r="E244" s="38"/>
      <c r="F244" s="217" t="s">
        <v>465</v>
      </c>
      <c r="G244" s="38"/>
      <c r="H244" s="38"/>
      <c r="I244" s="130"/>
      <c r="J244" s="38"/>
      <c r="K244" s="38"/>
      <c r="L244" s="42"/>
      <c r="M244" s="218"/>
      <c r="N244" s="78"/>
      <c r="O244" s="78"/>
      <c r="P244" s="78"/>
      <c r="Q244" s="78"/>
      <c r="R244" s="78"/>
      <c r="S244" s="78"/>
      <c r="T244" s="79"/>
      <c r="AT244" s="16" t="s">
        <v>126</v>
      </c>
      <c r="AU244" s="16" t="s">
        <v>81</v>
      </c>
    </row>
    <row r="245" spans="2:51" s="11" customFormat="1" ht="12">
      <c r="B245" s="222"/>
      <c r="C245" s="223"/>
      <c r="D245" s="216" t="s">
        <v>203</v>
      </c>
      <c r="E245" s="224" t="s">
        <v>1</v>
      </c>
      <c r="F245" s="225" t="s">
        <v>466</v>
      </c>
      <c r="G245" s="223"/>
      <c r="H245" s="226">
        <v>15</v>
      </c>
      <c r="I245" s="227"/>
      <c r="J245" s="223"/>
      <c r="K245" s="223"/>
      <c r="L245" s="228"/>
      <c r="M245" s="229"/>
      <c r="N245" s="230"/>
      <c r="O245" s="230"/>
      <c r="P245" s="230"/>
      <c r="Q245" s="230"/>
      <c r="R245" s="230"/>
      <c r="S245" s="230"/>
      <c r="T245" s="231"/>
      <c r="AT245" s="232" t="s">
        <v>203</v>
      </c>
      <c r="AU245" s="232" t="s">
        <v>81</v>
      </c>
      <c r="AV245" s="11" t="s">
        <v>81</v>
      </c>
      <c r="AW245" s="11" t="s">
        <v>32</v>
      </c>
      <c r="AX245" s="11" t="s">
        <v>71</v>
      </c>
      <c r="AY245" s="232" t="s">
        <v>116</v>
      </c>
    </row>
    <row r="246" spans="2:51" s="12" customFormat="1" ht="12">
      <c r="B246" s="233"/>
      <c r="C246" s="234"/>
      <c r="D246" s="216" t="s">
        <v>203</v>
      </c>
      <c r="E246" s="235" t="s">
        <v>1</v>
      </c>
      <c r="F246" s="236" t="s">
        <v>205</v>
      </c>
      <c r="G246" s="234"/>
      <c r="H246" s="237">
        <v>15</v>
      </c>
      <c r="I246" s="238"/>
      <c r="J246" s="234"/>
      <c r="K246" s="234"/>
      <c r="L246" s="239"/>
      <c r="M246" s="240"/>
      <c r="N246" s="241"/>
      <c r="O246" s="241"/>
      <c r="P246" s="241"/>
      <c r="Q246" s="241"/>
      <c r="R246" s="241"/>
      <c r="S246" s="241"/>
      <c r="T246" s="242"/>
      <c r="AT246" s="243" t="s">
        <v>203</v>
      </c>
      <c r="AU246" s="243" t="s">
        <v>81</v>
      </c>
      <c r="AV246" s="12" t="s">
        <v>140</v>
      </c>
      <c r="AW246" s="12" t="s">
        <v>32</v>
      </c>
      <c r="AX246" s="12" t="s">
        <v>79</v>
      </c>
      <c r="AY246" s="243" t="s">
        <v>116</v>
      </c>
    </row>
    <row r="247" spans="2:65" s="1" customFormat="1" ht="16.5" customHeight="1">
      <c r="B247" s="37"/>
      <c r="C247" s="204" t="s">
        <v>467</v>
      </c>
      <c r="D247" s="204" t="s">
        <v>119</v>
      </c>
      <c r="E247" s="205" t="s">
        <v>468</v>
      </c>
      <c r="F247" s="206" t="s">
        <v>469</v>
      </c>
      <c r="G247" s="207" t="s">
        <v>201</v>
      </c>
      <c r="H247" s="208">
        <v>25</v>
      </c>
      <c r="I247" s="209"/>
      <c r="J247" s="210">
        <f>ROUND(I247*H247,2)</f>
        <v>0</v>
      </c>
      <c r="K247" s="206" t="s">
        <v>236</v>
      </c>
      <c r="L247" s="42"/>
      <c r="M247" s="211" t="s">
        <v>1</v>
      </c>
      <c r="N247" s="212" t="s">
        <v>42</v>
      </c>
      <c r="O247" s="78"/>
      <c r="P247" s="213">
        <f>O247*H247</f>
        <v>0</v>
      </c>
      <c r="Q247" s="213">
        <v>0</v>
      </c>
      <c r="R247" s="213">
        <f>Q247*H247</f>
        <v>0</v>
      </c>
      <c r="S247" s="213">
        <v>0</v>
      </c>
      <c r="T247" s="214">
        <f>S247*H247</f>
        <v>0</v>
      </c>
      <c r="AR247" s="16" t="s">
        <v>457</v>
      </c>
      <c r="AT247" s="16" t="s">
        <v>119</v>
      </c>
      <c r="AU247" s="16" t="s">
        <v>81</v>
      </c>
      <c r="AY247" s="16" t="s">
        <v>116</v>
      </c>
      <c r="BE247" s="215">
        <f>IF(N247="základní",J247,0)</f>
        <v>0</v>
      </c>
      <c r="BF247" s="215">
        <f>IF(N247="snížená",J247,0)</f>
        <v>0</v>
      </c>
      <c r="BG247" s="215">
        <f>IF(N247="zákl. přenesená",J247,0)</f>
        <v>0</v>
      </c>
      <c r="BH247" s="215">
        <f>IF(N247="sníž. přenesená",J247,0)</f>
        <v>0</v>
      </c>
      <c r="BI247" s="215">
        <f>IF(N247="nulová",J247,0)</f>
        <v>0</v>
      </c>
      <c r="BJ247" s="16" t="s">
        <v>79</v>
      </c>
      <c r="BK247" s="215">
        <f>ROUND(I247*H247,2)</f>
        <v>0</v>
      </c>
      <c r="BL247" s="16" t="s">
        <v>457</v>
      </c>
      <c r="BM247" s="16" t="s">
        <v>470</v>
      </c>
    </row>
    <row r="248" spans="2:47" s="1" customFormat="1" ht="12">
      <c r="B248" s="37"/>
      <c r="C248" s="38"/>
      <c r="D248" s="216" t="s">
        <v>126</v>
      </c>
      <c r="E248" s="38"/>
      <c r="F248" s="217" t="s">
        <v>471</v>
      </c>
      <c r="G248" s="38"/>
      <c r="H248" s="38"/>
      <c r="I248" s="130"/>
      <c r="J248" s="38"/>
      <c r="K248" s="38"/>
      <c r="L248" s="42"/>
      <c r="M248" s="218"/>
      <c r="N248" s="78"/>
      <c r="O248" s="78"/>
      <c r="P248" s="78"/>
      <c r="Q248" s="78"/>
      <c r="R248" s="78"/>
      <c r="S248" s="78"/>
      <c r="T248" s="79"/>
      <c r="AT248" s="16" t="s">
        <v>126</v>
      </c>
      <c r="AU248" s="16" t="s">
        <v>81</v>
      </c>
    </row>
    <row r="249" spans="2:51" s="11" customFormat="1" ht="12">
      <c r="B249" s="222"/>
      <c r="C249" s="223"/>
      <c r="D249" s="216" t="s">
        <v>203</v>
      </c>
      <c r="E249" s="224" t="s">
        <v>1</v>
      </c>
      <c r="F249" s="225" t="s">
        <v>472</v>
      </c>
      <c r="G249" s="223"/>
      <c r="H249" s="226">
        <v>25</v>
      </c>
      <c r="I249" s="227"/>
      <c r="J249" s="223"/>
      <c r="K249" s="223"/>
      <c r="L249" s="228"/>
      <c r="M249" s="229"/>
      <c r="N249" s="230"/>
      <c r="O249" s="230"/>
      <c r="P249" s="230"/>
      <c r="Q249" s="230"/>
      <c r="R249" s="230"/>
      <c r="S249" s="230"/>
      <c r="T249" s="231"/>
      <c r="AT249" s="232" t="s">
        <v>203</v>
      </c>
      <c r="AU249" s="232" t="s">
        <v>81</v>
      </c>
      <c r="AV249" s="11" t="s">
        <v>81</v>
      </c>
      <c r="AW249" s="11" t="s">
        <v>32</v>
      </c>
      <c r="AX249" s="11" t="s">
        <v>71</v>
      </c>
      <c r="AY249" s="232" t="s">
        <v>116</v>
      </c>
    </row>
    <row r="250" spans="2:51" s="12" customFormat="1" ht="12">
      <c r="B250" s="233"/>
      <c r="C250" s="234"/>
      <c r="D250" s="216" t="s">
        <v>203</v>
      </c>
      <c r="E250" s="235" t="s">
        <v>1</v>
      </c>
      <c r="F250" s="236" t="s">
        <v>205</v>
      </c>
      <c r="G250" s="234"/>
      <c r="H250" s="237">
        <v>25</v>
      </c>
      <c r="I250" s="238"/>
      <c r="J250" s="234"/>
      <c r="K250" s="234"/>
      <c r="L250" s="239"/>
      <c r="M250" s="240"/>
      <c r="N250" s="241"/>
      <c r="O250" s="241"/>
      <c r="P250" s="241"/>
      <c r="Q250" s="241"/>
      <c r="R250" s="241"/>
      <c r="S250" s="241"/>
      <c r="T250" s="242"/>
      <c r="AT250" s="243" t="s">
        <v>203</v>
      </c>
      <c r="AU250" s="243" t="s">
        <v>81</v>
      </c>
      <c r="AV250" s="12" t="s">
        <v>140</v>
      </c>
      <c r="AW250" s="12" t="s">
        <v>32</v>
      </c>
      <c r="AX250" s="12" t="s">
        <v>79</v>
      </c>
      <c r="AY250" s="243" t="s">
        <v>116</v>
      </c>
    </row>
    <row r="251" spans="2:65" s="1" customFormat="1" ht="16.5" customHeight="1">
      <c r="B251" s="37"/>
      <c r="C251" s="204" t="s">
        <v>473</v>
      </c>
      <c r="D251" s="204" t="s">
        <v>119</v>
      </c>
      <c r="E251" s="205" t="s">
        <v>474</v>
      </c>
      <c r="F251" s="206" t="s">
        <v>475</v>
      </c>
      <c r="G251" s="207" t="s">
        <v>201</v>
      </c>
      <c r="H251" s="208">
        <v>15</v>
      </c>
      <c r="I251" s="209"/>
      <c r="J251" s="210">
        <f>ROUND(I251*H251,2)</f>
        <v>0</v>
      </c>
      <c r="K251" s="206" t="s">
        <v>236</v>
      </c>
      <c r="L251" s="42"/>
      <c r="M251" s="211" t="s">
        <v>1</v>
      </c>
      <c r="N251" s="212" t="s">
        <v>42</v>
      </c>
      <c r="O251" s="78"/>
      <c r="P251" s="213">
        <f>O251*H251</f>
        <v>0</v>
      </c>
      <c r="Q251" s="213">
        <v>0</v>
      </c>
      <c r="R251" s="213">
        <f>Q251*H251</f>
        <v>0</v>
      </c>
      <c r="S251" s="213">
        <v>0</v>
      </c>
      <c r="T251" s="214">
        <f>S251*H251</f>
        <v>0</v>
      </c>
      <c r="AR251" s="16" t="s">
        <v>457</v>
      </c>
      <c r="AT251" s="16" t="s">
        <v>119</v>
      </c>
      <c r="AU251" s="16" t="s">
        <v>81</v>
      </c>
      <c r="AY251" s="16" t="s">
        <v>116</v>
      </c>
      <c r="BE251" s="215">
        <f>IF(N251="základní",J251,0)</f>
        <v>0</v>
      </c>
      <c r="BF251" s="215">
        <f>IF(N251="snížená",J251,0)</f>
        <v>0</v>
      </c>
      <c r="BG251" s="215">
        <f>IF(N251="zákl. přenesená",J251,0)</f>
        <v>0</v>
      </c>
      <c r="BH251" s="215">
        <f>IF(N251="sníž. přenesená",J251,0)</f>
        <v>0</v>
      </c>
      <c r="BI251" s="215">
        <f>IF(N251="nulová",J251,0)</f>
        <v>0</v>
      </c>
      <c r="BJ251" s="16" t="s">
        <v>79</v>
      </c>
      <c r="BK251" s="215">
        <f>ROUND(I251*H251,2)</f>
        <v>0</v>
      </c>
      <c r="BL251" s="16" t="s">
        <v>457</v>
      </c>
      <c r="BM251" s="16" t="s">
        <v>476</v>
      </c>
    </row>
    <row r="252" spans="2:47" s="1" customFormat="1" ht="12">
      <c r="B252" s="37"/>
      <c r="C252" s="38"/>
      <c r="D252" s="216" t="s">
        <v>126</v>
      </c>
      <c r="E252" s="38"/>
      <c r="F252" s="217" t="s">
        <v>471</v>
      </c>
      <c r="G252" s="38"/>
      <c r="H252" s="38"/>
      <c r="I252" s="130"/>
      <c r="J252" s="38"/>
      <c r="K252" s="38"/>
      <c r="L252" s="42"/>
      <c r="M252" s="218"/>
      <c r="N252" s="78"/>
      <c r="O252" s="78"/>
      <c r="P252" s="78"/>
      <c r="Q252" s="78"/>
      <c r="R252" s="78"/>
      <c r="S252" s="78"/>
      <c r="T252" s="79"/>
      <c r="AT252" s="16" t="s">
        <v>126</v>
      </c>
      <c r="AU252" s="16" t="s">
        <v>81</v>
      </c>
    </row>
    <row r="253" spans="2:51" s="11" customFormat="1" ht="12">
      <c r="B253" s="222"/>
      <c r="C253" s="223"/>
      <c r="D253" s="216" t="s">
        <v>203</v>
      </c>
      <c r="E253" s="224" t="s">
        <v>1</v>
      </c>
      <c r="F253" s="225" t="s">
        <v>466</v>
      </c>
      <c r="G253" s="223"/>
      <c r="H253" s="226">
        <v>15</v>
      </c>
      <c r="I253" s="227"/>
      <c r="J253" s="223"/>
      <c r="K253" s="223"/>
      <c r="L253" s="228"/>
      <c r="M253" s="229"/>
      <c r="N253" s="230"/>
      <c r="O253" s="230"/>
      <c r="P253" s="230"/>
      <c r="Q253" s="230"/>
      <c r="R253" s="230"/>
      <c r="S253" s="230"/>
      <c r="T253" s="231"/>
      <c r="AT253" s="232" t="s">
        <v>203</v>
      </c>
      <c r="AU253" s="232" t="s">
        <v>81</v>
      </c>
      <c r="AV253" s="11" t="s">
        <v>81</v>
      </c>
      <c r="AW253" s="11" t="s">
        <v>32</v>
      </c>
      <c r="AX253" s="11" t="s">
        <v>71</v>
      </c>
      <c r="AY253" s="232" t="s">
        <v>116</v>
      </c>
    </row>
    <row r="254" spans="2:51" s="12" customFormat="1" ht="12">
      <c r="B254" s="233"/>
      <c r="C254" s="234"/>
      <c r="D254" s="216" t="s">
        <v>203</v>
      </c>
      <c r="E254" s="235" t="s">
        <v>1</v>
      </c>
      <c r="F254" s="236" t="s">
        <v>205</v>
      </c>
      <c r="G254" s="234"/>
      <c r="H254" s="237">
        <v>15</v>
      </c>
      <c r="I254" s="238"/>
      <c r="J254" s="234"/>
      <c r="K254" s="234"/>
      <c r="L254" s="239"/>
      <c r="M254" s="276"/>
      <c r="N254" s="277"/>
      <c r="O254" s="277"/>
      <c r="P254" s="277"/>
      <c r="Q254" s="277"/>
      <c r="R254" s="277"/>
      <c r="S254" s="277"/>
      <c r="T254" s="278"/>
      <c r="AT254" s="243" t="s">
        <v>203</v>
      </c>
      <c r="AU254" s="243" t="s">
        <v>81</v>
      </c>
      <c r="AV254" s="12" t="s">
        <v>140</v>
      </c>
      <c r="AW254" s="12" t="s">
        <v>32</v>
      </c>
      <c r="AX254" s="12" t="s">
        <v>79</v>
      </c>
      <c r="AY254" s="243" t="s">
        <v>116</v>
      </c>
    </row>
    <row r="255" spans="2:12" s="1" customFormat="1" ht="6.95" customHeight="1">
      <c r="B255" s="56"/>
      <c r="C255" s="57"/>
      <c r="D255" s="57"/>
      <c r="E255" s="57"/>
      <c r="F255" s="57"/>
      <c r="G255" s="57"/>
      <c r="H255" s="57"/>
      <c r="I255" s="154"/>
      <c r="J255" s="57"/>
      <c r="K255" s="57"/>
      <c r="L255" s="42"/>
    </row>
  </sheetData>
  <sheetProtection password="CC35" sheet="1" objects="1" scenarios="1" formatColumns="0" formatRows="0" autoFilter="0"/>
  <autoFilter ref="C91:K254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DESKTOP-4EPUNVH\Moje</dc:creator>
  <cp:keywords/>
  <dc:description/>
  <cp:lastModifiedBy>DESKTOP-4EPUNVH\Moje</cp:lastModifiedBy>
  <dcterms:created xsi:type="dcterms:W3CDTF">2019-02-05T17:56:43Z</dcterms:created>
  <dcterms:modified xsi:type="dcterms:W3CDTF">2019-02-05T17:56:45Z</dcterms:modified>
  <cp:category/>
  <cp:version/>
  <cp:contentType/>
  <cp:contentStatus/>
</cp:coreProperties>
</file>